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5\"/>
    </mc:Choice>
  </mc:AlternateContent>
  <bookViews>
    <workbookView xWindow="0" yWindow="0" windowWidth="9915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REPORTE!$A$4:$Q$91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F28" i="1"/>
  <c r="G28" i="1"/>
  <c r="H28" i="1"/>
  <c r="I28" i="1"/>
  <c r="J28" i="1"/>
  <c r="K28" i="1"/>
  <c r="F41" i="1"/>
  <c r="G41" i="1"/>
  <c r="H41" i="1"/>
  <c r="I41" i="1"/>
  <c r="J41" i="1"/>
  <c r="K41" i="1"/>
  <c r="F42" i="1"/>
  <c r="G42" i="1"/>
  <c r="H42" i="1"/>
  <c r="I42" i="1"/>
  <c r="J42" i="1"/>
  <c r="K42" i="1"/>
  <c r="A27" i="1"/>
  <c r="A28" i="1"/>
  <c r="A41" i="1"/>
  <c r="A42" i="1"/>
  <c r="B94" i="16" l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8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K36" i="1"/>
  <c r="J36" i="1"/>
  <c r="I36" i="1"/>
  <c r="H36" i="1"/>
  <c r="G36" i="1"/>
  <c r="F36" i="1"/>
  <c r="A36" i="1"/>
  <c r="K37" i="1"/>
  <c r="J37" i="1"/>
  <c r="I37" i="1"/>
  <c r="H37" i="1"/>
  <c r="G37" i="1"/>
  <c r="F37" i="1"/>
  <c r="A37" i="1"/>
  <c r="K38" i="1"/>
  <c r="J38" i="1"/>
  <c r="I38" i="1"/>
  <c r="H38" i="1"/>
  <c r="G38" i="1"/>
  <c r="F38" i="1"/>
  <c r="A38" i="1"/>
  <c r="K39" i="1"/>
  <c r="J39" i="1"/>
  <c r="I39" i="1"/>
  <c r="H39" i="1"/>
  <c r="G39" i="1"/>
  <c r="F39" i="1"/>
  <c r="A39" i="1"/>
  <c r="K40" i="1"/>
  <c r="J40" i="1"/>
  <c r="I40" i="1"/>
  <c r="H40" i="1"/>
  <c r="G40" i="1"/>
  <c r="F40" i="1"/>
  <c r="A40" i="1"/>
  <c r="A61" i="1" l="1"/>
  <c r="A88" i="1"/>
  <c r="A89" i="1"/>
  <c r="A97" i="1"/>
  <c r="A98" i="1"/>
  <c r="A99" i="1"/>
  <c r="A100" i="1"/>
  <c r="A26" i="1"/>
  <c r="A68" i="1"/>
  <c r="A69" i="1"/>
  <c r="A90" i="1"/>
  <c r="A70" i="1"/>
  <c r="F61" i="1"/>
  <c r="G61" i="1"/>
  <c r="H61" i="1"/>
  <c r="I61" i="1"/>
  <c r="J61" i="1"/>
  <c r="K61" i="1"/>
  <c r="F88" i="1"/>
  <c r="G88" i="1"/>
  <c r="H88" i="1"/>
  <c r="I88" i="1"/>
  <c r="J88" i="1"/>
  <c r="K88" i="1"/>
  <c r="F89" i="1"/>
  <c r="G89" i="1"/>
  <c r="H89" i="1"/>
  <c r="I89" i="1"/>
  <c r="J89" i="1"/>
  <c r="K89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26" i="1"/>
  <c r="G26" i="1"/>
  <c r="H26" i="1"/>
  <c r="I26" i="1"/>
  <c r="J26" i="1"/>
  <c r="K26" i="1"/>
  <c r="F68" i="1"/>
  <c r="G68" i="1"/>
  <c r="H68" i="1"/>
  <c r="I68" i="1"/>
  <c r="J68" i="1"/>
  <c r="K68" i="1"/>
  <c r="F69" i="1"/>
  <c r="G69" i="1"/>
  <c r="H69" i="1"/>
  <c r="I69" i="1"/>
  <c r="J69" i="1"/>
  <c r="K69" i="1"/>
  <c r="F90" i="1"/>
  <c r="G90" i="1"/>
  <c r="H90" i="1"/>
  <c r="I90" i="1"/>
  <c r="J90" i="1"/>
  <c r="K90" i="1"/>
  <c r="F70" i="1"/>
  <c r="G70" i="1"/>
  <c r="H70" i="1"/>
  <c r="I70" i="1"/>
  <c r="J70" i="1"/>
  <c r="K70" i="1"/>
  <c r="A81" i="1"/>
  <c r="A82" i="1"/>
  <c r="A83" i="1"/>
  <c r="A62" i="1"/>
  <c r="A84" i="1"/>
  <c r="A63" i="1"/>
  <c r="A64" i="1"/>
  <c r="A94" i="1"/>
  <c r="A22" i="1"/>
  <c r="A31" i="1"/>
  <c r="A32" i="1"/>
  <c r="A33" i="1"/>
  <c r="A34" i="1"/>
  <c r="A35" i="1"/>
  <c r="A71" i="1"/>
  <c r="A72" i="1"/>
  <c r="A95" i="1"/>
  <c r="A23" i="1"/>
  <c r="A24" i="1"/>
  <c r="A96" i="1"/>
  <c r="A85" i="1"/>
  <c r="A25" i="1"/>
  <c r="A65" i="1"/>
  <c r="A86" i="1"/>
  <c r="A87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62" i="1"/>
  <c r="G62" i="1"/>
  <c r="H62" i="1"/>
  <c r="I62" i="1"/>
  <c r="J62" i="1"/>
  <c r="K62" i="1"/>
  <c r="F84" i="1"/>
  <c r="G84" i="1"/>
  <c r="H84" i="1"/>
  <c r="I84" i="1"/>
  <c r="J84" i="1"/>
  <c r="K84" i="1"/>
  <c r="F63" i="1"/>
  <c r="G63" i="1"/>
  <c r="H63" i="1"/>
  <c r="I63" i="1"/>
  <c r="J63" i="1"/>
  <c r="K63" i="1"/>
  <c r="F64" i="1"/>
  <c r="G64" i="1"/>
  <c r="H64" i="1"/>
  <c r="I64" i="1"/>
  <c r="J64" i="1"/>
  <c r="K64" i="1"/>
  <c r="F94" i="1"/>
  <c r="G94" i="1"/>
  <c r="H94" i="1"/>
  <c r="I94" i="1"/>
  <c r="J94" i="1"/>
  <c r="K94" i="1"/>
  <c r="F22" i="1"/>
  <c r="G22" i="1"/>
  <c r="H22" i="1"/>
  <c r="I22" i="1"/>
  <c r="J22" i="1"/>
  <c r="K22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71" i="1"/>
  <c r="G71" i="1"/>
  <c r="H71" i="1"/>
  <c r="I71" i="1"/>
  <c r="J71" i="1"/>
  <c r="K71" i="1"/>
  <c r="F72" i="1"/>
  <c r="G72" i="1"/>
  <c r="H72" i="1"/>
  <c r="I72" i="1"/>
  <c r="J72" i="1"/>
  <c r="K72" i="1"/>
  <c r="F95" i="1"/>
  <c r="G95" i="1"/>
  <c r="H95" i="1"/>
  <c r="I95" i="1"/>
  <c r="J95" i="1"/>
  <c r="K95" i="1"/>
  <c r="F23" i="1"/>
  <c r="G23" i="1"/>
  <c r="H23" i="1"/>
  <c r="I23" i="1"/>
  <c r="J23" i="1"/>
  <c r="K23" i="1"/>
  <c r="F24" i="1"/>
  <c r="G24" i="1"/>
  <c r="H24" i="1"/>
  <c r="I24" i="1"/>
  <c r="J24" i="1"/>
  <c r="K24" i="1"/>
  <c r="F96" i="1"/>
  <c r="G96" i="1"/>
  <c r="H96" i="1"/>
  <c r="I96" i="1"/>
  <c r="J96" i="1"/>
  <c r="K96" i="1"/>
  <c r="F85" i="1"/>
  <c r="G85" i="1"/>
  <c r="H85" i="1"/>
  <c r="I85" i="1"/>
  <c r="J85" i="1"/>
  <c r="K85" i="1"/>
  <c r="F25" i="1"/>
  <c r="G25" i="1"/>
  <c r="H25" i="1"/>
  <c r="I25" i="1"/>
  <c r="J25" i="1"/>
  <c r="K25" i="1"/>
  <c r="F65" i="1"/>
  <c r="G65" i="1"/>
  <c r="H65" i="1"/>
  <c r="I65" i="1"/>
  <c r="J65" i="1"/>
  <c r="K65" i="1"/>
  <c r="F86" i="1"/>
  <c r="G86" i="1"/>
  <c r="H86" i="1"/>
  <c r="I86" i="1"/>
  <c r="J86" i="1"/>
  <c r="K86" i="1"/>
  <c r="F87" i="1"/>
  <c r="G87" i="1"/>
  <c r="H87" i="1"/>
  <c r="I87" i="1"/>
  <c r="J87" i="1"/>
  <c r="K87" i="1"/>
  <c r="A57" i="1" l="1"/>
  <c r="A56" i="1"/>
  <c r="A80" i="1"/>
  <c r="A79" i="1"/>
  <c r="A78" i="1"/>
  <c r="F57" i="1"/>
  <c r="G57" i="1"/>
  <c r="H57" i="1"/>
  <c r="I57" i="1"/>
  <c r="J57" i="1"/>
  <c r="K57" i="1"/>
  <c r="F56" i="1"/>
  <c r="G56" i="1"/>
  <c r="H56" i="1"/>
  <c r="I56" i="1"/>
  <c r="J56" i="1"/>
  <c r="K56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30" i="1"/>
  <c r="G30" i="1"/>
  <c r="H30" i="1"/>
  <c r="I30" i="1"/>
  <c r="J30" i="1"/>
  <c r="K30" i="1"/>
  <c r="F93" i="1"/>
  <c r="G93" i="1"/>
  <c r="H93" i="1"/>
  <c r="I93" i="1"/>
  <c r="J93" i="1"/>
  <c r="K93" i="1"/>
  <c r="F92" i="1"/>
  <c r="G92" i="1"/>
  <c r="H92" i="1"/>
  <c r="I92" i="1"/>
  <c r="J92" i="1"/>
  <c r="K9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76" i="1"/>
  <c r="G76" i="1"/>
  <c r="H76" i="1"/>
  <c r="I76" i="1"/>
  <c r="J76" i="1"/>
  <c r="K76" i="1"/>
  <c r="F55" i="1"/>
  <c r="G55" i="1"/>
  <c r="H55" i="1"/>
  <c r="I55" i="1"/>
  <c r="J55" i="1"/>
  <c r="K55" i="1"/>
  <c r="F49" i="1"/>
  <c r="G49" i="1"/>
  <c r="H49" i="1"/>
  <c r="I49" i="1"/>
  <c r="J49" i="1"/>
  <c r="K49" i="1"/>
  <c r="A77" i="1"/>
  <c r="A30" i="1"/>
  <c r="A93" i="1"/>
  <c r="A92" i="1"/>
  <c r="A21" i="1"/>
  <c r="A20" i="1"/>
  <c r="A19" i="1"/>
  <c r="A76" i="1"/>
  <c r="A55" i="1"/>
  <c r="A49" i="1"/>
  <c r="F18" i="1" l="1"/>
  <c r="G18" i="1"/>
  <c r="H18" i="1"/>
  <c r="I18" i="1"/>
  <c r="J18" i="1"/>
  <c r="K18" i="1"/>
  <c r="F54" i="1"/>
  <c r="G54" i="1"/>
  <c r="H54" i="1"/>
  <c r="I54" i="1"/>
  <c r="J54" i="1"/>
  <c r="K54" i="1"/>
  <c r="F53" i="1"/>
  <c r="G53" i="1"/>
  <c r="H53" i="1"/>
  <c r="I53" i="1"/>
  <c r="J53" i="1"/>
  <c r="K53" i="1"/>
  <c r="F67" i="1"/>
  <c r="G67" i="1"/>
  <c r="H67" i="1"/>
  <c r="I67" i="1"/>
  <c r="J67" i="1"/>
  <c r="K67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54" i="1"/>
  <c r="A53" i="1"/>
  <c r="A67" i="1"/>
  <c r="A17" i="1"/>
  <c r="A16" i="1"/>
  <c r="F74" i="1"/>
  <c r="G74" i="1"/>
  <c r="H74" i="1"/>
  <c r="I74" i="1"/>
  <c r="J74" i="1"/>
  <c r="K74" i="1"/>
  <c r="F73" i="1"/>
  <c r="G73" i="1"/>
  <c r="H73" i="1"/>
  <c r="I73" i="1"/>
  <c r="J73" i="1"/>
  <c r="K73" i="1"/>
  <c r="A74" i="1"/>
  <c r="A73" i="1"/>
  <c r="A48" i="1" l="1"/>
  <c r="F48" i="1"/>
  <c r="G48" i="1"/>
  <c r="H48" i="1"/>
  <c r="I48" i="1"/>
  <c r="J48" i="1"/>
  <c r="K48" i="1"/>
  <c r="F15" i="1" l="1"/>
  <c r="G15" i="1"/>
  <c r="H15" i="1"/>
  <c r="I15" i="1"/>
  <c r="J15" i="1"/>
  <c r="K15" i="1"/>
  <c r="A15" i="1"/>
  <c r="A14" i="1"/>
  <c r="F14" i="1"/>
  <c r="G14" i="1"/>
  <c r="H14" i="1"/>
  <c r="I14" i="1"/>
  <c r="J14" i="1"/>
  <c r="K14" i="1"/>
  <c r="F47" i="1" l="1"/>
  <c r="G47" i="1"/>
  <c r="H47" i="1"/>
  <c r="I47" i="1"/>
  <c r="J47" i="1"/>
  <c r="K47" i="1"/>
  <c r="A47" i="1"/>
  <c r="A13" i="1"/>
  <c r="A52" i="1"/>
  <c r="A44" i="1"/>
  <c r="A5" i="1"/>
  <c r="A91" i="1"/>
  <c r="A8" i="1"/>
  <c r="F11" i="3"/>
  <c r="G11" i="3"/>
  <c r="H11" i="3"/>
  <c r="I11" i="3"/>
  <c r="J11" i="3"/>
  <c r="F12" i="3"/>
  <c r="G12" i="3"/>
  <c r="H12" i="3"/>
  <c r="I12" i="3"/>
  <c r="J12" i="3"/>
  <c r="A11" i="3"/>
  <c r="A12" i="3"/>
  <c r="F91" i="1" l="1"/>
  <c r="G91" i="1"/>
  <c r="H91" i="1"/>
  <c r="I91" i="1"/>
  <c r="J91" i="1"/>
  <c r="K91" i="1"/>
  <c r="F13" i="1"/>
  <c r="G13" i="1"/>
  <c r="H13" i="1"/>
  <c r="I13" i="1"/>
  <c r="J13" i="1"/>
  <c r="K13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F44" i="1"/>
  <c r="G44" i="1"/>
  <c r="H44" i="1"/>
  <c r="I44" i="1"/>
  <c r="J44" i="1"/>
  <c r="K44" i="1"/>
  <c r="F60" i="1" l="1"/>
  <c r="G60" i="1"/>
  <c r="H60" i="1"/>
  <c r="I60" i="1"/>
  <c r="J60" i="1"/>
  <c r="K60" i="1"/>
  <c r="F75" i="1"/>
  <c r="G75" i="1"/>
  <c r="H75" i="1"/>
  <c r="I75" i="1"/>
  <c r="J75" i="1"/>
  <c r="K75" i="1"/>
  <c r="F43" i="1"/>
  <c r="G43" i="1"/>
  <c r="H43" i="1"/>
  <c r="I43" i="1"/>
  <c r="J43" i="1"/>
  <c r="K43" i="1"/>
  <c r="F66" i="1"/>
  <c r="G66" i="1"/>
  <c r="H66" i="1"/>
  <c r="I66" i="1"/>
  <c r="J66" i="1"/>
  <c r="K66" i="1"/>
  <c r="F29" i="1"/>
  <c r="G29" i="1"/>
  <c r="H29" i="1"/>
  <c r="I29" i="1"/>
  <c r="J29" i="1"/>
  <c r="K29" i="1"/>
  <c r="F12" i="1"/>
  <c r="G12" i="1"/>
  <c r="H12" i="1"/>
  <c r="I12" i="1"/>
  <c r="J12" i="1"/>
  <c r="K12" i="1"/>
  <c r="F11" i="1"/>
  <c r="G11" i="1"/>
  <c r="H11" i="1"/>
  <c r="I11" i="1"/>
  <c r="J11" i="1"/>
  <c r="K11" i="1"/>
  <c r="F59" i="1"/>
  <c r="G59" i="1"/>
  <c r="H59" i="1"/>
  <c r="I59" i="1"/>
  <c r="J59" i="1"/>
  <c r="K59" i="1"/>
  <c r="F58" i="1"/>
  <c r="G58" i="1"/>
  <c r="H58" i="1"/>
  <c r="I58" i="1"/>
  <c r="J58" i="1"/>
  <c r="K58" i="1"/>
  <c r="A60" i="1"/>
  <c r="A75" i="1"/>
  <c r="A43" i="1"/>
  <c r="A66" i="1"/>
  <c r="A29" i="1"/>
  <c r="A12" i="1"/>
  <c r="A11" i="1"/>
  <c r="A59" i="1"/>
  <c r="A58" i="1"/>
  <c r="F10" i="1" l="1"/>
  <c r="G10" i="1"/>
  <c r="H10" i="1"/>
  <c r="I10" i="1"/>
  <c r="J10" i="1"/>
  <c r="K10" i="1"/>
  <c r="A10" i="1"/>
  <c r="I3" i="16" l="1"/>
  <c r="F52" i="1" l="1"/>
  <c r="G52" i="1"/>
  <c r="H52" i="1"/>
  <c r="I52" i="1"/>
  <c r="J52" i="1"/>
  <c r="K52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F50" i="1" l="1"/>
  <c r="G50" i="1"/>
  <c r="H50" i="1"/>
  <c r="I50" i="1"/>
  <c r="J50" i="1"/>
  <c r="K50" i="1"/>
  <c r="A50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51" i="1" l="1"/>
  <c r="G51" i="1"/>
  <c r="H51" i="1"/>
  <c r="I51" i="1"/>
  <c r="J51" i="1"/>
  <c r="K51" i="1"/>
  <c r="A51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<sst xmlns="http://schemas.openxmlformats.org/spreadsheetml/2006/main" count="13891" uniqueCount="2701">
  <si>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</si>
  <si>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</si>
  <si>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</si>
  <si>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</si>
  <si>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</si>
  <si>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</si>
  <si>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</si>
  <si>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</si>
  <si>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</si>
  <si>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</si>
  <si>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</si>
  <si>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</si>
  <si>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</si>
  <si>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</si>
  <si>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</si>
  <si>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</si>
  <si>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</si>
  <si>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</si>
  <si>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</si>
  <si>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</si>
  <si>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</si>
  <si>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</si>
  <si>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</si>
  <si>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</si>
  <si>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</si>
  <si>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</si>
  <si>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</si>
  <si>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</si>
  <si>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</si>
  <si>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</si>
  <si>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</si>
  <si>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</si>
  <si>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</si>
  <si>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</si>
  <si>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</si>
  <si>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</si>
  <si>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</si>
  <si>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</si>
  <si>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</si>
  <si>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</si>
  <si>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</si>
  <si>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</si>
  <si>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</si>
  <si>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</si>
  <si>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</si>
  <si>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</si>
  <si>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</si>
  <si>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</si>
  <si>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</si>
  <si>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</si>
  <si>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</si>
  <si>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</si>
  <si>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</si>
  <si>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</si>
  <si>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</si>
  <si>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</si>
  <si>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</si>
  <si>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</si>
  <si>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</si>
  <si>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</si>
  <si>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</si>
  <si>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</si>
  <si>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</si>
  <si>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</si>
  <si>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</si>
  <si>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</si>
  <si>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</si>
  <si>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</si>
  <si>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</si>
  <si>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</si>
  <si>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</si>
  <si>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</si>
  <si>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</si>
  <si>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</si>
  <si>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</si>
  <si>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</si>
  <si>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</si>
  <si>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</si>
  <si>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</si>
  <si>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</si>
  <si>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</si>
  <si>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</si>
  <si>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</si>
  <si>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</si>
  <si>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</si>
  <si>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</si>
  <si>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</si>
  <si>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</si>
  <si>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</si>
  <si>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</si>
  <si>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</si>
  <si>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</si>
  <si>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</si>
  <si>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</si>
  <si>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</si>
  <si>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</si>
  <si>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</si>
  <si>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</si>
  <si>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</si>
  <si>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</si>
  <si>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</si>
  <si>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</si>
  <si>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</si>
  <si>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</si>
  <si>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</si>
  <si>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</si>
  <si>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</si>
  <si>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</si>
  <si>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</si>
  <si>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</si>
  <si>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</si>
  <si>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</si>
  <si>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</si>
  <si>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</si>
  <si>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</si>
  <si>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</si>
  <si>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</si>
  <si>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</si>
  <si>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</si>
  <si>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</si>
  <si>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</si>
  <si>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</si>
  <si>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</si>
  <si>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</si>
  <si>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</si>
  <si>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</si>
  <si>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</si>
  <si>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</si>
  <si>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</si>
  <si>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</si>
  <si>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</si>
  <si>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</si>
  <si>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</si>
  <si>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</si>
  <si>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</si>
  <si>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</si>
  <si>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</si>
  <si>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</si>
  <si>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</si>
  <si>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</si>
  <si>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</si>
  <si>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</si>
  <si>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</si>
  <si>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</si>
  <si>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</si>
  <si>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</si>
  <si>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</si>
  <si>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</si>
  <si>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</si>
  <si>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</si>
  <si>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</si>
  <si>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</si>
  <si>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</si>
  <si>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</si>
  <si>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</si>
  <si>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</si>
  <si>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</si>
  <si>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</si>
  <si>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</si>
  <si>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</si>
  <si>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</si>
  <si>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</si>
  <si>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</si>
  <si>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</si>
  <si>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</si>
  <si>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</si>
  <si>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</si>
  <si>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</si>
  <si>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</si>
  <si>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</si>
  <si>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</si>
  <si>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</si>
  <si>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</si>
  <si>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</si>
  <si>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</si>
  <si>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</si>
  <si>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</si>
  <si>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</si>
  <si>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</si>
  <si>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</si>
  <si>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</si>
  <si>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</si>
  <si>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</si>
  <si>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</si>
  <si>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</si>
  <si>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</si>
  <si>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</si>
  <si>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</si>
  <si>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</si>
  <si>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</si>
  <si>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</si>
  <si>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</si>
  <si>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</si>
  <si>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</si>
  <si>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</si>
  <si>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</si>
  <si>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</si>
  <si>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</si>
  <si>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</si>
  <si>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</si>
  <si>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</si>
  <si>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</si>
  <si>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</si>
  <si>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</si>
  <si>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</si>
  <si>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</si>
  <si>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</si>
  <si>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</si>
  <si>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</si>
  <si>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</si>
  <si>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</si>
  <si>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</si>
  <si>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</si>
  <si>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</si>
  <si>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</si>
  <si>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</si>
  <si>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</si>
  <si>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</si>
  <si>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</si>
  <si>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</si>
  <si>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</si>
  <si>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</si>
  <si>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</si>
  <si>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</si>
  <si>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</si>
  <si>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</si>
  <si>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</si>
  <si>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</si>
  <si>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</si>
  <si>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</si>
  <si>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</si>
  <si>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</si>
  <si>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</si>
  <si>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</si>
  <si>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</si>
  <si>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</si>
  <si>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</si>
  <si>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</si>
  <si>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</si>
  <si>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</si>
  <si>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</si>
  <si>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</si>
  <si>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</si>
  <si>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</si>
  <si>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</si>
  <si>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</si>
  <si>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</si>
  <si>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</si>
  <si>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</si>
  <si>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</si>
  <si>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</si>
  <si>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</si>
  <si>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</si>
  <si>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</si>
  <si>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</si>
  <si>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</si>
  <si>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</si>
  <si>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</si>
  <si>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</si>
  <si>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</si>
  <si>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</si>
  <si>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</si>
  <si>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</si>
  <si>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</si>
  <si>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</si>
  <si>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</si>
  <si>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</si>
  <si>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</si>
  <si>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</si>
  <si>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</si>
  <si>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</si>
  <si>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</si>
  <si>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</si>
  <si>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</si>
  <si>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</si>
  <si>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</si>
  <si>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</si>
  <si>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</si>
  <si>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</si>
  <si>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</si>
  <si>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</si>
  <si>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</si>
  <si>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</si>
  <si>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</si>
  <si>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</si>
  <si>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</si>
  <si>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</si>
  <si>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</si>
  <si>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</si>
  <si>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</si>
  <si>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</si>
  <si>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</si>
  <si>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</si>
  <si>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</si>
  <si>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</si>
  <si>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</si>
  <si>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</si>
  <si>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</si>
  <si>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</si>
  <si>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</si>
  <si>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</si>
  <si>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</si>
  <si>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</si>
  <si>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</si>
  <si>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</si>
  <si>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</si>
  <si>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</si>
  <si>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</si>
  <si>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</si>
  <si>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</si>
  <si>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</si>
  <si>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</si>
  <si>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</si>
  <si>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</si>
  <si>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</si>
  <si>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</si>
  <si>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</si>
  <si>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</si>
  <si>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</si>
  <si>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</si>
  <si>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</si>
  <si>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</si>
  <si>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</si>
  <si>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</si>
  <si>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</si>
  <si>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</si>
  <si>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</si>
  <si>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</si>
  <si>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</si>
  <si>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</si>
  <si>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</si>
  <si>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</si>
  <si>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</si>
  <si>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</si>
  <si>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</si>
  <si>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</si>
  <si>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</si>
  <si>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</si>
  <si>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</si>
  <si>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</si>
  <si>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</si>
  <si>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</si>
  <si>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</si>
  <si>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</si>
  <si>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</si>
  <si>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</si>
  <si>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</si>
  <si>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</si>
  <si>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</si>
  <si>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</si>
  <si>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</si>
  <si>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</si>
  <si>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</si>
  <si>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</si>
  <si>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</si>
  <si>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</si>
  <si>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</si>
  <si>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</si>
  <si>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</si>
  <si>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</si>
  <si>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</si>
  <si>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</si>
  <si>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</si>
  <si>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</si>
  <si>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</si>
  <si>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</si>
  <si>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</si>
  <si>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</si>
  <si>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</si>
  <si>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</si>
  <si>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</si>
  <si>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</si>
  <si>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</si>
  <si>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</si>
  <si>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</si>
  <si>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</si>
  <si>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</si>
  <si>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</si>
  <si>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</si>
  <si>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</si>
  <si>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</si>
  <si>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</si>
  <si>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</si>
  <si>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</si>
  <si>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</si>
  <si>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</si>
  <si>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</si>
  <si>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</si>
  <si>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</si>
  <si>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</si>
  <si>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</si>
  <si>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</si>
  <si>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</si>
  <si>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</si>
  <si>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</si>
  <si>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</si>
  <si>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</si>
  <si>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</si>
  <si>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</si>
  <si>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</si>
  <si>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</si>
  <si>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</si>
  <si>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</si>
  <si>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</si>
  <si>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</si>
  <si>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</si>
  <si>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</si>
  <si>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</si>
  <si>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</si>
  <si>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</si>
  <si>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</si>
  <si>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</si>
  <si>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</si>
  <si>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</si>
  <si>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</si>
  <si>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</si>
  <si>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</si>
  <si>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</si>
  <si>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</si>
  <si>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</si>
  <si>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</si>
  <si>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</si>
  <si>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</si>
  <si>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</si>
  <si>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</si>
  <si>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</si>
  <si>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</si>
  <si>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</si>
  <si>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</si>
  <si>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</si>
  <si>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</si>
  <si>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</si>
  <si>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</si>
  <si>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</si>
  <si>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</si>
  <si>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</si>
  <si>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</si>
  <si>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</si>
  <si>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</si>
  <si>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</si>
  <si>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</si>
  <si>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</si>
  <si>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</si>
  <si>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</si>
  <si>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</si>
  <si>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</si>
  <si>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</si>
  <si>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</si>
  <si>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</si>
  <si>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</si>
  <si>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</si>
  <si>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</si>
  <si>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</si>
  <si>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</si>
  <si>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</si>
  <si>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</si>
  <si>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</si>
  <si>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</si>
  <si>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</si>
  <si>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</si>
  <si>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</si>
  <si>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</si>
  <si>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</si>
  <si>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</si>
  <si>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</si>
  <si>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</si>
  <si>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</si>
  <si>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</si>
  <si>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</si>
  <si>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</si>
  <si>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</si>
  <si>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</si>
  <si>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</si>
  <si>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</si>
  <si>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</si>
  <si>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</si>
  <si>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</si>
  <si>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</si>
  <si>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</si>
  <si>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</si>
  <si>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</si>
  <si>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</si>
  <si>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</si>
  <si>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</si>
  <si>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</si>
  <si>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</si>
  <si>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</si>
  <si>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</si>
  <si>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</si>
  <si>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</si>
  <si>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</si>
  <si>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</si>
  <si>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</si>
  <si>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</si>
  <si>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</si>
  <si>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</si>
  <si>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</si>
  <si>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</si>
  <si>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</si>
  <si>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</si>
  <si>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</si>
  <si>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</si>
  <si>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</si>
  <si>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</si>
  <si>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</si>
  <si>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</si>
  <si>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</si>
  <si>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</si>
  <si>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</si>
  <si>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</si>
  <si>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</si>
  <si>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</si>
  <si>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</si>
  <si>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</si>
  <si>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</si>
  <si>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</si>
  <si>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</si>
  <si>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</si>
  <si>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</si>
  <si>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</si>
  <si>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</si>
  <si>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</si>
  <si>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</si>
  <si>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</si>
  <si>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</si>
  <si>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</si>
  <si>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</si>
  <si>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</si>
  <si>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</si>
  <si>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</si>
  <si>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</si>
  <si>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</si>
  <si>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</si>
  <si>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</si>
  <si>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</si>
  <si>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</si>
  <si>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</si>
  <si>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</si>
  <si>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</si>
  <si>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</si>
  <si>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</si>
  <si>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</si>
  <si>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</si>
  <si>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</si>
  <si>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</si>
  <si>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</si>
  <si>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</si>
  <si>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</si>
  <si>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</si>
  <si>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</si>
  <si>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</si>
  <si>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</si>
  <si>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</si>
  <si>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</si>
  <si>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</si>
  <si>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</si>
  <si>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</si>
  <si>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</si>
  <si>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</si>
  <si>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</si>
  <si>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</si>
  <si>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</si>
  <si>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</si>
  <si>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</si>
  <si>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</si>
  <si>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</si>
  <si>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</si>
  <si>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</si>
  <si>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</si>
  <si>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</si>
  <si>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</si>
  <si>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</si>
  <si>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</si>
  <si>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</si>
  <si>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</si>
  <si>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</si>
  <si>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</si>
  <si>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</si>
  <si>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</si>
  <si>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</si>
  <si>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</si>
  <si>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</si>
  <si>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</si>
  <si>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</si>
  <si>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</si>
  <si>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</si>
  <si>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</si>
  <si>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</si>
  <si>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</si>
  <si>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</si>
  <si>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</si>
  <si>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</si>
  <si>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</si>
  <si>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</si>
  <si>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</si>
  <si>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</si>
  <si>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</si>
  <si>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</si>
  <si>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</si>
  <si>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</si>
  <si>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</si>
  <si>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</si>
  <si>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</si>
  <si>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</si>
  <si>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</si>
  <si>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</si>
  <si>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</si>
  <si>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</si>
  <si>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</si>
  <si>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</si>
  <si>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</si>
  <si>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</si>
  <si>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</si>
  <si>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</si>
  <si>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</si>
  <si>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</si>
  <si>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</si>
  <si>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</si>
  <si>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</si>
  <si>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</si>
  <si>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</si>
  <si>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</si>
  <si>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</si>
  <si>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</si>
  <si>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</si>
  <si>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</si>
  <si>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</si>
  <si>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</si>
  <si>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</si>
  <si>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</si>
  <si>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</si>
  <si>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</si>
  <si>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</si>
  <si>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</si>
  <si>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</si>
  <si>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</si>
  <si>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</si>
  <si>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</si>
  <si>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</si>
  <si>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</si>
  <si>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</si>
  <si>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</si>
  <si>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</si>
  <si>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</si>
  <si>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</si>
  <si>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</si>
  <si>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</si>
  <si>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</si>
  <si>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</si>
  <si>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</si>
  <si>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</si>
  <si>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</si>
  <si>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</si>
  <si>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</si>
  <si>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</si>
  <si>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</si>
  <si>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</si>
  <si>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</si>
  <si>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</si>
  <si>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</si>
  <si>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</si>
  <si>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</si>
  <si>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</si>
  <si>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</si>
  <si>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</si>
  <si>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</si>
  <si>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</si>
  <si>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</si>
  <si>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</si>
  <si>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</si>
  <si>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</si>
  <si>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</si>
  <si>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</si>
  <si>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</si>
  <si>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</si>
  <si>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</si>
  <si>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</si>
  <si>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</si>
  <si>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</si>
  <si>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</si>
  <si>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</si>
  <si>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</si>
  <si>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</si>
  <si>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</si>
  <si>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</si>
  <si>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</si>
  <si>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</si>
  <si>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</si>
  <si>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</si>
  <si>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</si>
  <si>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</si>
  <si>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</si>
  <si>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</si>
  <si>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</si>
  <si>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</si>
  <si>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</si>
  <si>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</si>
  <si>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</si>
  <si>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</si>
  <si>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</si>
  <si>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</si>
  <si>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</si>
  <si>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</si>
  <si>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</si>
  <si>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</si>
  <si>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</si>
  <si>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</si>
  <si>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</si>
  <si>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</si>
  <si>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</si>
  <si>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</si>
  <si>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</si>
  <si>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</si>
  <si>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</si>
  <si>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</si>
  <si>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</si>
  <si>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</si>
  <si>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</si>
  <si>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</si>
  <si>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</si>
  <si>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</si>
  <si>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</si>
  <si>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</si>
  <si>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</si>
  <si>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</si>
  <si>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</si>
  <si>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</si>
  <si>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</si>
  <si>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</si>
  <si>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</si>
  <si>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</si>
  <si>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</si>
  <si>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</si>
  <si>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</si>
  <si>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</si>
  <si>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</si>
  <si>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</si>
  <si>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</si>
  <si>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</si>
  <si>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</si>
  <si>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</si>
  <si>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</si>
  <si>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</si>
  <si>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</si>
  <si>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</si>
  <si>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</si>
  <si>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</si>
  <si>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</si>
  <si>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</si>
  <si>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</si>
  <si>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</si>
  <si>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</si>
  <si>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</si>
  <si>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</si>
  <si>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</si>
  <si>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</si>
  <si>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</si>
  <si>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</si>
  <si>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</si>
  <si>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</si>
  <si>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</si>
  <si>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</si>
  <si>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</si>
  <si>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</si>
  <si>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</si>
  <si>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</si>
  <si>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</si>
  <si>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</si>
  <si>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</si>
  <si>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</si>
  <si>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</si>
  <si>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</si>
  <si>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</si>
  <si>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</si>
  <si>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</si>
  <si>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</si>
  <si>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</si>
  <si>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</si>
  <si>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</si>
  <si>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</si>
  <si>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</si>
  <si>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</si>
  <si>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</si>
  <si>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</si>
  <si>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</si>
  <si>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</si>
  <si>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</si>
  <si>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</si>
  <si>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</si>
  <si>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</si>
  <si>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</si>
  <si>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</si>
  <si>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</si>
  <si>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</si>
  <si>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</si>
  <si>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</si>
  <si>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</si>
  <si>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</si>
  <si>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</si>
  <si>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</si>
  <si>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</si>
  <si>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</si>
  <si>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</si>
  <si>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</si>
  <si>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</si>
  <si>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</si>
  <si>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</si>
  <si>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</si>
  <si>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</si>
  <si>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</si>
  <si>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</si>
  <si>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</si>
  <si>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</si>
  <si>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</si>
  <si>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</si>
  <si>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</si>
  <si>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</si>
  <si>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</si>
  <si>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</si>
  <si>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</si>
  <si>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</si>
  <si>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</si>
  <si>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</si>
  <si>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</si>
  <si>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</si>
  <si>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</si>
  <si>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</si>
  <si>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</si>
  <si>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</si>
  <si>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</si>
  <si>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</si>
  <si>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</si>
  <si>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</si>
  <si>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</si>
  <si>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</si>
  <si>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</si>
  <si>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</si>
  <si>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</si>
  <si>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</si>
  <si>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</si>
  <si>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</si>
  <si>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</si>
  <si>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</si>
  <si>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</si>
  <si>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</si>
  <si>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</si>
  <si>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</si>
  <si>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</si>
  <si>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</si>
  <si>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</si>
  <si>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</si>
  <si>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</si>
  <si>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</si>
  <si>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</si>
  <si>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</si>
  <si>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</si>
  <si>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</si>
  <si>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</si>
  <si>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</si>
  <si>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</si>
  <si>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</si>
  <si>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</si>
  <si>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</si>
  <si>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</si>
  <si>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</si>
  <si>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</si>
  <si>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</si>
  <si>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</si>
  <si>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</si>
  <si>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</si>
  <si>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</si>
  <si>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</si>
  <si>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</si>
  <si>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</si>
  <si>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</si>
  <si>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</si>
  <si>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</si>
  <si>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</si>
  <si>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</si>
  <si>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</si>
  <si>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</si>
  <si>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</si>
  <si>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</si>
  <si>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</si>
  <si>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</si>
  <si>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</si>
  <si>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</si>
  <si>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</si>
  <si>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</si>
  <si>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</si>
  <si>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</si>
  <si>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</si>
  <si>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</si>
  <si>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</si>
  <si>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</si>
  <si>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</si>
  <si>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</si>
  <si>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</si>
  <si>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</si>
  <si>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</si>
  <si>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</si>
  <si>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</si>
  <si>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</si>
  <si>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</si>
  <si>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</si>
  <si>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</si>
  <si>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</si>
  <si>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</si>
  <si>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</si>
  <si>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</si>
  <si>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</si>
  <si>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</si>
  <si>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</si>
  <si>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</si>
  <si>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</si>
  <si>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</si>
  <si>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</si>
  <si>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</si>
  <si>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</si>
  <si>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</si>
  <si>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</si>
  <si>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</si>
  <si>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</si>
  <si>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</si>
  <si>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</si>
  <si>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</si>
  <si>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</si>
  <si>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</si>
  <si>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</si>
  <si>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</si>
  <si>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</si>
  <si>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</si>
  <si>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</si>
  <si>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</si>
  <si>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</si>
  <si>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</si>
  <si>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</si>
  <si>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</si>
  <si>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</si>
  <si>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</si>
  <si>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</si>
  <si>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</si>
  <si>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</si>
  <si>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</si>
  <si>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</si>
  <si>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</si>
  <si>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</si>
  <si>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</si>
  <si>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</si>
  <si>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</si>
  <si>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</si>
  <si>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</si>
  <si>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</si>
  <si>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</si>
  <si>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</si>
  <si>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</si>
  <si>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</si>
  <si>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</si>
  <si>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</si>
  <si>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</si>
  <si>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</si>
  <si>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</si>
  <si>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</si>
  <si>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</si>
  <si>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</si>
  <si>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</si>
  <si>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</si>
  <si>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</si>
  <si>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</si>
  <si>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</si>
  <si>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</si>
  <si>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</si>
  <si>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</si>
  <si>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</si>
  <si>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</si>
  <si>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</si>
  <si>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</si>
  <si>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</si>
  <si>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</si>
  <si>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</si>
  <si>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</si>
  <si>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</si>
  <si>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</si>
  <si>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</si>
  <si>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</si>
  <si>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</si>
  <si>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</si>
  <si>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</si>
  <si>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</si>
  <si>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</si>
  <si>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</si>
  <si>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</si>
  <si>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</si>
  <si>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</si>
  <si>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</si>
  <si>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</si>
  <si>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</si>
  <si>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</si>
  <si>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</si>
  <si>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</si>
  <si>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</si>
  <si>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</si>
  <si>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</si>
  <si>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</si>
  <si>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</si>
  <si>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</si>
  <si>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</si>
  <si>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</si>
  <si>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</si>
  <si>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</si>
  <si>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</si>
  <si>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</si>
  <si>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</si>
  <si>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</si>
  <si>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</si>
  <si>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</si>
  <si>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</si>
  <si>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</si>
  <si>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</si>
  <si>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</si>
  <si>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</si>
  <si>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</si>
  <si>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</si>
  <si>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</si>
  <si>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</si>
  <si>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</si>
  <si>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</si>
  <si>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</si>
  <si>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</si>
  <si>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</si>
  <si>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</si>
  <si>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</si>
  <si>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</si>
  <si>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</si>
  <si>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</si>
  <si>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</si>
  <si>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</si>
  <si>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</si>
  <si>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</si>
  <si>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</si>
  <si>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</si>
  <si>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</si>
  <si>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</si>
  <si>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</si>
  <si>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</si>
  <si>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</si>
  <si>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</si>
  <si>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</si>
  <si>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</si>
  <si>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</si>
  <si>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</si>
  <si>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</si>
  <si>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</si>
  <si>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</si>
  <si>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</si>
  <si>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</si>
  <si>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</si>
  <si>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</si>
  <si>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</si>
  <si>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</si>
  <si>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</si>
  <si>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</si>
  <si>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</si>
  <si>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</si>
  <si>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</si>
  <si>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</si>
  <si>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</si>
  <si>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</si>
  <si>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</si>
  <si>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</si>
  <si>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</si>
  <si>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</si>
  <si>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</si>
  <si>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</si>
  <si>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</si>
  <si>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</si>
  <si>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</si>
  <si>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</si>
  <si>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</si>
  <si>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</si>
  <si>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</si>
  <si>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</si>
  <si>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</si>
  <si>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</si>
  <si>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</si>
  <si>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</si>
  <si>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</si>
  <si>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</si>
  <si>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</si>
  <si>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</si>
  <si>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</si>
  <si>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</si>
  <si>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</si>
  <si>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</si>
  <si>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</si>
  <si>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</si>
  <si>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</si>
  <si>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</si>
  <si>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</si>
  <si>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</si>
  <si>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</si>
  <si>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</si>
  <si>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</si>
  <si>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</si>
  <si>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</si>
  <si>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</si>
  <si>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</si>
  <si>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</si>
  <si>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</si>
  <si>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</si>
  <si>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</si>
  <si>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</si>
  <si>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</si>
  <si>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</si>
  <si>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</si>
  <si>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</si>
  <si>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</si>
  <si>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</si>
  <si>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</si>
  <si>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</si>
  <si>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</si>
  <si>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</si>
  <si>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</si>
  <si>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</si>
  <si>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</si>
  <si>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</si>
  <si>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</si>
  <si>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</si>
  <si>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</si>
  <si>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</si>
  <si>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</si>
  <si>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</si>
  <si>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</si>
  <si>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</si>
  <si>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</si>
  <si>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</si>
  <si>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</si>
  <si>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</si>
  <si>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</si>
  <si>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</si>
  <si>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</si>
  <si>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</si>
  <si>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</si>
  <si>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</si>
  <si>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</si>
  <si>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</si>
  <si>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</si>
  <si>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</si>
  <si>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</si>
  <si>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</si>
  <si>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</si>
  <si>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</si>
  <si>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</si>
  <si>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</si>
  <si>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</si>
  <si>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</si>
  <si>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</si>
  <si>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</si>
  <si>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</si>
  <si>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</si>
  <si>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</si>
  <si>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</si>
  <si>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</si>
  <si>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</si>
  <si>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</si>
  <si>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</si>
  <si>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</si>
  <si>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</si>
  <si>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</si>
  <si>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</si>
  <si>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</si>
  <si>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</si>
  <si>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</si>
  <si>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</si>
  <si>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</si>
  <si>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</si>
  <si>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</si>
  <si>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</si>
  <si>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</si>
  <si>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</si>
  <si>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</si>
  <si>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</si>
  <si>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</si>
  <si>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</si>
  <si>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</si>
  <si>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</si>
  <si>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</si>
  <si>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</si>
  <si>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</si>
  <si>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</si>
  <si>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</si>
  <si>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</si>
  <si>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</si>
  <si>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</si>
  <si>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</si>
  <si>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</si>
  <si>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</si>
  <si>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</si>
  <si>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</si>
  <si>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</si>
  <si>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</si>
  <si>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</si>
  <si>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</si>
  <si>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</si>
  <si>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</si>
  <si>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</si>
  <si>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</si>
  <si>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</si>
  <si>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</si>
  <si>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</si>
  <si>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</si>
  <si>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</si>
  <si>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</si>
  <si>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</si>
  <si>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</si>
  <si>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</si>
  <si>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</si>
  <si>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</si>
  <si>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</si>
  <si>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</si>
  <si>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</si>
  <si>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</si>
  <si>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</si>
  <si>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</si>
  <si>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</si>
  <si>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</si>
  <si>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</si>
  <si>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</si>
  <si>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</si>
  <si>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</si>
  <si>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</si>
  <si>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</si>
  <si>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</si>
  <si>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</si>
  <si>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</si>
  <si>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</si>
  <si>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</si>
  <si>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</si>
  <si>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</si>
  <si>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</si>
  <si>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</si>
  <si>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</si>
  <si>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</si>
  <si>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</si>
  <si>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</si>
  <si>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</si>
  <si>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</si>
  <si>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</si>
  <si>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</si>
  <si>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</si>
  <si>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</si>
  <si>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</si>
  <si>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</si>
  <si>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</si>
  <si>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</si>
  <si>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</si>
  <si>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</si>
  <si>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</si>
  <si>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</si>
  <si>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</si>
  <si>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</si>
  <si>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</si>
  <si>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</si>
  <si>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</si>
  <si>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</si>
  <si>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</si>
  <si>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</si>
  <si>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</si>
  <si>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</si>
  <si>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</si>
  <si>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</si>
  <si>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</si>
  <si>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</si>
  <si>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</si>
  <si>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</si>
  <si>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</si>
  <si>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</si>
  <si>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</si>
  <si>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</si>
  <si>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</si>
  <si>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</si>
  <si>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</si>
  <si>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</si>
  <si>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</si>
  <si>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</si>
  <si>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</si>
  <si>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</si>
  <si>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</si>
  <si>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</si>
  <si>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</si>
  <si>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</si>
  <si>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</si>
  <si>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</si>
  <si>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</si>
  <si>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</si>
  <si>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</si>
  <si>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</si>
  <si>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</si>
  <si>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</si>
  <si>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</si>
  <si>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</si>
  <si>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</si>
  <si>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</si>
  <si>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</si>
  <si>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</si>
  <si>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</si>
  <si>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</si>
  <si>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</si>
  <si>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</si>
  <si>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</si>
  <si>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</si>
  <si>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</si>
  <si>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</si>
  <si>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</si>
  <si>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</si>
  <si>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</si>
  <si>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</si>
  <si>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</si>
  <si>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</si>
  <si>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</si>
  <si>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</si>
  <si>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</si>
  <si>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</si>
  <si>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</si>
  <si>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</si>
  <si>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</si>
  <si>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</si>
  <si>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</si>
  <si>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</si>
  <si>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</si>
  <si>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</si>
  <si>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</si>
  <si>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</si>
  <si>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</si>
  <si>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</si>
  <si>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</si>
  <si>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</si>
  <si>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</si>
  <si>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</si>
  <si>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</si>
  <si>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</si>
  <si>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</si>
  <si>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</si>
  <si>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</si>
  <si>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</si>
  <si>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</si>
  <si>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</si>
  <si>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</si>
  <si>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</si>
  <si>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</si>
  <si>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</si>
  <si>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</si>
  <si>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</si>
  <si>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</si>
  <si>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</si>
  <si>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</si>
  <si>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</si>
  <si>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</si>
  <si>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</si>
  <si>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</si>
  <si>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</si>
  <si>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</si>
  <si>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</si>
  <si>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</si>
  <si>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</si>
  <si>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</si>
  <si>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</si>
  <si>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</si>
  <si>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</si>
  <si>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</si>
  <si>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</si>
  <si>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</si>
  <si>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</si>
  <si>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</si>
  <si>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</si>
  <si>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</si>
  <si>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</si>
  <si>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</si>
  <si>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</si>
  <si>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</si>
  <si>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</si>
  <si>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</si>
  <si>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</si>
  <si>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</si>
  <si>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</si>
  <si>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</si>
  <si>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</si>
  <si>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</si>
  <si>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</si>
  <si>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</si>
  <si>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</si>
  <si>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</si>
  <si>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</si>
  <si>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</si>
  <si>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</si>
  <si>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</si>
  <si>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</si>
  <si>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</si>
  <si>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</si>
  <si>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</si>
  <si>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</si>
  <si>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</si>
  <si>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</si>
  <si>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</si>
  <si>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</si>
  <si>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</si>
  <si>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</si>
  <si>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</si>
  <si>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</si>
  <si>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</si>
  <si>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</si>
  <si>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</si>
  <si>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</si>
  <si>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</si>
  <si>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</si>
  <si>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</si>
  <si>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</si>
  <si>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</si>
  <si>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</si>
  <si>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</si>
  <si>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</si>
  <si>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</si>
  <si>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</si>
  <si>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</si>
  <si>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</si>
  <si>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</si>
  <si>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</si>
  <si>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</si>
  <si>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</si>
  <si>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</si>
  <si>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</si>
  <si>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</si>
  <si>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</si>
  <si>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</si>
  <si>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</si>
  <si>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</si>
  <si>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</si>
  <si>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</si>
  <si>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</si>
  <si>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</si>
  <si>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</si>
  <si>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</si>
  <si>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</si>
  <si>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</si>
  <si>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</si>
  <si>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</si>
  <si>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</si>
  <si>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</si>
  <si>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</si>
  <si>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</si>
  <si>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</si>
  <si>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</si>
  <si>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</si>
  <si>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</si>
  <si>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</si>
  <si>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</si>
  <si>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</si>
  <si>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</si>
  <si>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</si>
  <si>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</si>
  <si>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</si>
  <si>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</si>
  <si>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</si>
  <si>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</si>
  <si>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</si>
  <si>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</si>
  <si>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</si>
  <si>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</si>
  <si>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</si>
  <si>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</si>
  <si>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</si>
  <si>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</si>
  <si>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</si>
  <si>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</si>
  <si>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</si>
  <si>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</si>
  <si>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</si>
  <si>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</si>
  <si>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</si>
  <si>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</si>
  <si>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</si>
  <si>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</si>
  <si>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</si>
  <si>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</si>
  <si>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</si>
  <si>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</si>
  <si>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</si>
  <si>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</si>
  <si>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</si>
  <si>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</si>
  <si>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</si>
  <si>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</si>
  <si>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</si>
  <si>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</si>
  <si>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</si>
  <si>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</si>
  <si>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</si>
  <si>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</si>
  <si>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</si>
  <si>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</si>
  <si>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</si>
  <si>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</si>
  <si>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</si>
  <si>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</si>
  <si>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</si>
  <si>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</si>
  <si>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</si>
  <si>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</si>
  <si>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</si>
  <si>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</si>
  <si>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</si>
  <si>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</si>
  <si>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</si>
  <si>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</si>
  <si>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</si>
  <si>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</si>
  <si>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</si>
  <si>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</si>
  <si>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</si>
  <si>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</si>
  <si>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</si>
  <si>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</si>
  <si>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</si>
  <si>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</si>
  <si>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</si>
  <si>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</si>
  <si>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</si>
  <si>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</si>
  <si>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</si>
  <si>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</si>
  <si>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</si>
  <si>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</si>
  <si>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</si>
  <si>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</si>
  <si>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</si>
  <si>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</si>
  <si>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</si>
  <si>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</si>
  <si>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</si>
  <si>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</si>
  <si>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</si>
  <si>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</si>
  <si>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</si>
  <si>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</si>
  <si>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</si>
  <si>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</si>
  <si>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</si>
  <si>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</si>
  <si>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</si>
  <si>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</si>
  <si>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</si>
  <si>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</si>
  <si>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</si>
  <si>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</si>
  <si>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</si>
  <si>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</si>
  <si>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</si>
  <si>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</si>
  <si>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</si>
  <si>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</si>
  <si>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</si>
  <si>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</si>
  <si>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</si>
  <si>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</si>
  <si>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</si>
  <si>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</si>
  <si>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</si>
  <si>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</si>
  <si>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</si>
  <si>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</si>
  <si>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</si>
  <si>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</si>
  <si>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</si>
  <si>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</si>
  <si>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</si>
  <si>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</si>
  <si>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</si>
  <si>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</si>
  <si>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</si>
  <si>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</si>
  <si>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</si>
  <si>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</si>
  <si>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</si>
  <si>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</si>
  <si>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</si>
  <si>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</si>
  <si>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</si>
  <si>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</si>
  <si>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</si>
  <si>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</si>
  <si>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</si>
  <si>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</si>
  <si>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</si>
  <si>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</si>
  <si>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</si>
  <si>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</si>
  <si>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</si>
  <si>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</si>
  <si>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</si>
  <si>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</si>
  <si>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</si>
  <si>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</si>
  <si>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</si>
  <si>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</si>
  <si>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</si>
  <si>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</si>
  <si>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</si>
  <si>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</si>
  <si>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</si>
  <si>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</si>
  <si>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</si>
  <si>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</si>
  <si>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</si>
  <si>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</si>
  <si>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</si>
  <si>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</si>
  <si>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</si>
  <si>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</si>
  <si>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</si>
  <si>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</si>
  <si>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</si>
  <si>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</si>
  <si>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</si>
  <si>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</si>
  <si>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</si>
  <si>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</si>
  <si>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</si>
  <si>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</si>
  <si>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</si>
  <si>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</si>
  <si>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</si>
  <si>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</si>
  <si>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</si>
  <si>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</si>
  <si>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</si>
  <si>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</si>
  <si>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</si>
  <si>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</si>
  <si>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</si>
  <si>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</si>
  <si>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</si>
  <si>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</si>
  <si>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</si>
  <si>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</si>
  <si>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</si>
  <si>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</si>
  <si>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</si>
  <si>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</si>
  <si>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</si>
  <si>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</si>
  <si>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</si>
  <si>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</si>
  <si>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</si>
  <si>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</si>
  <si>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</si>
  <si>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</si>
  <si>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</si>
  <si>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</si>
  <si>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</si>
  <si>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</si>
  <si>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</si>
  <si>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</si>
  <si>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</si>
  <si>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</si>
  <si>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</si>
  <si>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</si>
  <si>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</si>
  <si>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</si>
  <si>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</si>
  <si>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</si>
  <si>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</si>
  <si>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</si>
  <si>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</si>
  <si>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</si>
  <si>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</si>
  <si>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</si>
  <si>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</si>
  <si>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</si>
  <si>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</si>
  <si>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</si>
  <si>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</si>
  <si>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</si>
  <si>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</si>
  <si>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</si>
  <si>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</si>
  <si>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</si>
  <si>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</si>
  <si>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</si>
  <si>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</si>
  <si>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</si>
  <si>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</si>
  <si>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</si>
  <si>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</si>
  <si>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</si>
  <si>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</si>
  <si>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</si>
  <si>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</si>
  <si>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</si>
  <si>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</si>
  <si>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</si>
  <si>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</si>
  <si>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</si>
  <si>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</si>
  <si>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</si>
  <si>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</si>
  <si>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</si>
  <si>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</si>
  <si>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</si>
  <si>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</si>
  <si>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</si>
  <si>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</si>
  <si>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</si>
  <si>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</si>
  <si>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</si>
  <si>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</si>
  <si>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</si>
  <si>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</si>
  <si>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</si>
  <si>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</si>
  <si>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</si>
  <si>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</si>
  <si>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</si>
  <si>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</si>
  <si>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</si>
  <si>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</si>
  <si>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</si>
  <si>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</si>
  <si>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</si>
  <si>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</si>
  <si>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</si>
  <si>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</si>
  <si>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</si>
  <si>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</si>
  <si>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</si>
  <si>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</si>
  <si>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</si>
  <si>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</si>
  <si>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</si>
  <si>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</si>
  <si>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</si>
  <si>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</si>
  <si>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</si>
  <si>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</si>
  <si>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</si>
  <si>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</si>
  <si>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</si>
  <si>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</si>
  <si>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</si>
  <si>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</si>
  <si>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</si>
  <si>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</si>
  <si>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</si>
  <si>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</si>
  <si>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</si>
  <si>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</si>
  <si>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</si>
  <si>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</si>
  <si>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</si>
  <si>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</si>
  <si>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</si>
  <si>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</si>
  <si>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</si>
  <si>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</si>
  <si>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</si>
  <si>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</si>
  <si>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</si>
  <si>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</si>
  <si>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</si>
  <si>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</si>
  <si>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</si>
  <si>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</si>
  <si>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</si>
  <si>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</si>
  <si>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</si>
  <si>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</si>
  <si>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</si>
  <si>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</si>
  <si>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</si>
  <si>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</si>
  <si>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</si>
  <si>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</si>
  <si>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</si>
  <si>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</si>
  <si>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</si>
  <si>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</si>
  <si>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</si>
  <si>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</si>
  <si>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</si>
  <si>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</si>
  <si>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</si>
  <si>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</si>
  <si>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</si>
  <si>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</si>
  <si>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</si>
  <si>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</si>
  <si>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</si>
  <si>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</si>
  <si>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</si>
  <si>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</si>
  <si>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</si>
  <si>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</si>
  <si>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</si>
  <si>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</si>
  <si>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</si>
  <si>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</si>
  <si>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</si>
  <si>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</si>
  <si>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</si>
  <si>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</si>
  <si>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</si>
  <si>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</si>
  <si>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</si>
  <si>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</si>
  <si>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</si>
  <si>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</si>
  <si>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</si>
  <si>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</si>
  <si>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</si>
  <si>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</si>
  <si>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</si>
  <si>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</si>
  <si>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</si>
  <si>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</si>
  <si>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</si>
  <si>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</si>
  <si>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</si>
  <si>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</si>
  <si>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</si>
  <si>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</si>
  <si>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</si>
  <si>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</si>
  <si>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</si>
  <si>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</si>
  <si>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</si>
  <si>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</si>
  <si>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</si>
  <si>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</si>
  <si>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</si>
  <si>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</si>
  <si>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</si>
  <si>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</si>
  <si>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</si>
  <si>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</si>
  <si>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</si>
  <si>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</si>
  <si>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</si>
  <si>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</si>
  <si>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</si>
  <si>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</si>
  <si>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</si>
  <si>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</si>
  <si>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</si>
  <si>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</si>
  <si>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</si>
  <si>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</si>
  <si>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</si>
  <si>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</si>
  <si>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</si>
  <si>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</si>
  <si>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</si>
  <si>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</si>
  <si>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</si>
  <si>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</si>
  <si>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</si>
  <si>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</si>
  <si>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</si>
  <si>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</si>
  <si>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</si>
  <si>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</si>
  <si>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</si>
  <si>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</si>
  <si>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</si>
  <si>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</si>
  <si>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</si>
  <si>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</si>
  <si>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</si>
  <si>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</si>
  <si>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</si>
  <si>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</si>
  <si>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</si>
  <si>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</si>
  <si>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</si>
  <si>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</si>
  <si>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</si>
  <si>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</si>
  <si>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</si>
  <si>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</si>
  <si>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</si>
  <si>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</si>
  <si>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</si>
  <si>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</si>
  <si>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</si>
  <si>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</si>
  <si>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</si>
  <si>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</si>
  <si>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</si>
  <si>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</si>
  <si>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</si>
  <si>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</si>
  <si>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</si>
  <si>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</si>
  <si>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</si>
  <si>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</si>
  <si>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</si>
  <si>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</si>
  <si>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</si>
  <si>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</si>
  <si>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</si>
  <si>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</si>
  <si>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</si>
  <si>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</si>
  <si>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</si>
  <si>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</si>
  <si>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</si>
  <si>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</si>
  <si>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</si>
  <si>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</si>
  <si>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</si>
  <si>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</si>
  <si>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</si>
  <si>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</si>
  <si>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</si>
  <si>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</si>
  <si>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</si>
  <si>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</si>
  <si>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</si>
  <si>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</si>
  <si>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</si>
  <si>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</si>
  <si>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</si>
  <si>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</si>
  <si>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</si>
  <si>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</si>
  <si>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</si>
  <si>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</si>
  <si>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</si>
  <si>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</si>
  <si>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</si>
  <si>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</si>
  <si>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</si>
  <si>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</si>
  <si>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</si>
  <si>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</si>
  <si>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</si>
  <si>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</si>
  <si>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</si>
  <si>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</si>
  <si>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</si>
  <si>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</si>
  <si>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</si>
  <si>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</si>
  <si>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</si>
  <si>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</si>
  <si>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</si>
  <si>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</si>
  <si>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</si>
  <si>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</si>
  <si>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</si>
  <si>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</si>
  <si>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</si>
  <si>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</si>
  <si>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</si>
  <si>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</si>
  <si>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</si>
  <si>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</si>
  <si>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</si>
  <si>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</si>
  <si>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</si>
  <si>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</si>
  <si>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</si>
  <si>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</si>
  <si>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</si>
  <si>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</si>
  <si>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</si>
  <si>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</si>
  <si>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</si>
  <si>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</si>
  <si>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</si>
  <si>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</si>
  <si>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</si>
  <si>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</si>
  <si>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</si>
  <si>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</si>
  <si>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</si>
  <si>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</si>
  <si>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</si>
  <si>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</si>
  <si>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</si>
  <si>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</si>
  <si>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</si>
  <si>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</si>
  <si>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</si>
  <si>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</si>
  <si>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</si>
  <si>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</si>
  <si>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</si>
  <si>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</si>
  <si>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</si>
  <si>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</si>
  <si>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</si>
  <si>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</si>
  <si>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</si>
  <si>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</si>
  <si>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</si>
  <si>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</si>
  <si>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</si>
  <si>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</si>
  <si>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</si>
  <si>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</si>
  <si>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</si>
  <si>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</si>
  <si>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</si>
  <si>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</si>
  <si>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</si>
  <si>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</si>
  <si>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</si>
  <si>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</si>
  <si>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</si>
  <si>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</si>
  <si>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</si>
  <si>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</si>
  <si>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</si>
  <si>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</si>
  <si>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</si>
  <si>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</si>
  <si>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</si>
  <si>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</si>
  <si>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</si>
  <si>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</si>
  <si>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</si>
  <si>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</si>
  <si>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</si>
  <si>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</si>
  <si>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</si>
  <si>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</si>
  <si>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</si>
  <si>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</si>
  <si>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</si>
  <si>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</si>
  <si>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</si>
  <si>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</si>
  <si>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</si>
  <si>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</si>
  <si>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</si>
  <si>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</si>
  <si>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</si>
  <si>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</si>
  <si>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</si>
  <si>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</si>
  <si>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</si>
  <si>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</si>
  <si>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</si>
  <si>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</si>
  <si>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</si>
  <si>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</si>
  <si>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</si>
  <si>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</si>
  <si>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</si>
  <si>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</si>
  <si>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</si>
  <si>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</si>
  <si>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</si>
  <si>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</si>
  <si>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</si>
  <si>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</si>
  <si>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</si>
  <si>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</si>
  <si>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</si>
  <si>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</si>
  <si>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</si>
  <si>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</si>
  <si>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</si>
  <si>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</si>
  <si>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</si>
  <si>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</si>
  <si>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</si>
  <si>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</si>
  <si>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</si>
  <si>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</si>
  <si>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</si>
  <si>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</si>
  <si>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</si>
  <si>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</si>
  <si>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</si>
  <si>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</si>
  <si>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</si>
  <si>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</si>
  <si>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</si>
  <si>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</si>
  <si>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</si>
  <si>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</si>
  <si>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</si>
  <si>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</si>
  <si>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</si>
  <si>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</si>
  <si>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</si>
  <si>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</si>
  <si>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</si>
  <si>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</si>
  <si>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</si>
  <si>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</si>
  <si>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</si>
  <si>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</si>
  <si>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</si>
  <si>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</si>
  <si>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</si>
  <si>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</si>
  <si>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</si>
  <si>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</si>
  <si>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</si>
  <si>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</si>
  <si>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</si>
  <si>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</si>
  <si>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</si>
  <si>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</si>
  <si>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</si>
  <si>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</si>
  <si>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</si>
  <si>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</si>
  <si>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</si>
  <si>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</si>
  <si>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</si>
  <si>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</si>
  <si>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</si>
  <si>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</si>
  <si>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</si>
  <si>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</si>
  <si>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</si>
  <si>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</si>
  <si>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</si>
  <si>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</si>
  <si>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</si>
  <si>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</si>
  <si>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</si>
  <si>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</si>
  <si>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</si>
  <si>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</si>
  <si>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</si>
  <si>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</si>
  <si>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</si>
  <si>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</si>
  <si>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</si>
  <si>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</si>
  <si>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</si>
  <si>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</si>
  <si>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</si>
  <si>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</si>
  <si>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</si>
  <si>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</si>
  <si>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</si>
  <si>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</si>
  <si>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</si>
  <si>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</si>
  <si>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</si>
  <si>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</si>
  <si>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</si>
  <si>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</si>
  <si>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</si>
  <si>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</si>
  <si>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</si>
  <si>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</si>
  <si>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</si>
  <si>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</si>
  <si>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</si>
  <si>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</si>
  <si>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</si>
  <si>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</si>
  <si>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</si>
  <si>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</si>
  <si>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</si>
  <si>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</si>
  <si>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</si>
  <si>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</si>
  <si>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</si>
  <si>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</si>
  <si>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</si>
  <si>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</si>
  <si>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</si>
  <si>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</si>
  <si>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</si>
  <si>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</si>
  <si>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</si>
  <si>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</si>
  <si>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</si>
  <si>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</si>
  <si>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</si>
  <si>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</si>
  <si>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</si>
  <si>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</si>
  <si>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</si>
  <si>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</si>
  <si>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</si>
  <si>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</si>
  <si>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</si>
  <si>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</si>
  <si>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</si>
  <si>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</si>
  <si>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</si>
  <si>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</si>
  <si>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</si>
  <si>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</si>
  <si>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</si>
  <si>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</si>
  <si>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</si>
  <si>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</si>
  <si>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</si>
  <si>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</si>
  <si>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</si>
  <si>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</si>
  <si>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</si>
  <si>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</si>
  <si>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</si>
  <si>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</si>
  <si>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</si>
  <si>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</si>
  <si>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</si>
  <si>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</si>
  <si>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</si>
  <si>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</si>
  <si>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</si>
  <si>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</si>
  <si>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</si>
  <si>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</si>
  <si>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</si>
  <si>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</si>
  <si>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</si>
  <si>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</si>
  <si>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</si>
  <si>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</si>
  <si>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</si>
  <si>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</si>
  <si>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</si>
  <si>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</si>
  <si>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</si>
  <si>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</si>
  <si>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</si>
  <si>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</si>
  <si>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</si>
  <si>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</si>
  <si>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</si>
  <si>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</si>
  <si>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</si>
  <si>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</si>
  <si>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</si>
  <si>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</si>
  <si>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</si>
  <si>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</si>
  <si>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</si>
  <si>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</si>
  <si>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</si>
  <si>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</si>
  <si>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</si>
  <si>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</si>
  <si>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</si>
  <si>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</si>
  <si>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</si>
  <si>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</si>
  <si>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</si>
  <si>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</si>
  <si>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</si>
  <si>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</si>
  <si>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</si>
  <si>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</si>
  <si>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</si>
  <si>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</si>
  <si>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</si>
  <si>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</si>
  <si>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</si>
  <si>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</si>
  <si>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</si>
  <si>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</si>
  <si>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</si>
  <si>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</si>
  <si>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</si>
  <si>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</si>
  <si>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</si>
  <si>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</si>
  <si>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</si>
  <si>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</si>
  <si>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</si>
  <si>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</si>
  <si>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</si>
  <si>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</si>
  <si>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</si>
  <si>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</si>
  <si>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</si>
  <si>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</si>
  <si>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</si>
  <si>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</si>
  <si>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</si>
  <si>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</si>
  <si>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</si>
  <si>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</si>
  <si>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</si>
  <si>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</si>
  <si>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</si>
  <si>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</si>
  <si>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</si>
  <si>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</si>
  <si>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</si>
  <si>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</si>
  <si>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</si>
  <si>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</si>
  <si>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</si>
  <si>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</si>
  <si>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</si>
  <si>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</si>
  <si>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</si>
  <si>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</si>
  <si>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</si>
  <si>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</si>
  <si>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</si>
  <si>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</si>
  <si>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</si>
  <si>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</si>
  <si>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</si>
  <si>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</si>
  <si>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</si>
  <si>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</si>
  <si>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</si>
  <si>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</si>
  <si>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</si>
  <si>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</si>
  <si>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</si>
  <si>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</si>
  <si>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</si>
  <si>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</si>
  <si>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</si>
  <si>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</si>
  <si>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</si>
  <si>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</si>
  <si>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</si>
  <si>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</si>
  <si>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</si>
  <si>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</si>
  <si>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</si>
  <si>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</si>
  <si>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</si>
  <si>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</si>
  <si>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</si>
  <si>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</si>
  <si>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</si>
  <si>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</si>
  <si>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</si>
  <si>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</si>
  <si>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</si>
  <si>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</si>
  <si>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</si>
  <si>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</si>
  <si>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</si>
  <si>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</si>
  <si>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</si>
  <si>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</si>
  <si>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</si>
  <si>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</si>
  <si>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</si>
  <si>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</si>
  <si>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</si>
  <si>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</si>
  <si>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</si>
  <si>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</si>
  <si>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</si>
  <si>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</si>
  <si>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</si>
  <si>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</si>
  <si>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</si>
  <si>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</si>
  <si>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</si>
  <si>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</si>
  <si>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</si>
  <si>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</si>
  <si>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</si>
  <si>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</si>
  <si>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</si>
  <si>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</si>
  <si>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</si>
  <si>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</si>
  <si>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</si>
  <si>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</si>
  <si>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</si>
  <si>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</si>
  <si>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</si>
  <si>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</si>
  <si>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</si>
  <si>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</si>
  <si>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</si>
  <si>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</si>
  <si>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</si>
  <si>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</si>
  <si>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</si>
  <si>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</si>
  <si>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</si>
  <si>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</si>
  <si>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</si>
  <si>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</si>
  <si>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</si>
  <si>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</si>
  <si>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</si>
  <si>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</si>
  <si>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</si>
  <si>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</si>
  <si>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</si>
  <si>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</si>
  <si>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</si>
  <si>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</si>
  <si>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</si>
  <si>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</si>
  <si>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</si>
  <si>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</si>
  <si>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</si>
  <si>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</si>
  <si>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</si>
  <si>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</si>
  <si>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</si>
  <si>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</si>
  <si>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</si>
  <si>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</si>
  <si>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</si>
  <si>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</si>
  <si>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</si>
  <si>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</si>
  <si>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</si>
  <si>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</si>
  <si>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</si>
  <si>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</si>
  <si>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</si>
  <si>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</si>
  <si>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</si>
  <si>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</si>
  <si>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</si>
  <si>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</si>
  <si>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</si>
  <si>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</si>
  <si>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</si>
  <si>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</si>
  <si>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</si>
  <si>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</si>
  <si>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</si>
  <si>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</si>
  <si>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</si>
  <si>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</si>
  <si>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</si>
  <si>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</si>
  <si>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</si>
  <si>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</si>
  <si>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</si>
  <si>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</si>
  <si>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</si>
  <si>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</si>
  <si>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</si>
  <si>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</si>
  <si>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</si>
  <si>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</si>
  <si>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</si>
  <si>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</si>
  <si>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</si>
  <si>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</si>
  <si>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</si>
  <si>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</si>
  <si>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</si>
  <si>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</si>
  <si>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</si>
  <si>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</si>
  <si>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</si>
  <si>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</si>
  <si>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</si>
  <si>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</si>
  <si>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</si>
  <si>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</si>
  <si>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</si>
  <si>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</si>
  <si>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</si>
  <si>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</si>
  <si>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</si>
  <si>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</si>
  <si>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</si>
  <si>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</si>
  <si>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</si>
  <si>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</si>
  <si>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</si>
  <si>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</si>
  <si>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</si>
  <si>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</si>
  <si>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</si>
  <si>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</si>
  <si>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</si>
  <si>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</si>
  <si>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</si>
  <si>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</si>
  <si>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</si>
  <si>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</si>
  <si>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</si>
  <si>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</si>
  <si>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</si>
  <si>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</si>
  <si>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</si>
  <si>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</si>
  <si>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</si>
  <si>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</si>
  <si>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</si>
  <si>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</si>
  <si>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</si>
  <si>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</si>
  <si>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</si>
  <si>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</si>
  <si>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</si>
  <si>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</si>
  <si>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</si>
  <si>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</si>
  <si>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</si>
  <si>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</si>
  <si>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</si>
  <si>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</si>
  <si>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</si>
  <si>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</si>
  <si>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</si>
  <si>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</si>
  <si>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</si>
  <si>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</si>
  <si>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</si>
  <si>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</si>
  <si>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</si>
  <si>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</si>
  <si>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</si>
  <si>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</si>
  <si>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</si>
  <si>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</si>
  <si>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</si>
  <si>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</si>
  <si>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</si>
  <si>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</si>
  <si>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</si>
  <si>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</si>
  <si>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</si>
  <si>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</si>
  <si>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</si>
  <si>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</si>
  <si>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</si>
  <si>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</si>
  <si>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</si>
  <si>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</si>
  <si>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</si>
  <si>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</si>
  <si>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</si>
  <si>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</si>
  <si>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</si>
  <si>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</si>
  <si>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</si>
  <si>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</si>
  <si>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</si>
  <si>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</si>
  <si>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</si>
  <si>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</si>
  <si>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</si>
  <si>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</si>
  <si>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</si>
  <si>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</si>
  <si>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</si>
  <si>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</si>
  <si>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</si>
  <si>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</si>
  <si>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</si>
  <si>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</si>
  <si>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</si>
  <si>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</si>
  <si>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</si>
  <si>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</si>
  <si>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</si>
  <si>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</si>
  <si>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</si>
  <si>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</si>
  <si>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</si>
  <si>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</si>
  <si>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</si>
  <si>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</si>
  <si>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</si>
  <si>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</si>
  <si>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</si>
  <si>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</si>
  <si>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</si>
  <si>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</si>
  <si>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</si>
  <si>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</si>
  <si>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</si>
  <si>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</si>
  <si>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</si>
  <si>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</si>
  <si>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</si>
  <si>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</si>
  <si>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</si>
  <si>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</si>
  <si>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</si>
  <si>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</si>
  <si>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</si>
  <si>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</si>
  <si>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</si>
  <si>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</si>
  <si>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</si>
  <si>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</si>
  <si>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</si>
  <si>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</si>
  <si>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</si>
  <si>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</si>
  <si>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</si>
  <si>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</si>
  <si>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</si>
  <si>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</si>
  <si>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</si>
  <si>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</si>
  <si>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</si>
  <si>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</si>
  <si>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</si>
  <si>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</si>
  <si>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</si>
  <si>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</si>
  <si>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</si>
  <si>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</si>
  <si>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LECTOR</t>
  </si>
  <si>
    <t>Morales Payano, Wilfredy Leandro</t>
  </si>
  <si>
    <t>ATM 570 S/M Liverpool Villa Mella</t>
  </si>
  <si>
    <t>ATM 264 S/M Nacional Independencia</t>
  </si>
  <si>
    <t>INHIBIDO</t>
  </si>
  <si>
    <t>14 Septiembre de 2021</t>
  </si>
  <si>
    <t>3336024873</t>
  </si>
  <si>
    <t>3336024872</t>
  </si>
  <si>
    <t>PRINTER</t>
  </si>
  <si>
    <t>3336025396</t>
  </si>
  <si>
    <t>3336025378</t>
  </si>
  <si>
    <t>3336025367</t>
  </si>
  <si>
    <t>3336025176</t>
  </si>
  <si>
    <t>3336025138</t>
  </si>
  <si>
    <t>3336025127</t>
  </si>
  <si>
    <t>Moreta, Christian Aury</t>
  </si>
  <si>
    <t>3336025815</t>
  </si>
  <si>
    <t>3336025733</t>
  </si>
  <si>
    <t>3336025707</t>
  </si>
  <si>
    <t>3336025665</t>
  </si>
  <si>
    <t>3336025658</t>
  </si>
  <si>
    <t>3336025656</t>
  </si>
  <si>
    <t>3336025653</t>
  </si>
  <si>
    <t>3336025648</t>
  </si>
  <si>
    <t>3336025620</t>
  </si>
  <si>
    <t>3336025616</t>
  </si>
  <si>
    <t>GAVETA DEPOSITO LLENA</t>
  </si>
  <si>
    <t xml:space="preserve">Gil Carrera, Santiago </t>
  </si>
  <si>
    <t xml:space="preserve">GAVETA DE RECHAZO LLENA </t>
  </si>
  <si>
    <t>3336025887</t>
  </si>
  <si>
    <t>3336025884</t>
  </si>
  <si>
    <t>3336025852</t>
  </si>
  <si>
    <t>3336025834</t>
  </si>
  <si>
    <t>3336025819</t>
  </si>
  <si>
    <t>3336026069</t>
  </si>
  <si>
    <t>3336026081</t>
  </si>
  <si>
    <t>3336026090</t>
  </si>
  <si>
    <t>3336026103</t>
  </si>
  <si>
    <t>3336026110</t>
  </si>
  <si>
    <t>3336026112</t>
  </si>
  <si>
    <t>3336026132</t>
  </si>
  <si>
    <t>3336026198</t>
  </si>
  <si>
    <t>3336026201</t>
  </si>
  <si>
    <t>3336026202</t>
  </si>
  <si>
    <t>3336026204</t>
  </si>
  <si>
    <t>3336026205</t>
  </si>
  <si>
    <t>3336026206</t>
  </si>
  <si>
    <t>3336026207</t>
  </si>
  <si>
    <t>3336026215</t>
  </si>
  <si>
    <t>3336026217</t>
  </si>
  <si>
    <t>3336026219</t>
  </si>
  <si>
    <t>3336026221</t>
  </si>
  <si>
    <t>3336026223</t>
  </si>
  <si>
    <t>3336026233</t>
  </si>
  <si>
    <t>3336026235</t>
  </si>
  <si>
    <t>3336026236</t>
  </si>
  <si>
    <t>3336026240</t>
  </si>
  <si>
    <t>3336026241</t>
  </si>
  <si>
    <t>3336026243</t>
  </si>
  <si>
    <t>GAVTEAS VACIAS + GAVETAS FALLANDO</t>
  </si>
  <si>
    <t>NO CONECTA AL SWITCH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</si>
  <si>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</si>
  <si>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</si>
  <si>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</si>
  <si>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</si>
  <si>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</si>
  <si>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</si>
  <si>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</si>
  <si>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3336026261</t>
  </si>
  <si>
    <t>3336026262</t>
  </si>
  <si>
    <t>3336026263</t>
  </si>
  <si>
    <t>3336026264</t>
  </si>
  <si>
    <t>3336026265</t>
  </si>
  <si>
    <t>Abastecidos</t>
  </si>
  <si>
    <t>1 Gaveta Vacia + 2 Gavetas Fallando</t>
  </si>
  <si>
    <t>3336026273</t>
  </si>
  <si>
    <t>3336026271</t>
  </si>
  <si>
    <t>3336026270</t>
  </si>
  <si>
    <t>3336026269</t>
  </si>
  <si>
    <t>3336026268</t>
  </si>
  <si>
    <t>3336026293</t>
  </si>
  <si>
    <t>3336026276</t>
  </si>
  <si>
    <t>3336026275</t>
  </si>
  <si>
    <t>3336026274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</si>
</sst>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4"/>
      <tableStyleElement type="headerRow" dxfId="363"/>
      <tableStyleElement type="totalRow" dxfId="362"/>
      <tableStyleElement type="firstColumn" dxfId="361"/>
      <tableStyleElement type="lastColumn" dxfId="360"/>
      <tableStyleElement type="firstRowStripe" dxfId="359"/>
      <tableStyleElement type="firstColumnStripe" dxfId="3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128.832442129627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91.4985879629603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33.0611689814832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35.1852893518517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5.10918981481518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4.77193287036789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6" priority="99415"/>
  </conditionalFormatting>
  <conditionalFormatting sqref="E3">
    <cfRule type="duplicateValues" dxfId="95" priority="121778"/>
  </conditionalFormatting>
  <conditionalFormatting sqref="E3">
    <cfRule type="duplicateValues" dxfId="94" priority="121779"/>
    <cfRule type="duplicateValues" dxfId="93" priority="121780"/>
  </conditionalFormatting>
  <conditionalFormatting sqref="E3">
    <cfRule type="duplicateValues" dxfId="92" priority="121781"/>
    <cfRule type="duplicateValues" dxfId="91" priority="121782"/>
    <cfRule type="duplicateValues" dxfId="90" priority="121783"/>
    <cfRule type="duplicateValues" dxfId="89" priority="121784"/>
  </conditionalFormatting>
  <conditionalFormatting sqref="B3">
    <cfRule type="duplicateValues" dxfId="88" priority="121785"/>
  </conditionalFormatting>
  <conditionalFormatting sqref="E4">
    <cfRule type="duplicateValues" dxfId="87" priority="130"/>
  </conditionalFormatting>
  <conditionalFormatting sqref="E4">
    <cfRule type="duplicateValues" dxfId="86" priority="127"/>
    <cfRule type="duplicateValues" dxfId="85" priority="128"/>
    <cfRule type="duplicateValues" dxfId="84" priority="129"/>
  </conditionalFormatting>
  <conditionalFormatting sqref="E4">
    <cfRule type="duplicateValues" dxfId="83" priority="126"/>
  </conditionalFormatting>
  <conditionalFormatting sqref="E4">
    <cfRule type="duplicateValues" dxfId="82" priority="123"/>
    <cfRule type="duplicateValues" dxfId="81" priority="124"/>
    <cfRule type="duplicateValues" dxfId="80" priority="125"/>
  </conditionalFormatting>
  <conditionalFormatting sqref="B4">
    <cfRule type="duplicateValues" dxfId="79" priority="122"/>
  </conditionalFormatting>
  <conditionalFormatting sqref="E4">
    <cfRule type="duplicateValues" dxfId="78" priority="121"/>
  </conditionalFormatting>
  <conditionalFormatting sqref="B5">
    <cfRule type="duplicateValues" dxfId="77" priority="105"/>
  </conditionalFormatting>
  <conditionalFormatting sqref="E5">
    <cfRule type="duplicateValues" dxfId="76" priority="104"/>
  </conditionalFormatting>
  <conditionalFormatting sqref="E5">
    <cfRule type="duplicateValues" dxfId="75" priority="101"/>
    <cfRule type="duplicateValues" dxfId="74" priority="102"/>
    <cfRule type="duplicateValues" dxfId="73" priority="103"/>
  </conditionalFormatting>
  <conditionalFormatting sqref="E5">
    <cfRule type="duplicateValues" dxfId="72" priority="100"/>
  </conditionalFormatting>
  <conditionalFormatting sqref="E5">
    <cfRule type="duplicateValues" dxfId="71" priority="97"/>
    <cfRule type="duplicateValues" dxfId="70" priority="98"/>
    <cfRule type="duplicateValues" dxfId="69" priority="99"/>
  </conditionalFormatting>
  <conditionalFormatting sqref="E5">
    <cfRule type="duplicateValues" dxfId="68" priority="96"/>
  </conditionalFormatting>
  <conditionalFormatting sqref="E7">
    <cfRule type="duplicateValues" dxfId="67" priority="49"/>
  </conditionalFormatting>
  <conditionalFormatting sqref="E7">
    <cfRule type="duplicateValues" dxfId="66" priority="47"/>
    <cfRule type="duplicateValues" dxfId="65" priority="48"/>
  </conditionalFormatting>
  <conditionalFormatting sqref="E7">
    <cfRule type="duplicateValues" dxfId="64" priority="44"/>
    <cfRule type="duplicateValues" dxfId="63" priority="45"/>
    <cfRule type="duplicateValues" dxfId="62" priority="46"/>
  </conditionalFormatting>
  <conditionalFormatting sqref="E7">
    <cfRule type="duplicateValues" dxfId="61" priority="40"/>
    <cfRule type="duplicateValues" dxfId="60" priority="41"/>
    <cfRule type="duplicateValues" dxfId="59" priority="42"/>
    <cfRule type="duplicateValues" dxfId="58" priority="43"/>
  </conditionalFormatting>
  <conditionalFormatting sqref="B7">
    <cfRule type="duplicateValues" dxfId="57" priority="39"/>
  </conditionalFormatting>
  <conditionalFormatting sqref="B7">
    <cfRule type="duplicateValues" dxfId="56" priority="37"/>
    <cfRule type="duplicateValues" dxfId="55" priority="38"/>
  </conditionalFormatting>
  <conditionalFormatting sqref="E8">
    <cfRule type="duplicateValues" dxfId="54" priority="36"/>
  </conditionalFormatting>
  <conditionalFormatting sqref="E8">
    <cfRule type="duplicateValues" dxfId="53" priority="35"/>
  </conditionalFormatting>
  <conditionalFormatting sqref="B8">
    <cfRule type="duplicateValues" dxfId="52" priority="34"/>
  </conditionalFormatting>
  <conditionalFormatting sqref="E8">
    <cfRule type="duplicateValues" dxfId="51" priority="33"/>
  </conditionalFormatting>
  <conditionalFormatting sqref="B8">
    <cfRule type="duplicateValues" dxfId="50" priority="32"/>
  </conditionalFormatting>
  <conditionalFormatting sqref="E8">
    <cfRule type="duplicateValues" dxfId="49" priority="31"/>
  </conditionalFormatting>
  <conditionalFormatting sqref="E9">
    <cfRule type="duplicateValues" dxfId="48" priority="20"/>
    <cfRule type="duplicateValues" dxfId="47" priority="21"/>
    <cfRule type="duplicateValues" dxfId="46" priority="22"/>
    <cfRule type="duplicateValues" dxfId="45" priority="23"/>
  </conditionalFormatting>
  <conditionalFormatting sqref="B9">
    <cfRule type="duplicateValues" dxfId="44" priority="130241"/>
  </conditionalFormatting>
  <conditionalFormatting sqref="E6">
    <cfRule type="duplicateValues" dxfId="43" priority="130243"/>
  </conditionalFormatting>
  <conditionalFormatting sqref="B6">
    <cfRule type="duplicateValues" dxfId="42" priority="130244"/>
  </conditionalFormatting>
  <conditionalFormatting sqref="B6">
    <cfRule type="duplicateValues" dxfId="41" priority="130245"/>
    <cfRule type="duplicateValues" dxfId="40" priority="130246"/>
    <cfRule type="duplicateValues" dxfId="39" priority="130247"/>
  </conditionalFormatting>
  <conditionalFormatting sqref="E6">
    <cfRule type="duplicateValues" dxfId="38" priority="130248"/>
    <cfRule type="duplicateValues" dxfId="37" priority="130249"/>
  </conditionalFormatting>
  <conditionalFormatting sqref="E6">
    <cfRule type="duplicateValues" dxfId="36" priority="130250"/>
    <cfRule type="duplicateValues" dxfId="35" priority="130251"/>
    <cfRule type="duplicateValues" dxfId="34" priority="130252"/>
  </conditionalFormatting>
  <conditionalFormatting sqref="E6">
    <cfRule type="duplicateValues" dxfId="33" priority="130253"/>
    <cfRule type="duplicateValues" dxfId="32" priority="130254"/>
    <cfRule type="duplicateValues" dxfId="31" priority="130255"/>
    <cfRule type="duplicateValues" dxfId="30" priority="130256"/>
  </conditionalFormatting>
  <conditionalFormatting sqref="B10">
    <cfRule type="duplicateValues" dxfId="29" priority="148799"/>
  </conditionalFormatting>
  <conditionalFormatting sqref="E10">
    <cfRule type="duplicateValues" dxfId="28" priority="148800"/>
  </conditionalFormatting>
  <conditionalFormatting sqref="E11:E12">
    <cfRule type="duplicateValues" dxfId="27" priority="13"/>
  </conditionalFormatting>
  <conditionalFormatting sqref="E11:E12">
    <cfRule type="duplicateValues" dxfId="26" priority="12"/>
  </conditionalFormatting>
  <conditionalFormatting sqref="E11:E12">
    <cfRule type="duplicateValues" dxfId="25" priority="10"/>
    <cfRule type="duplicateValues" dxfId="24" priority="11"/>
  </conditionalFormatting>
  <conditionalFormatting sqref="E11:E12">
    <cfRule type="duplicateValues" dxfId="23" priority="7"/>
    <cfRule type="duplicateValues" dxfId="22" priority="8"/>
    <cfRule type="duplicateValues" dxfId="21" priority="9"/>
  </conditionalFormatting>
  <conditionalFormatting sqref="B11:B12">
    <cfRule type="duplicateValues" dxfId="20" priority="5"/>
    <cfRule type="duplicateValues" dxfId="19" priority="6"/>
  </conditionalFormatting>
  <conditionalFormatting sqref="B11:B12">
    <cfRule type="duplicateValues" dxfId="18" priority="4"/>
  </conditionalFormatting>
  <conditionalFormatting sqref="B11:B12">
    <cfRule type="duplicateValues" dxfId="17" priority="1"/>
    <cfRule type="duplicateValues" dxfId="16" priority="2"/>
    <cfRule type="duplicateValues" dxfId="15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5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4" priority="12"/>
  </conditionalFormatting>
  <conditionalFormatting sqref="B1:B810 B823:B1048576">
    <cfRule type="duplicateValues" dxfId="13" priority="11"/>
  </conditionalFormatting>
  <conditionalFormatting sqref="A811:A814">
    <cfRule type="duplicateValues" dxfId="12" priority="10"/>
  </conditionalFormatting>
  <conditionalFormatting sqref="B811:B814">
    <cfRule type="duplicateValues" dxfId="11" priority="9"/>
  </conditionalFormatting>
  <conditionalFormatting sqref="A823:A1048576 A1:A814">
    <cfRule type="duplicateValues" dxfId="10" priority="8"/>
  </conditionalFormatting>
  <conditionalFormatting sqref="A815:A821">
    <cfRule type="duplicateValues" dxfId="9" priority="7"/>
  </conditionalFormatting>
  <conditionalFormatting sqref="B815:B821">
    <cfRule type="duplicateValues" dxfId="8" priority="6"/>
  </conditionalFormatting>
  <conditionalFormatting sqref="A815:A821">
    <cfRule type="duplicateValues" dxfId="7" priority="5"/>
  </conditionalFormatting>
  <conditionalFormatting sqref="A822">
    <cfRule type="duplicateValues" dxfId="6" priority="4"/>
  </conditionalFormatting>
  <conditionalFormatting sqref="A822">
    <cfRule type="duplicateValues" dxfId="5" priority="2"/>
  </conditionalFormatting>
  <conditionalFormatting sqref="B822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7633"/>
  <sheetViews>
    <sheetView tabSelected="1" topLeftCell="D1" zoomScale="70" zoomScaleNormal="70" workbookViewId="0">
      <pane ySplit="4" topLeftCell="A53" activePane="bottomLeft" state="frozen"/>
      <selection pane="bottomLeft" activeCell="Q45" sqref="Q45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hidden="1" customWidth="1"/>
    <col min="7" max="7" width="57.85546875" style="44" hidden="1" customWidth="1"/>
    <col min="8" max="11" width="6.85546875" style="44" hidden="1" customWidth="1"/>
    <col min="12" max="12" width="52" style="44" hidden="1" customWidth="1"/>
    <col min="13" max="13" width="20.140625" style="99" hidden="1" customWidth="1"/>
    <col min="14" max="14" width="18.85546875" style="99" hidden="1" customWidth="1"/>
    <col min="15" max="15" width="42.5703125" style="99" hidden="1" customWidth="1"/>
    <col min="16" max="16" width="22.42578125" style="129" hidden="1" customWidth="1"/>
    <col min="17" max="17" width="52" style="68" bestFit="1" customWidth="1"/>
    <col min="18" max="16384" width="27" style="42"/>
  </cols>
  <sheetData>
    <row r="1" spans="1:17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2622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ht="18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</row>
    <row r="6" spans="1:17" ht="18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</row>
    <row r="7" spans="1:17" ht="18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</row>
    <row r="8" spans="1:17" ht="18" x14ac:dyDescent="0.25">
      <c r="A8" s="133" t="str">
        <f>VLOOKUP(E8,'LISTADO ATM'!$A$2:$C$901,3,0)</f>
        <v>DISTRITO NACIONAL</v>
      </c>
      <c r="B8" s="107">
        <v>3336022784</v>
      </c>
      <c r="C8" s="94">
        <v>44450.495428240742</v>
      </c>
      <c r="D8" s="94" t="s">
        <v>2174</v>
      </c>
      <c r="E8" s="145">
        <v>169</v>
      </c>
      <c r="F8" s="133" t="str">
        <f>VLOOKUP(E8,VIP!$A$2:$O15959,2,0)</f>
        <v>DRBR169</v>
      </c>
      <c r="G8" s="133" t="str">
        <f>VLOOKUP(E8,'LISTADO ATM'!$A$2:$B$900,2,0)</f>
        <v xml:space="preserve">ATM Oficina Caonabo </v>
      </c>
      <c r="H8" s="133" t="str">
        <f>VLOOKUP(E8,VIP!$A$2:$O20920,7,FALSE)</f>
        <v>Si</v>
      </c>
      <c r="I8" s="133" t="str">
        <f>VLOOKUP(E8,VIP!$A$2:$O12885,8,FALSE)</f>
        <v>Si</v>
      </c>
      <c r="J8" s="133" t="str">
        <f>VLOOKUP(E8,VIP!$A$2:$O12835,8,FALSE)</f>
        <v>Si</v>
      </c>
      <c r="K8" s="133" t="str">
        <f>VLOOKUP(E8,VIP!$A$2:$O16409,6,0)</f>
        <v>NO</v>
      </c>
      <c r="L8" s="142" t="s">
        <v>2213</v>
      </c>
      <c r="M8" s="93" t="s">
        <v>2438</v>
      </c>
      <c r="N8" s="93" t="s">
        <v>2444</v>
      </c>
      <c r="O8" s="133" t="s">
        <v>2446</v>
      </c>
      <c r="P8" s="142"/>
      <c r="Q8" s="148" t="s">
        <v>2213</v>
      </c>
    </row>
    <row r="9" spans="1:17" ht="18" x14ac:dyDescent="0.25">
      <c r="A9" s="133" t="str">
        <f>VLOOKUP(E9,'LISTADO ATM'!$A$2:$C$901,3,0)</f>
        <v>DISTRITO NACIONAL</v>
      </c>
      <c r="B9" s="107">
        <v>3336022903</v>
      </c>
      <c r="C9" s="94">
        <v>44450.702928240738</v>
      </c>
      <c r="D9" s="94" t="s">
        <v>2174</v>
      </c>
      <c r="E9" s="145">
        <v>541</v>
      </c>
      <c r="F9" s="133" t="str">
        <f>VLOOKUP(E9,VIP!$A$2:$O15964,2,0)</f>
        <v>DRBR541</v>
      </c>
      <c r="G9" s="133" t="str">
        <f>VLOOKUP(E9,'LISTADO ATM'!$A$2:$B$900,2,0)</f>
        <v xml:space="preserve">ATM Oficina Sambil II </v>
      </c>
      <c r="H9" s="133" t="str">
        <f>VLOOKUP(E9,VIP!$A$2:$O20925,7,FALSE)</f>
        <v>Si</v>
      </c>
      <c r="I9" s="133" t="str">
        <f>VLOOKUP(E9,VIP!$A$2:$O12890,8,FALSE)</f>
        <v>Si</v>
      </c>
      <c r="J9" s="133" t="str">
        <f>VLOOKUP(E9,VIP!$A$2:$O12840,8,FALSE)</f>
        <v>Si</v>
      </c>
      <c r="K9" s="133" t="str">
        <f>VLOOKUP(E9,VIP!$A$2:$O16414,6,0)</f>
        <v>SI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148" t="s">
        <v>2213</v>
      </c>
    </row>
    <row r="10" spans="1:17" ht="18" x14ac:dyDescent="0.25">
      <c r="A10" s="133" t="str">
        <f>VLOOKUP(E10,'LISTADO ATM'!$A$2:$C$901,3,0)</f>
        <v>DISTRITO NACIONAL</v>
      </c>
      <c r="B10" s="107">
        <v>3336023694</v>
      </c>
      <c r="C10" s="94">
        <v>44452.425706018519</v>
      </c>
      <c r="D10" s="94" t="s">
        <v>2441</v>
      </c>
      <c r="E10" s="145">
        <v>815</v>
      </c>
      <c r="F10" s="133" t="str">
        <f>VLOOKUP(E10,VIP!$A$2:$O15868,2,0)</f>
        <v>DRBR24A</v>
      </c>
      <c r="G10" s="133" t="str">
        <f>VLOOKUP(E10,'LISTADO ATM'!$A$2:$B$900,2,0)</f>
        <v xml:space="preserve">ATM Oficina Atalaya del Mar </v>
      </c>
      <c r="H10" s="133" t="str">
        <f>VLOOKUP(E10,VIP!$A$2:$O20829,7,FALSE)</f>
        <v>Si</v>
      </c>
      <c r="I10" s="133" t="str">
        <f>VLOOKUP(E10,VIP!$A$2:$O12794,8,FALSE)</f>
        <v>Si</v>
      </c>
      <c r="J10" s="133" t="str">
        <f>VLOOKUP(E10,VIP!$A$2:$O12744,8,FALSE)</f>
        <v>Si</v>
      </c>
      <c r="K10" s="133" t="str">
        <f>VLOOKUP(E10,VIP!$A$2:$O16318,6,0)</f>
        <v>SI</v>
      </c>
      <c r="L10" s="142" t="s">
        <v>2213</v>
      </c>
      <c r="M10" s="93" t="s">
        <v>2438</v>
      </c>
      <c r="N10" s="93" t="s">
        <v>2444</v>
      </c>
      <c r="O10" s="133" t="s">
        <v>2445</v>
      </c>
      <c r="P10" s="142"/>
      <c r="Q10" s="148" t="s">
        <v>2213</v>
      </c>
    </row>
    <row r="11" spans="1:17" ht="18" x14ac:dyDescent="0.25">
      <c r="A11" s="133" t="str">
        <f>VLOOKUP(E11,'LISTADO ATM'!$A$2:$C$901,3,0)</f>
        <v>DISTRITO NACIONAL</v>
      </c>
      <c r="B11" s="107">
        <v>3336024159</v>
      </c>
      <c r="C11" s="94">
        <v>44452.544247685182</v>
      </c>
      <c r="D11" s="94" t="s">
        <v>2174</v>
      </c>
      <c r="E11" s="145">
        <v>557</v>
      </c>
      <c r="F11" s="133" t="str">
        <f>VLOOKUP(E11,VIP!$A$2:$O15895,2,0)</f>
        <v>DRBR022</v>
      </c>
      <c r="G11" s="133" t="str">
        <f>VLOOKUP(E11,'LISTADO ATM'!$A$2:$B$900,2,0)</f>
        <v xml:space="preserve">ATM Multicentro La Sirena Ave. Mella </v>
      </c>
      <c r="H11" s="133" t="str">
        <f>VLOOKUP(E11,VIP!$A$2:$O20856,7,FALSE)</f>
        <v>Si</v>
      </c>
      <c r="I11" s="133" t="str">
        <f>VLOOKUP(E11,VIP!$A$2:$O12821,8,FALSE)</f>
        <v>Si</v>
      </c>
      <c r="J11" s="133" t="str">
        <f>VLOOKUP(E11,VIP!$A$2:$O12771,8,FALSE)</f>
        <v>Si</v>
      </c>
      <c r="K11" s="133" t="str">
        <f>VLOOKUP(E11,VIP!$A$2:$O16345,6,0)</f>
        <v>SI</v>
      </c>
      <c r="L11" s="142" t="s">
        <v>2213</v>
      </c>
      <c r="M11" s="93" t="s">
        <v>2438</v>
      </c>
      <c r="N11" s="93" t="s">
        <v>2610</v>
      </c>
      <c r="O11" s="133" t="s">
        <v>2446</v>
      </c>
      <c r="P11" s="142"/>
      <c r="Q11" s="148" t="s">
        <v>2213</v>
      </c>
    </row>
    <row r="12" spans="1:17" ht="18" x14ac:dyDescent="0.25">
      <c r="A12" s="133" t="str">
        <f>VLOOKUP(E12,'LISTADO ATM'!$A$2:$C$901,3,0)</f>
        <v>DISTRITO NACIONAL</v>
      </c>
      <c r="B12" s="107">
        <v>3336024163</v>
      </c>
      <c r="C12" s="94">
        <v>44452.544641203705</v>
      </c>
      <c r="D12" s="94" t="s">
        <v>2174</v>
      </c>
      <c r="E12" s="145">
        <v>560</v>
      </c>
      <c r="F12" s="133" t="str">
        <f>VLOOKUP(E12,VIP!$A$2:$O15894,2,0)</f>
        <v>DRBR229</v>
      </c>
      <c r="G12" s="133" t="str">
        <f>VLOOKUP(E12,'LISTADO ATM'!$A$2:$B$900,2,0)</f>
        <v xml:space="preserve">ATM Junta Central Electoral </v>
      </c>
      <c r="H12" s="133" t="str">
        <f>VLOOKUP(E12,VIP!$A$2:$O20855,7,FALSE)</f>
        <v>Si</v>
      </c>
      <c r="I12" s="133" t="str">
        <f>VLOOKUP(E12,VIP!$A$2:$O12820,8,FALSE)</f>
        <v>Si</v>
      </c>
      <c r="J12" s="133" t="str">
        <f>VLOOKUP(E12,VIP!$A$2:$O12770,8,FALSE)</f>
        <v>Si</v>
      </c>
      <c r="K12" s="133" t="str">
        <f>VLOOKUP(E12,VIP!$A$2:$O16344,6,0)</f>
        <v>SI</v>
      </c>
      <c r="L12" s="142" t="s">
        <v>2213</v>
      </c>
      <c r="M12" s="93" t="s">
        <v>2438</v>
      </c>
      <c r="N12" s="93" t="s">
        <v>2610</v>
      </c>
      <c r="O12" s="133" t="s">
        <v>2446</v>
      </c>
      <c r="P12" s="142"/>
      <c r="Q12" s="148" t="s">
        <v>2213</v>
      </c>
    </row>
    <row r="13" spans="1:17" ht="18" x14ac:dyDescent="0.25">
      <c r="A13" s="133" t="str">
        <f>VLOOKUP(E13,'LISTADO ATM'!$A$2:$C$901,3,0)</f>
        <v>DISTRITO NACIONAL</v>
      </c>
      <c r="B13" s="107">
        <v>3336024733</v>
      </c>
      <c r="C13" s="94">
        <v>44452.723761574074</v>
      </c>
      <c r="D13" s="94" t="s">
        <v>2174</v>
      </c>
      <c r="E13" s="145">
        <v>36</v>
      </c>
      <c r="F13" s="133" t="str">
        <f>VLOOKUP(E13,VIP!$A$2:$O15863,2,0)</f>
        <v>DRBR036</v>
      </c>
      <c r="G13" s="133" t="str">
        <f>VLOOKUP(E13,'LISTADO ATM'!$A$2:$B$900,2,0)</f>
        <v xml:space="preserve">ATM Banco Central </v>
      </c>
      <c r="H13" s="133" t="str">
        <f>VLOOKUP(E13,VIP!$A$2:$O20824,7,FALSE)</f>
        <v>Si</v>
      </c>
      <c r="I13" s="133" t="str">
        <f>VLOOKUP(E13,VIP!$A$2:$O12789,8,FALSE)</f>
        <v>Si</v>
      </c>
      <c r="J13" s="133" t="str">
        <f>VLOOKUP(E13,VIP!$A$2:$O12739,8,FALSE)</f>
        <v>Si</v>
      </c>
      <c r="K13" s="133" t="str">
        <f>VLOOKUP(E13,VIP!$A$2:$O16313,6,0)</f>
        <v>SI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148" t="s">
        <v>2213</v>
      </c>
    </row>
    <row r="14" spans="1:17" s="119" customFormat="1" ht="18" x14ac:dyDescent="0.25">
      <c r="A14" s="133" t="str">
        <f>VLOOKUP(E14,'LISTADO ATM'!$A$2:$C$901,3,0)</f>
        <v>DISTRITO NACIONAL</v>
      </c>
      <c r="B14" s="107">
        <v>3336024847</v>
      </c>
      <c r="C14" s="94">
        <v>44452.90520833333</v>
      </c>
      <c r="D14" s="94" t="s">
        <v>2174</v>
      </c>
      <c r="E14" s="145">
        <v>389</v>
      </c>
      <c r="F14" s="133" t="str">
        <f>VLOOKUP(E14,VIP!$A$2:$O15947,2,0)</f>
        <v>DRBR389</v>
      </c>
      <c r="G14" s="133" t="str">
        <f>VLOOKUP(E14,'LISTADO ATM'!$A$2:$B$900,2,0)</f>
        <v xml:space="preserve">ATM Casino Hotel Princess </v>
      </c>
      <c r="H14" s="133" t="str">
        <f>VLOOKUP(E14,VIP!$A$2:$O20908,7,FALSE)</f>
        <v>Si</v>
      </c>
      <c r="I14" s="133" t="str">
        <f>VLOOKUP(E14,VIP!$A$2:$O12873,8,FALSE)</f>
        <v>Si</v>
      </c>
      <c r="J14" s="133" t="str">
        <f>VLOOKUP(E14,VIP!$A$2:$O12823,8,FALSE)</f>
        <v>Si</v>
      </c>
      <c r="K14" s="133" t="str">
        <f>VLOOKUP(E14,VIP!$A$2:$O16397,6,0)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148" t="s">
        <v>2213</v>
      </c>
    </row>
    <row r="15" spans="1:17" s="119" customFormat="1" ht="18" x14ac:dyDescent="0.25">
      <c r="A15" s="133" t="str">
        <f>VLOOKUP(E15,'LISTADO ATM'!$A$2:$C$901,3,0)</f>
        <v>NORTE</v>
      </c>
      <c r="B15" s="107">
        <v>3336024858</v>
      </c>
      <c r="C15" s="94">
        <v>44452.931481481479</v>
      </c>
      <c r="D15" s="94" t="s">
        <v>2174</v>
      </c>
      <c r="E15" s="145">
        <v>910</v>
      </c>
      <c r="F15" s="133" t="str">
        <f>VLOOKUP(E15,VIP!$A$2:$O15953,2,0)</f>
        <v>DRBR12A</v>
      </c>
      <c r="G15" s="133" t="str">
        <f>VLOOKUP(E15,'LISTADO ATM'!$A$2:$B$900,2,0)</f>
        <v xml:space="preserve">ATM Oficina El Sol II (Santiago) </v>
      </c>
      <c r="H15" s="133" t="str">
        <f>VLOOKUP(E15,VIP!$A$2:$O20914,7,FALSE)</f>
        <v>Si</v>
      </c>
      <c r="I15" s="133" t="str">
        <f>VLOOKUP(E15,VIP!$A$2:$O12879,8,FALSE)</f>
        <v>Si</v>
      </c>
      <c r="J15" s="133" t="str">
        <f>VLOOKUP(E15,VIP!$A$2:$O12829,8,FALSE)</f>
        <v>Si</v>
      </c>
      <c r="K15" s="133" t="str">
        <f>VLOOKUP(E15,VIP!$A$2:$O16403,6,0)</f>
        <v>SI</v>
      </c>
      <c r="L15" s="142" t="s">
        <v>2213</v>
      </c>
      <c r="M15" s="93" t="s">
        <v>2438</v>
      </c>
      <c r="N15" s="93" t="s">
        <v>2444</v>
      </c>
      <c r="O15" s="133" t="s">
        <v>2446</v>
      </c>
      <c r="P15" s="142"/>
      <c r="Q15" s="148" t="s">
        <v>2213</v>
      </c>
    </row>
    <row r="16" spans="1:17" s="119" customFormat="1" ht="18" x14ac:dyDescent="0.25">
      <c r="A16" s="133" t="str">
        <f>VLOOKUP(E16,'LISTADO ATM'!$A$2:$C$901,3,0)</f>
        <v>DISTRITO NACIONAL</v>
      </c>
      <c r="B16" s="107" t="s">
        <v>2631</v>
      </c>
      <c r="C16" s="94">
        <v>44453.380416666667</v>
      </c>
      <c r="D16" s="94" t="s">
        <v>2174</v>
      </c>
      <c r="E16" s="145">
        <v>246</v>
      </c>
      <c r="F16" s="133" t="str">
        <f>VLOOKUP(E16,VIP!$A$2:$O15956,2,0)</f>
        <v>DRBR246</v>
      </c>
      <c r="G16" s="133" t="str">
        <f>VLOOKUP(E16,'LISTADO ATM'!$A$2:$B$900,2,0)</f>
        <v xml:space="preserve">ATM Oficina Torre BR (Lobby) </v>
      </c>
      <c r="H16" s="133" t="str">
        <f>VLOOKUP(E16,VIP!$A$2:$O20917,7,FALSE)</f>
        <v>Si</v>
      </c>
      <c r="I16" s="133" t="str">
        <f>VLOOKUP(E16,VIP!$A$2:$O12882,8,FALSE)</f>
        <v>Si</v>
      </c>
      <c r="J16" s="133" t="str">
        <f>VLOOKUP(E16,VIP!$A$2:$O12832,8,FALSE)</f>
        <v>Si</v>
      </c>
      <c r="K16" s="133" t="str">
        <f>VLOOKUP(E16,VIP!$A$2:$O16406,6,0)</f>
        <v>SI</v>
      </c>
      <c r="L16" s="142" t="s">
        <v>2213</v>
      </c>
      <c r="M16" s="93" t="s">
        <v>2438</v>
      </c>
      <c r="N16" s="93" t="s">
        <v>2444</v>
      </c>
      <c r="O16" s="133" t="s">
        <v>2446</v>
      </c>
      <c r="P16" s="142"/>
      <c r="Q16" s="148" t="s">
        <v>2213</v>
      </c>
    </row>
    <row r="17" spans="1:17" s="119" customFormat="1" ht="18" x14ac:dyDescent="0.25">
      <c r="A17" s="133" t="str">
        <f>VLOOKUP(E17,'LISTADO ATM'!$A$2:$C$901,3,0)</f>
        <v>SUR</v>
      </c>
      <c r="B17" s="107" t="s">
        <v>2630</v>
      </c>
      <c r="C17" s="94">
        <v>44453.381886574076</v>
      </c>
      <c r="D17" s="94" t="s">
        <v>2174</v>
      </c>
      <c r="E17" s="145">
        <v>750</v>
      </c>
      <c r="F17" s="133" t="str">
        <f>VLOOKUP(E17,VIP!$A$2:$O15955,2,0)</f>
        <v>DRBR265</v>
      </c>
      <c r="G17" s="133" t="str">
        <f>VLOOKUP(E17,'LISTADO ATM'!$A$2:$B$900,2,0)</f>
        <v xml:space="preserve">ATM UNP Duvergé </v>
      </c>
      <c r="H17" s="133" t="str">
        <f>VLOOKUP(E17,VIP!$A$2:$O20916,7,FALSE)</f>
        <v>Si</v>
      </c>
      <c r="I17" s="133" t="str">
        <f>VLOOKUP(E17,VIP!$A$2:$O12881,8,FALSE)</f>
        <v>Si</v>
      </c>
      <c r="J17" s="133" t="str">
        <f>VLOOKUP(E17,VIP!$A$2:$O12831,8,FALSE)</f>
        <v>Si</v>
      </c>
      <c r="K17" s="133" t="str">
        <f>VLOOKUP(E17,VIP!$A$2:$O16405,6,0)</f>
        <v>SI</v>
      </c>
      <c r="L17" s="142" t="s">
        <v>2213</v>
      </c>
      <c r="M17" s="93" t="s">
        <v>2438</v>
      </c>
      <c r="N17" s="93" t="s">
        <v>2444</v>
      </c>
      <c r="O17" s="133" t="s">
        <v>2446</v>
      </c>
      <c r="P17" s="142"/>
      <c r="Q17" s="148" t="s">
        <v>2213</v>
      </c>
    </row>
    <row r="18" spans="1:17" s="119" customFormat="1" ht="18" x14ac:dyDescent="0.25">
      <c r="A18" s="133" t="str">
        <f>VLOOKUP(E18,'LISTADO ATM'!$A$2:$C$901,3,0)</f>
        <v>DISTRITO NACIONAL</v>
      </c>
      <c r="B18" s="107" t="s">
        <v>2626</v>
      </c>
      <c r="C18" s="94">
        <v>44453.439895833333</v>
      </c>
      <c r="D18" s="94" t="s">
        <v>2174</v>
      </c>
      <c r="E18" s="145">
        <v>534</v>
      </c>
      <c r="F18" s="133" t="str">
        <f>VLOOKUP(E18,VIP!$A$2:$O15950,2,0)</f>
        <v>DRBR534</v>
      </c>
      <c r="G18" s="133" t="str">
        <f>VLOOKUP(E18,'LISTADO ATM'!$A$2:$B$900,2,0)</f>
        <v xml:space="preserve">ATM Oficina Torre II </v>
      </c>
      <c r="H18" s="133" t="str">
        <f>VLOOKUP(E18,VIP!$A$2:$O20911,7,FALSE)</f>
        <v>Si</v>
      </c>
      <c r="I18" s="133" t="str">
        <f>VLOOKUP(E18,VIP!$A$2:$O12876,8,FALSE)</f>
        <v>No</v>
      </c>
      <c r="J18" s="133" t="str">
        <f>VLOOKUP(E18,VIP!$A$2:$O12826,8,FALSE)</f>
        <v>No</v>
      </c>
      <c r="K18" s="133" t="str">
        <f>VLOOKUP(E18,VIP!$A$2:$O16400,6,0)</f>
        <v>SI</v>
      </c>
      <c r="L18" s="142" t="s">
        <v>2213</v>
      </c>
      <c r="M18" s="93" t="s">
        <v>2438</v>
      </c>
      <c r="N18" s="93" t="s">
        <v>2444</v>
      </c>
      <c r="O18" s="133" t="s">
        <v>2446</v>
      </c>
      <c r="P18" s="142"/>
      <c r="Q18" s="148" t="s">
        <v>2213</v>
      </c>
    </row>
    <row r="19" spans="1:17" s="119" customFormat="1" ht="18" x14ac:dyDescent="0.25">
      <c r="A19" s="133" t="str">
        <f>VLOOKUP(E19,'LISTADO ATM'!$A$2:$C$901,3,0)</f>
        <v>DISTRITO NACIONAL</v>
      </c>
      <c r="B19" s="107" t="s">
        <v>2639</v>
      </c>
      <c r="C19" s="94">
        <v>44453.516342592593</v>
      </c>
      <c r="D19" s="94" t="s">
        <v>2175</v>
      </c>
      <c r="E19" s="145">
        <v>614</v>
      </c>
      <c r="F19" s="133" t="str">
        <f>VLOOKUP(E19,VIP!$A$2:$O15959,2,0)</f>
        <v>DRBR614</v>
      </c>
      <c r="G19" s="133" t="str">
        <f>VLOOKUP(E19,'LISTADO ATM'!$A$2:$B$900,2,0)</f>
        <v>ATM S/M Bravo Pontezuela</v>
      </c>
      <c r="H19" s="133" t="str">
        <f>VLOOKUP(E19,VIP!$A$2:$O20920,7,FALSE)</f>
        <v>SI</v>
      </c>
      <c r="I19" s="133" t="str">
        <f>VLOOKUP(E19,VIP!$A$2:$O12885,8,FALSE)</f>
        <v>NO</v>
      </c>
      <c r="J19" s="133" t="str">
        <f>VLOOKUP(E19,VIP!$A$2:$O12835,8,FALSE)</f>
        <v>NO</v>
      </c>
      <c r="K19" s="133" t="str">
        <f>VLOOKUP(E19,VIP!$A$2:$O16409,6,0)</f>
        <v>NO</v>
      </c>
      <c r="L19" s="142" t="s">
        <v>2213</v>
      </c>
      <c r="M19" s="93" t="s">
        <v>2438</v>
      </c>
      <c r="N19" s="93" t="s">
        <v>2444</v>
      </c>
      <c r="O19" s="133" t="s">
        <v>2644</v>
      </c>
      <c r="P19" s="142"/>
      <c r="Q19" s="148" t="s">
        <v>2213</v>
      </c>
    </row>
    <row r="20" spans="1:17" s="119" customFormat="1" ht="18" x14ac:dyDescent="0.25">
      <c r="A20" s="133" t="str">
        <f>VLOOKUP(E20,'LISTADO ATM'!$A$2:$C$901,3,0)</f>
        <v>ESTE</v>
      </c>
      <c r="B20" s="107" t="s">
        <v>2638</v>
      </c>
      <c r="C20" s="94">
        <v>44453.516886574071</v>
      </c>
      <c r="D20" s="94" t="s">
        <v>2174</v>
      </c>
      <c r="E20" s="145">
        <v>912</v>
      </c>
      <c r="F20" s="133" t="str">
        <f>VLOOKUP(E20,VIP!$A$2:$O15958,2,0)</f>
        <v>DRBR973</v>
      </c>
      <c r="G20" s="133" t="str">
        <f>VLOOKUP(E20,'LISTADO ATM'!$A$2:$B$900,2,0)</f>
        <v xml:space="preserve">ATM Oficina San Pedro II </v>
      </c>
      <c r="H20" s="133" t="str">
        <f>VLOOKUP(E20,VIP!$A$2:$O20919,7,FALSE)</f>
        <v>Si</v>
      </c>
      <c r="I20" s="133" t="str">
        <f>VLOOKUP(E20,VIP!$A$2:$O12884,8,FALSE)</f>
        <v>Si</v>
      </c>
      <c r="J20" s="133" t="str">
        <f>VLOOKUP(E20,VIP!$A$2:$O12834,8,FALSE)</f>
        <v>Si</v>
      </c>
      <c r="K20" s="133" t="str">
        <f>VLOOKUP(E20,VIP!$A$2:$O16408,6,0)</f>
        <v>SI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148" t="s">
        <v>2213</v>
      </c>
    </row>
    <row r="21" spans="1:17" s="119" customFormat="1" ht="18" x14ac:dyDescent="0.25">
      <c r="A21" s="133" t="str">
        <f>VLOOKUP(E21,'LISTADO ATM'!$A$2:$C$901,3,0)</f>
        <v>ESTE</v>
      </c>
      <c r="B21" s="107" t="s">
        <v>2637</v>
      </c>
      <c r="C21" s="94">
        <v>44453.517546296294</v>
      </c>
      <c r="D21" s="94" t="s">
        <v>2174</v>
      </c>
      <c r="E21" s="145">
        <v>843</v>
      </c>
      <c r="F21" s="133" t="str">
        <f>VLOOKUP(E21,VIP!$A$2:$O15957,2,0)</f>
        <v>DRBR843</v>
      </c>
      <c r="G21" s="133" t="str">
        <f>VLOOKUP(E21,'LISTADO ATM'!$A$2:$B$900,2,0)</f>
        <v xml:space="preserve">ATM Oficina Romana Centro </v>
      </c>
      <c r="H21" s="133" t="str">
        <f>VLOOKUP(E21,VIP!$A$2:$O20918,7,FALSE)</f>
        <v>Si</v>
      </c>
      <c r="I21" s="133" t="str">
        <f>VLOOKUP(E21,VIP!$A$2:$O12883,8,FALSE)</f>
        <v>Si</v>
      </c>
      <c r="J21" s="133" t="str">
        <f>VLOOKUP(E21,VIP!$A$2:$O12833,8,FALSE)</f>
        <v>Si</v>
      </c>
      <c r="K21" s="133" t="str">
        <f>VLOOKUP(E21,VIP!$A$2:$O16407,6,0)</f>
        <v>NO</v>
      </c>
      <c r="L21" s="142" t="s">
        <v>2213</v>
      </c>
      <c r="M21" s="93" t="s">
        <v>2438</v>
      </c>
      <c r="N21" s="93" t="s">
        <v>2444</v>
      </c>
      <c r="O21" s="133" t="s">
        <v>2446</v>
      </c>
      <c r="P21" s="142"/>
      <c r="Q21" s="148" t="s">
        <v>2213</v>
      </c>
    </row>
    <row r="22" spans="1:17" s="119" customFormat="1" ht="18" x14ac:dyDescent="0.25">
      <c r="A22" s="133" t="str">
        <f>VLOOKUP(E22,'LISTADO ATM'!$A$2:$C$901,3,0)</f>
        <v>ESTE</v>
      </c>
      <c r="B22" s="107" t="s">
        <v>2659</v>
      </c>
      <c r="C22" s="94">
        <v>44453.745243055557</v>
      </c>
      <c r="D22" s="94" t="s">
        <v>2174</v>
      </c>
      <c r="E22" s="145">
        <v>680</v>
      </c>
      <c r="F22" s="133" t="str">
        <f>VLOOKUP(E22,VIP!$A$2:$O15962,2,0)</f>
        <v>DRBR680</v>
      </c>
      <c r="G22" s="133" t="str">
        <f>VLOOKUP(E22,'LISTADO ATM'!$A$2:$B$900,2,0)</f>
        <v>ATM Hotel Royalton</v>
      </c>
      <c r="H22" s="133" t="str">
        <f>VLOOKUP(E22,VIP!$A$2:$O20923,7,FALSE)</f>
        <v>NO</v>
      </c>
      <c r="I22" s="133" t="str">
        <f>VLOOKUP(E22,VIP!$A$2:$O12888,8,FALSE)</f>
        <v>NO</v>
      </c>
      <c r="J22" s="133" t="str">
        <f>VLOOKUP(E22,VIP!$A$2:$O12838,8,FALSE)</f>
        <v>NO</v>
      </c>
      <c r="K22" s="133" t="str">
        <f>VLOOKUP(E22,VIP!$A$2:$O16412,6,0)</f>
        <v>NO</v>
      </c>
      <c r="L22" s="142" t="s">
        <v>2213</v>
      </c>
      <c r="M22" s="93" t="s">
        <v>2438</v>
      </c>
      <c r="N22" s="93" t="s">
        <v>2444</v>
      </c>
      <c r="O22" s="133" t="s">
        <v>2446</v>
      </c>
      <c r="P22" s="142"/>
      <c r="Q22" s="148" t="s">
        <v>2213</v>
      </c>
    </row>
    <row r="23" spans="1:17" s="119" customFormat="1" ht="18" x14ac:dyDescent="0.25">
      <c r="A23" s="133" t="str">
        <f>VLOOKUP(E23,'LISTADO ATM'!$A$2:$C$901,3,0)</f>
        <v>DISTRITO NACIONAL</v>
      </c>
      <c r="B23" s="107" t="s">
        <v>2668</v>
      </c>
      <c r="C23" s="94">
        <v>44453.765868055554</v>
      </c>
      <c r="D23" s="94" t="s">
        <v>2174</v>
      </c>
      <c r="E23" s="145">
        <v>976</v>
      </c>
      <c r="F23" s="133" t="str">
        <f>VLOOKUP(E23,VIP!$A$2:$O15971,2,0)</f>
        <v>DRBR24W</v>
      </c>
      <c r="G23" s="133" t="str">
        <f>VLOOKUP(E23,'LISTADO ATM'!$A$2:$B$900,2,0)</f>
        <v xml:space="preserve">ATM Oficina Diamond Plaza I </v>
      </c>
      <c r="H23" s="133" t="str">
        <f>VLOOKUP(E23,VIP!$A$2:$O20932,7,FALSE)</f>
        <v>Si</v>
      </c>
      <c r="I23" s="133" t="str">
        <f>VLOOKUP(E23,VIP!$A$2:$O12897,8,FALSE)</f>
        <v>Si</v>
      </c>
      <c r="J23" s="133" t="str">
        <f>VLOOKUP(E23,VIP!$A$2:$O12847,8,FALSE)</f>
        <v>Si</v>
      </c>
      <c r="K23" s="133" t="str">
        <f>VLOOKUP(E23,VIP!$A$2:$O16421,6,0)</f>
        <v>NO</v>
      </c>
      <c r="L23" s="142" t="s">
        <v>2213</v>
      </c>
      <c r="M23" s="93" t="s">
        <v>2438</v>
      </c>
      <c r="N23" s="93" t="s">
        <v>2444</v>
      </c>
      <c r="O23" s="133" t="s">
        <v>2446</v>
      </c>
      <c r="P23" s="142"/>
      <c r="Q23" s="148" t="s">
        <v>2213</v>
      </c>
    </row>
    <row r="24" spans="1:17" s="119" customFormat="1" ht="18" x14ac:dyDescent="0.25">
      <c r="A24" s="133" t="str">
        <f>VLOOKUP(E24,'LISTADO ATM'!$A$2:$C$901,3,0)</f>
        <v>DISTRITO NACIONAL</v>
      </c>
      <c r="B24" s="107" t="s">
        <v>2669</v>
      </c>
      <c r="C24" s="94">
        <v>44453.766574074078</v>
      </c>
      <c r="D24" s="94" t="s">
        <v>2174</v>
      </c>
      <c r="E24" s="145">
        <v>979</v>
      </c>
      <c r="F24" s="133" t="str">
        <f>VLOOKUP(E24,VIP!$A$2:$O15972,2,0)</f>
        <v>DRBR979</v>
      </c>
      <c r="G24" s="133" t="str">
        <f>VLOOKUP(E24,'LISTADO ATM'!$A$2:$B$900,2,0)</f>
        <v xml:space="preserve">ATM Oficina Luperón I </v>
      </c>
      <c r="H24" s="133" t="str">
        <f>VLOOKUP(E24,VIP!$A$2:$O20933,7,FALSE)</f>
        <v>Si</v>
      </c>
      <c r="I24" s="133" t="str">
        <f>VLOOKUP(E24,VIP!$A$2:$O12898,8,FALSE)</f>
        <v>Si</v>
      </c>
      <c r="J24" s="133" t="str">
        <f>VLOOKUP(E24,VIP!$A$2:$O12848,8,FALSE)</f>
        <v>Si</v>
      </c>
      <c r="K24" s="133" t="str">
        <f>VLOOKUP(E24,VIP!$A$2:$O16422,6,0)</f>
        <v>NO</v>
      </c>
      <c r="L24" s="142" t="s">
        <v>2213</v>
      </c>
      <c r="M24" s="93" t="s">
        <v>2438</v>
      </c>
      <c r="N24" s="93" t="s">
        <v>2444</v>
      </c>
      <c r="O24" s="133" t="s">
        <v>2446</v>
      </c>
      <c r="P24" s="142"/>
      <c r="Q24" s="148" t="s">
        <v>2213</v>
      </c>
    </row>
    <row r="25" spans="1:17" s="119" customFormat="1" ht="18" x14ac:dyDescent="0.25">
      <c r="A25" s="133" t="str">
        <f>VLOOKUP(E25,'LISTADO ATM'!$A$2:$C$901,3,0)</f>
        <v>NORTE</v>
      </c>
      <c r="B25" s="107" t="s">
        <v>2672</v>
      </c>
      <c r="C25" s="94">
        <v>44453.785509259258</v>
      </c>
      <c r="D25" s="94" t="s">
        <v>2175</v>
      </c>
      <c r="E25" s="145">
        <v>22</v>
      </c>
      <c r="F25" s="133" t="str">
        <f>VLOOKUP(E25,VIP!$A$2:$O15975,2,0)</f>
        <v>DRBR813</v>
      </c>
      <c r="G25" s="133" t="str">
        <f>VLOOKUP(E25,'LISTADO ATM'!$A$2:$B$900,2,0)</f>
        <v>ATM S/M Olimpico (Santiago)</v>
      </c>
      <c r="H25" s="133" t="str">
        <f>VLOOKUP(E25,VIP!$A$2:$O20936,7,FALSE)</f>
        <v>Si</v>
      </c>
      <c r="I25" s="133" t="str">
        <f>VLOOKUP(E25,VIP!$A$2:$O12901,8,FALSE)</f>
        <v>Si</v>
      </c>
      <c r="J25" s="133" t="str">
        <f>VLOOKUP(E25,VIP!$A$2:$O12851,8,FALSE)</f>
        <v>Si</v>
      </c>
      <c r="K25" s="133" t="str">
        <f>VLOOKUP(E25,VIP!$A$2:$O16425,6,0)</f>
        <v>NO</v>
      </c>
      <c r="L25" s="142" t="s">
        <v>2213</v>
      </c>
      <c r="M25" s="93" t="s">
        <v>2438</v>
      </c>
      <c r="N25" s="93" t="s">
        <v>2444</v>
      </c>
      <c r="O25" s="133" t="s">
        <v>2644</v>
      </c>
      <c r="P25" s="142"/>
      <c r="Q25" s="148" t="s">
        <v>2213</v>
      </c>
    </row>
    <row r="26" spans="1:17" s="119" customFormat="1" ht="18" x14ac:dyDescent="0.25">
      <c r="A26" s="133" t="str">
        <f>VLOOKUP(E26,'LISTADO ATM'!$A$2:$C$901,3,0)</f>
        <v>DISTRITO NACIONAL</v>
      </c>
      <c r="B26" s="107" t="s">
        <v>2685</v>
      </c>
      <c r="C26" s="94">
        <v>44453.92827546296</v>
      </c>
      <c r="D26" s="94" t="s">
        <v>2174</v>
      </c>
      <c r="E26" s="145">
        <v>858</v>
      </c>
      <c r="F26" s="133" t="str">
        <f>VLOOKUP(E26,VIP!$A$2:$O15986,2,0)</f>
        <v>DRBR858</v>
      </c>
      <c r="G26" s="133" t="str">
        <f>VLOOKUP(E26,'LISTADO ATM'!$A$2:$B$900,2,0)</f>
        <v xml:space="preserve">ATM Cooperativa Maestros (COOPNAMA) </v>
      </c>
      <c r="H26" s="133" t="str">
        <f>VLOOKUP(E26,VIP!$A$2:$O20947,7,FALSE)</f>
        <v>Si</v>
      </c>
      <c r="I26" s="133" t="str">
        <f>VLOOKUP(E26,VIP!$A$2:$O12912,8,FALSE)</f>
        <v>No</v>
      </c>
      <c r="J26" s="133" t="str">
        <f>VLOOKUP(E26,VIP!$A$2:$O12862,8,FALSE)</f>
        <v>No</v>
      </c>
      <c r="K26" s="133" t="str">
        <f>VLOOKUP(E26,VIP!$A$2:$O16436,6,0)</f>
        <v>NO</v>
      </c>
      <c r="L26" s="142" t="s">
        <v>2213</v>
      </c>
      <c r="M26" s="93" t="s">
        <v>2438</v>
      </c>
      <c r="N26" s="93" t="s">
        <v>2444</v>
      </c>
      <c r="O26" s="133" t="s">
        <v>2446</v>
      </c>
      <c r="P26" s="142"/>
      <c r="Q26" s="148"/>
    </row>
    <row r="27" spans="1:17" s="119" customFormat="1" ht="18" x14ac:dyDescent="0.25">
      <c r="A27" s="133" t="str">
        <f>VLOOKUP(E27,'LISTADO ATM'!$A$2:$C$901,3,0)</f>
        <v>DISTRITO NACIONAL</v>
      </c>
      <c r="B27" s="107" t="s">
        <v>2697</v>
      </c>
      <c r="C27" s="94">
        <v>44454.320324074077</v>
      </c>
      <c r="D27" s="94" t="s">
        <v>2174</v>
      </c>
      <c r="E27" s="145">
        <v>549</v>
      </c>
      <c r="F27" s="133" t="str">
        <f>VLOOKUP(E27,VIP!$A$2:$O15992,2,0)</f>
        <v>DRBR026</v>
      </c>
      <c r="G27" s="133" t="str">
        <f>VLOOKUP(E27,'LISTADO ATM'!$A$2:$B$900,2,0)</f>
        <v xml:space="preserve">ATM Ministerio de Turismo (Oficinas Gubernamentales) </v>
      </c>
      <c r="H27" s="133" t="str">
        <f>VLOOKUP(E27,VIP!$A$2:$O20953,7,FALSE)</f>
        <v>Si</v>
      </c>
      <c r="I27" s="133" t="str">
        <f>VLOOKUP(E27,VIP!$A$2:$O12918,8,FALSE)</f>
        <v>Si</v>
      </c>
      <c r="J27" s="133" t="str">
        <f>VLOOKUP(E27,VIP!$A$2:$O12868,8,FALSE)</f>
        <v>Si</v>
      </c>
      <c r="K27" s="133" t="str">
        <f>VLOOKUP(E27,VIP!$A$2:$O16442,6,0)</f>
        <v>NO</v>
      </c>
      <c r="L27" s="142" t="s">
        <v>2213</v>
      </c>
      <c r="M27" s="93" t="s">
        <v>2438</v>
      </c>
      <c r="N27" s="93" t="s">
        <v>2444</v>
      </c>
      <c r="O27" s="133" t="s">
        <v>2446</v>
      </c>
      <c r="P27" s="142"/>
      <c r="Q27" s="148" t="s">
        <v>2213</v>
      </c>
    </row>
    <row r="28" spans="1:17" s="119" customFormat="1" ht="18" x14ac:dyDescent="0.25">
      <c r="A28" s="133" t="str">
        <f>VLOOKUP(E28,'LISTADO ATM'!$A$2:$C$901,3,0)</f>
        <v>ESTE</v>
      </c>
      <c r="B28" s="107" t="s">
        <v>2698</v>
      </c>
      <c r="C28" s="94">
        <v>44454.263969907406</v>
      </c>
      <c r="D28" s="94" t="s">
        <v>2174</v>
      </c>
      <c r="E28" s="145">
        <v>293</v>
      </c>
      <c r="F28" s="133" t="str">
        <f>VLOOKUP(E28,VIP!$A$2:$O15993,2,0)</f>
        <v>DRBR293</v>
      </c>
      <c r="G28" s="133" t="str">
        <f>VLOOKUP(E28,'LISTADO ATM'!$A$2:$B$900,2,0)</f>
        <v xml:space="preserve">ATM S/M Nueva Visión (San Pedro) </v>
      </c>
      <c r="H28" s="133" t="str">
        <f>VLOOKUP(E28,VIP!$A$2:$O20954,7,FALSE)</f>
        <v>Si</v>
      </c>
      <c r="I28" s="133" t="str">
        <f>VLOOKUP(E28,VIP!$A$2:$O12919,8,FALSE)</f>
        <v>Si</v>
      </c>
      <c r="J28" s="133" t="str">
        <f>VLOOKUP(E28,VIP!$A$2:$O12869,8,FALSE)</f>
        <v>Si</v>
      </c>
      <c r="K28" s="133" t="str">
        <f>VLOOKUP(E28,VIP!$A$2:$O16443,6,0)</f>
        <v>NO</v>
      </c>
      <c r="L28" s="142" t="s">
        <v>2213</v>
      </c>
      <c r="M28" s="93" t="s">
        <v>2438</v>
      </c>
      <c r="N28" s="93" t="s">
        <v>2610</v>
      </c>
      <c r="O28" s="133" t="s">
        <v>2446</v>
      </c>
      <c r="P28" s="142"/>
      <c r="Q28" s="148" t="s">
        <v>2213</v>
      </c>
    </row>
    <row r="29" spans="1:17" s="119" customFormat="1" ht="18" x14ac:dyDescent="0.25">
      <c r="A29" s="133" t="str">
        <f>VLOOKUP(E29,'LISTADO ATM'!$A$2:$C$901,3,0)</f>
        <v>SUR</v>
      </c>
      <c r="B29" s="107">
        <v>3336024187</v>
      </c>
      <c r="C29" s="94">
        <v>44452.553530092591</v>
      </c>
      <c r="D29" s="94" t="s">
        <v>2174</v>
      </c>
      <c r="E29" s="145">
        <v>616</v>
      </c>
      <c r="F29" s="133" t="str">
        <f>VLOOKUP(E29,VIP!$A$2:$O15892,2,0)</f>
        <v>DRBR187</v>
      </c>
      <c r="G29" s="133" t="str">
        <f>VLOOKUP(E29,'LISTADO ATM'!$A$2:$B$900,2,0)</f>
        <v xml:space="preserve">ATM 5ta. Brigada Barahona </v>
      </c>
      <c r="H29" s="133" t="str">
        <f>VLOOKUP(E29,VIP!$A$2:$O20853,7,FALSE)</f>
        <v>Si</v>
      </c>
      <c r="I29" s="133" t="str">
        <f>VLOOKUP(E29,VIP!$A$2:$O12818,8,FALSE)</f>
        <v>Si</v>
      </c>
      <c r="J29" s="133" t="str">
        <f>VLOOKUP(E29,VIP!$A$2:$O12768,8,FALSE)</f>
        <v>Si</v>
      </c>
      <c r="K29" s="133" t="str">
        <f>VLOOKUP(E29,VIP!$A$2:$O16342,6,0)</f>
        <v>NO</v>
      </c>
      <c r="L29" s="142" t="s">
        <v>2239</v>
      </c>
      <c r="M29" s="93" t="s">
        <v>2438</v>
      </c>
      <c r="N29" s="93" t="s">
        <v>2610</v>
      </c>
      <c r="O29" s="133" t="s">
        <v>2446</v>
      </c>
      <c r="P29" s="142"/>
      <c r="Q29" s="148" t="s">
        <v>2239</v>
      </c>
    </row>
    <row r="30" spans="1:17" s="119" customFormat="1" ht="18" x14ac:dyDescent="0.25">
      <c r="A30" s="133" t="str">
        <f>VLOOKUP(E30,'LISTADO ATM'!$A$2:$C$901,3,0)</f>
        <v>SUR</v>
      </c>
      <c r="B30" s="107" t="s">
        <v>2634</v>
      </c>
      <c r="C30" s="94">
        <v>44453.550925925927</v>
      </c>
      <c r="D30" s="94" t="s">
        <v>2174</v>
      </c>
      <c r="E30" s="145">
        <v>584</v>
      </c>
      <c r="F30" s="133" t="str">
        <f>VLOOKUP(E30,VIP!$A$2:$O15952,2,0)</f>
        <v>DRBR404</v>
      </c>
      <c r="G30" s="133" t="str">
        <f>VLOOKUP(E30,'LISTADO ATM'!$A$2:$B$900,2,0)</f>
        <v xml:space="preserve">ATM Oficina San Cristóbal I </v>
      </c>
      <c r="H30" s="133" t="str">
        <f>VLOOKUP(E30,VIP!$A$2:$O20913,7,FALSE)</f>
        <v>Si</v>
      </c>
      <c r="I30" s="133" t="str">
        <f>VLOOKUP(E30,VIP!$A$2:$O12878,8,FALSE)</f>
        <v>Si</v>
      </c>
      <c r="J30" s="133" t="str">
        <f>VLOOKUP(E30,VIP!$A$2:$O12828,8,FALSE)</f>
        <v>Si</v>
      </c>
      <c r="K30" s="133" t="str">
        <f>VLOOKUP(E30,VIP!$A$2:$O16402,6,0)</f>
        <v>SI</v>
      </c>
      <c r="L30" s="142" t="s">
        <v>2239</v>
      </c>
      <c r="M30" s="93" t="s">
        <v>2438</v>
      </c>
      <c r="N30" s="93" t="s">
        <v>2444</v>
      </c>
      <c r="O30" s="133" t="s">
        <v>2446</v>
      </c>
      <c r="P30" s="142"/>
      <c r="Q30" s="148"/>
    </row>
    <row r="31" spans="1:17" s="119" customFormat="1" ht="18" x14ac:dyDescent="0.25">
      <c r="A31" s="133" t="str">
        <f>VLOOKUP(E31,'LISTADO ATM'!$A$2:$C$901,3,0)</f>
        <v>DISTRITO NACIONAL</v>
      </c>
      <c r="B31" s="107" t="s">
        <v>2660</v>
      </c>
      <c r="C31" s="94">
        <v>44453.745925925927</v>
      </c>
      <c r="D31" s="94" t="s">
        <v>2174</v>
      </c>
      <c r="E31" s="145">
        <v>610</v>
      </c>
      <c r="F31" s="133" t="str">
        <f>VLOOKUP(E31,VIP!$A$2:$O15963,2,0)</f>
        <v>DRBR610</v>
      </c>
      <c r="G31" s="133" t="str">
        <f>VLOOKUP(E31,'LISTADO ATM'!$A$2:$B$900,2,0)</f>
        <v xml:space="preserve">ATM EDEESTE </v>
      </c>
      <c r="H31" s="133" t="str">
        <f>VLOOKUP(E31,VIP!$A$2:$O20924,7,FALSE)</f>
        <v>Si</v>
      </c>
      <c r="I31" s="133" t="str">
        <f>VLOOKUP(E31,VIP!$A$2:$O12889,8,FALSE)</f>
        <v>Si</v>
      </c>
      <c r="J31" s="133" t="str">
        <f>VLOOKUP(E31,VIP!$A$2:$O12839,8,FALSE)</f>
        <v>Si</v>
      </c>
      <c r="K31" s="133" t="str">
        <f>VLOOKUP(E31,VIP!$A$2:$O16413,6,0)</f>
        <v>NO</v>
      </c>
      <c r="L31" s="142" t="s">
        <v>2239</v>
      </c>
      <c r="M31" s="93" t="s">
        <v>2438</v>
      </c>
      <c r="N31" s="93" t="s">
        <v>2444</v>
      </c>
      <c r="O31" s="133" t="s">
        <v>2446</v>
      </c>
      <c r="P31" s="142"/>
      <c r="Q31" s="148" t="s">
        <v>2239</v>
      </c>
    </row>
    <row r="32" spans="1:17" s="119" customFormat="1" ht="18" x14ac:dyDescent="0.25">
      <c r="A32" s="133" t="str">
        <f>VLOOKUP(E32,'LISTADO ATM'!$A$2:$C$901,3,0)</f>
        <v>DISTRITO NACIONAL</v>
      </c>
      <c r="B32" s="107" t="s">
        <v>2661</v>
      </c>
      <c r="C32" s="94">
        <v>44453.746446759258</v>
      </c>
      <c r="D32" s="94" t="s">
        <v>2174</v>
      </c>
      <c r="E32" s="145">
        <v>618</v>
      </c>
      <c r="F32" s="133" t="str">
        <f>VLOOKUP(E32,VIP!$A$2:$O15964,2,0)</f>
        <v>DRBR618</v>
      </c>
      <c r="G32" s="133" t="str">
        <f>VLOOKUP(E32,'LISTADO ATM'!$A$2:$B$900,2,0)</f>
        <v xml:space="preserve">ATM Bienes Nacionales </v>
      </c>
      <c r="H32" s="133" t="str">
        <f>VLOOKUP(E32,VIP!$A$2:$O20925,7,FALSE)</f>
        <v>Si</v>
      </c>
      <c r="I32" s="133" t="str">
        <f>VLOOKUP(E32,VIP!$A$2:$O12890,8,FALSE)</f>
        <v>Si</v>
      </c>
      <c r="J32" s="133" t="str">
        <f>VLOOKUP(E32,VIP!$A$2:$O12840,8,FALSE)</f>
        <v>Si</v>
      </c>
      <c r="K32" s="133" t="str">
        <f>VLOOKUP(E32,VIP!$A$2:$O16414,6,0)</f>
        <v>NO</v>
      </c>
      <c r="L32" s="142" t="s">
        <v>2239</v>
      </c>
      <c r="M32" s="93" t="s">
        <v>2438</v>
      </c>
      <c r="N32" s="93" t="s">
        <v>2444</v>
      </c>
      <c r="O32" s="133" t="s">
        <v>2446</v>
      </c>
      <c r="P32" s="142"/>
      <c r="Q32" s="148"/>
    </row>
    <row r="33" spans="1:17" s="119" customFormat="1" ht="18" x14ac:dyDescent="0.25">
      <c r="A33" s="133" t="str">
        <f>VLOOKUP(E33,'LISTADO ATM'!$A$2:$C$901,3,0)</f>
        <v>SUR</v>
      </c>
      <c r="B33" s="107" t="s">
        <v>2662</v>
      </c>
      <c r="C33" s="94">
        <v>44453.747199074074</v>
      </c>
      <c r="D33" s="94" t="s">
        <v>2174</v>
      </c>
      <c r="E33" s="145">
        <v>592</v>
      </c>
      <c r="F33" s="133" t="str">
        <f>VLOOKUP(E33,VIP!$A$2:$O15965,2,0)</f>
        <v>DRBR081</v>
      </c>
      <c r="G33" s="133" t="str">
        <f>VLOOKUP(E33,'LISTADO ATM'!$A$2:$B$900,2,0)</f>
        <v xml:space="preserve">ATM Centro de Caja San Cristóbal I </v>
      </c>
      <c r="H33" s="133" t="str">
        <f>VLOOKUP(E33,VIP!$A$2:$O20926,7,FALSE)</f>
        <v>Si</v>
      </c>
      <c r="I33" s="133" t="str">
        <f>VLOOKUP(E33,VIP!$A$2:$O12891,8,FALSE)</f>
        <v>Si</v>
      </c>
      <c r="J33" s="133" t="str">
        <f>VLOOKUP(E33,VIP!$A$2:$O12841,8,FALSE)</f>
        <v>Si</v>
      </c>
      <c r="K33" s="133" t="str">
        <f>VLOOKUP(E33,VIP!$A$2:$O16415,6,0)</f>
        <v>SI</v>
      </c>
      <c r="L33" s="142" t="s">
        <v>2239</v>
      </c>
      <c r="M33" s="93" t="s">
        <v>2438</v>
      </c>
      <c r="N33" s="93" t="s">
        <v>2444</v>
      </c>
      <c r="O33" s="133" t="s">
        <v>2446</v>
      </c>
      <c r="P33" s="142"/>
      <c r="Q33" s="148"/>
    </row>
    <row r="34" spans="1:17" s="119" customFormat="1" ht="18" x14ac:dyDescent="0.25">
      <c r="A34" s="133" t="str">
        <f>VLOOKUP(E34,'LISTADO ATM'!$A$2:$C$901,3,0)</f>
        <v>SUR</v>
      </c>
      <c r="B34" s="107" t="s">
        <v>2663</v>
      </c>
      <c r="C34" s="94">
        <v>44453.747835648152</v>
      </c>
      <c r="D34" s="94" t="s">
        <v>2174</v>
      </c>
      <c r="E34" s="145">
        <v>873</v>
      </c>
      <c r="F34" s="133" t="str">
        <f>VLOOKUP(E34,VIP!$A$2:$O15966,2,0)</f>
        <v>DRBR873</v>
      </c>
      <c r="G34" s="133" t="str">
        <f>VLOOKUP(E34,'LISTADO ATM'!$A$2:$B$900,2,0)</f>
        <v xml:space="preserve">ATM Centro de Caja San Cristóbal II </v>
      </c>
      <c r="H34" s="133" t="str">
        <f>VLOOKUP(E34,VIP!$A$2:$O20927,7,FALSE)</f>
        <v>Si</v>
      </c>
      <c r="I34" s="133" t="str">
        <f>VLOOKUP(E34,VIP!$A$2:$O12892,8,FALSE)</f>
        <v>Si</v>
      </c>
      <c r="J34" s="133" t="str">
        <f>VLOOKUP(E34,VIP!$A$2:$O12842,8,FALSE)</f>
        <v>Si</v>
      </c>
      <c r="K34" s="133" t="str">
        <f>VLOOKUP(E34,VIP!$A$2:$O16416,6,0)</f>
        <v>SI</v>
      </c>
      <c r="L34" s="142" t="s">
        <v>2239</v>
      </c>
      <c r="M34" s="93" t="s">
        <v>2438</v>
      </c>
      <c r="N34" s="93" t="s">
        <v>2444</v>
      </c>
      <c r="O34" s="133" t="s">
        <v>2446</v>
      </c>
      <c r="P34" s="142"/>
      <c r="Q34" s="148"/>
    </row>
    <row r="35" spans="1:17" s="119" customFormat="1" ht="18" x14ac:dyDescent="0.25">
      <c r="A35" s="133" t="str">
        <f>VLOOKUP(E35,'LISTADO ATM'!$A$2:$C$901,3,0)</f>
        <v>DISTRITO NACIONAL</v>
      </c>
      <c r="B35" s="107" t="s">
        <v>2664</v>
      </c>
      <c r="C35" s="94">
        <v>44453.748472222222</v>
      </c>
      <c r="D35" s="94" t="s">
        <v>2174</v>
      </c>
      <c r="E35" s="145">
        <v>676</v>
      </c>
      <c r="F35" s="133" t="str">
        <f>VLOOKUP(E35,VIP!$A$2:$O15967,2,0)</f>
        <v>DRBR676</v>
      </c>
      <c r="G35" s="133" t="str">
        <f>VLOOKUP(E35,'LISTADO ATM'!$A$2:$B$900,2,0)</f>
        <v>ATM S/M Bravo Colina Del Oeste</v>
      </c>
      <c r="H35" s="133" t="str">
        <f>VLOOKUP(E35,VIP!$A$2:$O20928,7,FALSE)</f>
        <v>Si</v>
      </c>
      <c r="I35" s="133" t="str">
        <f>VLOOKUP(E35,VIP!$A$2:$O12893,8,FALSE)</f>
        <v>Si</v>
      </c>
      <c r="J35" s="133" t="str">
        <f>VLOOKUP(E35,VIP!$A$2:$O12843,8,FALSE)</f>
        <v>Si</v>
      </c>
      <c r="K35" s="133" t="str">
        <f>VLOOKUP(E35,VIP!$A$2:$O16417,6,0)</f>
        <v>NO</v>
      </c>
      <c r="L35" s="142" t="s">
        <v>2239</v>
      </c>
      <c r="M35" s="93" t="s">
        <v>2438</v>
      </c>
      <c r="N35" s="93" t="s">
        <v>2444</v>
      </c>
      <c r="O35" s="133" t="s">
        <v>2446</v>
      </c>
      <c r="P35" s="142"/>
      <c r="Q35" s="148"/>
    </row>
    <row r="36" spans="1:17" s="119" customFormat="1" ht="18" x14ac:dyDescent="0.25">
      <c r="A36" s="133" t="str">
        <f>VLOOKUP(E36,'LISTADO ATM'!$A$2:$C$901,3,0)</f>
        <v>DISTRITO NACIONAL</v>
      </c>
      <c r="B36" s="107" t="s">
        <v>2696</v>
      </c>
      <c r="C36" s="94">
        <v>44454.060763888891</v>
      </c>
      <c r="D36" s="94" t="s">
        <v>2174</v>
      </c>
      <c r="E36" s="145">
        <v>147</v>
      </c>
      <c r="F36" s="133" t="str">
        <f>VLOOKUP(E36,VIP!$A$2:$O15995,2,0)</f>
        <v>DRBR147</v>
      </c>
      <c r="G36" s="133" t="str">
        <f>VLOOKUP(E36,'LISTADO ATM'!$A$2:$B$900,2,0)</f>
        <v xml:space="preserve">ATM Kiosco Megacentro I </v>
      </c>
      <c r="H36" s="133" t="str">
        <f>VLOOKUP(E36,VIP!$A$2:$O20956,7,FALSE)</f>
        <v>Si</v>
      </c>
      <c r="I36" s="133" t="str">
        <f>VLOOKUP(E36,VIP!$A$2:$O12921,8,FALSE)</f>
        <v>Si</v>
      </c>
      <c r="J36" s="133" t="str">
        <f>VLOOKUP(E36,VIP!$A$2:$O12871,8,FALSE)</f>
        <v>Si</v>
      </c>
      <c r="K36" s="133" t="str">
        <f>VLOOKUP(E36,VIP!$A$2:$O16445,6,0)</f>
        <v>NO</v>
      </c>
      <c r="L36" s="142" t="s">
        <v>2239</v>
      </c>
      <c r="M36" s="93" t="s">
        <v>2438</v>
      </c>
      <c r="N36" s="93" t="s">
        <v>2444</v>
      </c>
      <c r="O36" s="133" t="s">
        <v>2446</v>
      </c>
      <c r="P36" s="142"/>
      <c r="Q36" s="148" t="s">
        <v>2239</v>
      </c>
    </row>
    <row r="37" spans="1:17" s="119" customFormat="1" ht="18" x14ac:dyDescent="0.25">
      <c r="A37" s="133" t="str">
        <f>VLOOKUP(E37,'LISTADO ATM'!$A$2:$C$901,3,0)</f>
        <v>DISTRITO NACIONAL</v>
      </c>
      <c r="B37" s="107" t="s">
        <v>2695</v>
      </c>
      <c r="C37" s="94">
        <v>44454.079074074078</v>
      </c>
      <c r="D37" s="94" t="s">
        <v>2174</v>
      </c>
      <c r="E37" s="145">
        <v>152</v>
      </c>
      <c r="F37" s="133" t="str">
        <f>VLOOKUP(E37,VIP!$A$2:$O15994,2,0)</f>
        <v>DRBR152</v>
      </c>
      <c r="G37" s="133" t="str">
        <f>VLOOKUP(E37,'LISTADO ATM'!$A$2:$B$900,2,0)</f>
        <v xml:space="preserve">ATM Kiosco Megacentro II </v>
      </c>
      <c r="H37" s="133" t="str">
        <f>VLOOKUP(E37,VIP!$A$2:$O20955,7,FALSE)</f>
        <v>Si</v>
      </c>
      <c r="I37" s="133" t="str">
        <f>VLOOKUP(E37,VIP!$A$2:$O12920,8,FALSE)</f>
        <v>Si</v>
      </c>
      <c r="J37" s="133" t="str">
        <f>VLOOKUP(E37,VIP!$A$2:$O12870,8,FALSE)</f>
        <v>Si</v>
      </c>
      <c r="K37" s="133" t="str">
        <f>VLOOKUP(E37,VIP!$A$2:$O16444,6,0)</f>
        <v>NO</v>
      </c>
      <c r="L37" s="142" t="s">
        <v>2239</v>
      </c>
      <c r="M37" s="93" t="s">
        <v>2438</v>
      </c>
      <c r="N37" s="93" t="s">
        <v>2444</v>
      </c>
      <c r="O37" s="133" t="s">
        <v>2446</v>
      </c>
      <c r="P37" s="142"/>
      <c r="Q37" s="148"/>
    </row>
    <row r="38" spans="1:17" s="119" customFormat="1" ht="18" x14ac:dyDescent="0.25">
      <c r="A38" s="133" t="str">
        <f>VLOOKUP(E38,'LISTADO ATM'!$A$2:$C$901,3,0)</f>
        <v>DISTRITO NACIONAL</v>
      </c>
      <c r="B38" s="107" t="s">
        <v>2694</v>
      </c>
      <c r="C38" s="94">
        <v>44454.107627314814</v>
      </c>
      <c r="D38" s="94" t="s">
        <v>2174</v>
      </c>
      <c r="E38" s="145">
        <v>527</v>
      </c>
      <c r="F38" s="133" t="str">
        <f>VLOOKUP(E38,VIP!$A$2:$O15993,2,0)</f>
        <v>DRBR527</v>
      </c>
      <c r="G38" s="133" t="str">
        <f>VLOOKUP(E38,'LISTADO ATM'!$A$2:$B$900,2,0)</f>
        <v>ATM Oficina Zona Oriental II</v>
      </c>
      <c r="H38" s="133" t="str">
        <f>VLOOKUP(E38,VIP!$A$2:$O20954,7,FALSE)</f>
        <v>Si</v>
      </c>
      <c r="I38" s="133" t="str">
        <f>VLOOKUP(E38,VIP!$A$2:$O12919,8,FALSE)</f>
        <v>Si</v>
      </c>
      <c r="J38" s="133" t="str">
        <f>VLOOKUP(E38,VIP!$A$2:$O12869,8,FALSE)</f>
        <v>Si</v>
      </c>
      <c r="K38" s="133" t="str">
        <f>VLOOKUP(E38,VIP!$A$2:$O16443,6,0)</f>
        <v>SI</v>
      </c>
      <c r="L38" s="142" t="s">
        <v>2239</v>
      </c>
      <c r="M38" s="93" t="s">
        <v>2438</v>
      </c>
      <c r="N38" s="93" t="s">
        <v>2444</v>
      </c>
      <c r="O38" s="133" t="s">
        <v>2446</v>
      </c>
      <c r="P38" s="142"/>
      <c r="Q38" s="148" t="s">
        <v>2239</v>
      </c>
    </row>
    <row r="39" spans="1:17" s="119" customFormat="1" ht="18" x14ac:dyDescent="0.25">
      <c r="A39" s="133" t="str">
        <f>VLOOKUP(E39,'LISTADO ATM'!$A$2:$C$901,3,0)</f>
        <v>DISTRITO NACIONAL</v>
      </c>
      <c r="B39" s="107" t="s">
        <v>2693</v>
      </c>
      <c r="C39" s="94">
        <v>44454.110185185185</v>
      </c>
      <c r="D39" s="94" t="s">
        <v>2174</v>
      </c>
      <c r="E39" s="145">
        <v>231</v>
      </c>
      <c r="F39" s="133" t="str">
        <f>VLOOKUP(E39,VIP!$A$2:$O15992,2,0)</f>
        <v>DRBR231</v>
      </c>
      <c r="G39" s="133" t="str">
        <f>VLOOKUP(E39,'LISTADO ATM'!$A$2:$B$900,2,0)</f>
        <v xml:space="preserve">ATM Oficina Zona Oriental </v>
      </c>
      <c r="H39" s="133" t="str">
        <f>VLOOKUP(E39,VIP!$A$2:$O20953,7,FALSE)</f>
        <v>Si</v>
      </c>
      <c r="I39" s="133" t="str">
        <f>VLOOKUP(E39,VIP!$A$2:$O12918,8,FALSE)</f>
        <v>Si</v>
      </c>
      <c r="J39" s="133" t="str">
        <f>VLOOKUP(E39,VIP!$A$2:$O12868,8,FALSE)</f>
        <v>Si</v>
      </c>
      <c r="K39" s="133" t="str">
        <f>VLOOKUP(E39,VIP!$A$2:$O16442,6,0)</f>
        <v>SI</v>
      </c>
      <c r="L39" s="142" t="s">
        <v>2239</v>
      </c>
      <c r="M39" s="93" t="s">
        <v>2438</v>
      </c>
      <c r="N39" s="93" t="s">
        <v>2444</v>
      </c>
      <c r="O39" s="133" t="s">
        <v>2446</v>
      </c>
      <c r="P39" s="142"/>
      <c r="Q39" s="148"/>
    </row>
    <row r="40" spans="1:17" s="119" customFormat="1" ht="18" x14ac:dyDescent="0.25">
      <c r="A40" s="133" t="str">
        <f>VLOOKUP(E40,'LISTADO ATM'!$A$2:$C$901,3,0)</f>
        <v>DISTRITO NACIONAL</v>
      </c>
      <c r="B40" s="107" t="s">
        <v>2692</v>
      </c>
      <c r="C40" s="94">
        <v>44454.134976851848</v>
      </c>
      <c r="D40" s="94" t="s">
        <v>2174</v>
      </c>
      <c r="E40" s="145">
        <v>918</v>
      </c>
      <c r="F40" s="133" t="str">
        <f>VLOOKUP(E40,VIP!$A$2:$O15991,2,0)</f>
        <v>DRBR918</v>
      </c>
      <c r="G40" s="133" t="str">
        <f>VLOOKUP(E40,'LISTADO ATM'!$A$2:$B$900,2,0)</f>
        <v xml:space="preserve">ATM S/M Liverpool de la Jacobo Majluta </v>
      </c>
      <c r="H40" s="133" t="str">
        <f>VLOOKUP(E40,VIP!$A$2:$O20952,7,FALSE)</f>
        <v>Si</v>
      </c>
      <c r="I40" s="133" t="str">
        <f>VLOOKUP(E40,VIP!$A$2:$O12917,8,FALSE)</f>
        <v>Si</v>
      </c>
      <c r="J40" s="133" t="str">
        <f>VLOOKUP(E40,VIP!$A$2:$O12867,8,FALSE)</f>
        <v>Si</v>
      </c>
      <c r="K40" s="133" t="str">
        <f>VLOOKUP(E40,VIP!$A$2:$O16441,6,0)</f>
        <v>NO</v>
      </c>
      <c r="L40" s="142" t="s">
        <v>2239</v>
      </c>
      <c r="M40" s="93" t="s">
        <v>2438</v>
      </c>
      <c r="N40" s="93" t="s">
        <v>2444</v>
      </c>
      <c r="O40" s="133" t="s">
        <v>2446</v>
      </c>
      <c r="P40" s="142"/>
      <c r="Q40" s="148"/>
    </row>
    <row r="41" spans="1:17" s="119" customFormat="1" ht="18" x14ac:dyDescent="0.25">
      <c r="A41" s="133" t="str">
        <f>VLOOKUP(E41,'LISTADO ATM'!$A$2:$C$901,3,0)</f>
        <v>ESTE</v>
      </c>
      <c r="B41" s="107" t="s">
        <v>2699</v>
      </c>
      <c r="C41" s="94">
        <v>44454.196956018517</v>
      </c>
      <c r="D41" s="94" t="s">
        <v>2174</v>
      </c>
      <c r="E41" s="145">
        <v>345</v>
      </c>
      <c r="F41" s="133" t="str">
        <f>VLOOKUP(E41,VIP!$A$2:$O15994,2,0)</f>
        <v>DRBR345</v>
      </c>
      <c r="G41" s="133" t="str">
        <f>VLOOKUP(E41,'LISTADO ATM'!$A$2:$B$900,2,0)</f>
        <v>ATM Oficina Yamasá  II</v>
      </c>
      <c r="H41" s="133" t="str">
        <f>VLOOKUP(E41,VIP!$A$2:$O20955,7,FALSE)</f>
        <v>N/A</v>
      </c>
      <c r="I41" s="133" t="str">
        <f>VLOOKUP(E41,VIP!$A$2:$O12920,8,FALSE)</f>
        <v>N/A</v>
      </c>
      <c r="J41" s="133" t="str">
        <f>VLOOKUP(E41,VIP!$A$2:$O12870,8,FALSE)</f>
        <v>N/A</v>
      </c>
      <c r="K41" s="133" t="str">
        <f>VLOOKUP(E41,VIP!$A$2:$O16444,6,0)</f>
        <v>N/A</v>
      </c>
      <c r="L41" s="142" t="s">
        <v>2239</v>
      </c>
      <c r="M41" s="93" t="s">
        <v>2438</v>
      </c>
      <c r="N41" s="93" t="s">
        <v>2610</v>
      </c>
      <c r="O41" s="133" t="s">
        <v>2446</v>
      </c>
      <c r="P41" s="142"/>
      <c r="Q41" s="148"/>
    </row>
    <row r="42" spans="1:17" s="119" customFormat="1" ht="18" x14ac:dyDescent="0.25">
      <c r="A42" s="133" t="str">
        <f>VLOOKUP(E42,'LISTADO ATM'!$A$2:$C$901,3,0)</f>
        <v>ESTE</v>
      </c>
      <c r="B42" s="107" t="s">
        <v>2700</v>
      </c>
      <c r="C42" s="94">
        <v>44454.18886574074</v>
      </c>
      <c r="D42" s="94" t="s">
        <v>2174</v>
      </c>
      <c r="E42" s="145">
        <v>1</v>
      </c>
      <c r="F42" s="133" t="str">
        <f>VLOOKUP(E42,VIP!$A$2:$O15995,2,0)</f>
        <v>DRBR001</v>
      </c>
      <c r="G42" s="133" t="str">
        <f>VLOOKUP(E42,'LISTADO ATM'!$A$2:$B$900,2,0)</f>
        <v>ATM S/M San Rafael del Yuma</v>
      </c>
      <c r="H42" s="133" t="str">
        <f>VLOOKUP(E42,VIP!$A$2:$O20956,7,FALSE)</f>
        <v>Si</v>
      </c>
      <c r="I42" s="133" t="str">
        <f>VLOOKUP(E42,VIP!$A$2:$O12921,8,FALSE)</f>
        <v>Si</v>
      </c>
      <c r="J42" s="133" t="str">
        <f>VLOOKUP(E42,VIP!$A$2:$O12871,8,FALSE)</f>
        <v>Si</v>
      </c>
      <c r="K42" s="133" t="str">
        <f>VLOOKUP(E42,VIP!$A$2:$O16445,6,0)</f>
        <v>NO</v>
      </c>
      <c r="L42" s="142" t="s">
        <v>2239</v>
      </c>
      <c r="M42" s="93" t="s">
        <v>2438</v>
      </c>
      <c r="N42" s="93" t="s">
        <v>2610</v>
      </c>
      <c r="O42" s="133" t="s">
        <v>2446</v>
      </c>
      <c r="P42" s="142"/>
      <c r="Q42" s="148" t="s">
        <v>2239</v>
      </c>
    </row>
    <row r="43" spans="1:17" s="119" customFormat="1" ht="18" x14ac:dyDescent="0.25">
      <c r="A43" s="133" t="str">
        <f>VLOOKUP(E43,'LISTADO ATM'!$A$2:$C$901,3,0)</f>
        <v>DISTRITO NACIONAL</v>
      </c>
      <c r="B43" s="107">
        <v>3336024427</v>
      </c>
      <c r="C43" s="94">
        <v>44452.627858796295</v>
      </c>
      <c r="D43" s="94" t="s">
        <v>2460</v>
      </c>
      <c r="E43" s="145">
        <v>535</v>
      </c>
      <c r="F43" s="133" t="str">
        <f>VLOOKUP(E43,VIP!$A$2:$O15876,2,0)</f>
        <v>DRBR535</v>
      </c>
      <c r="G43" s="133" t="str">
        <f>VLOOKUP(E43,'LISTADO ATM'!$A$2:$B$900,2,0)</f>
        <v xml:space="preserve">ATM Autoservicio Torre III </v>
      </c>
      <c r="H43" s="133" t="str">
        <f>VLOOKUP(E43,VIP!$A$2:$O20837,7,FALSE)</f>
        <v>Si</v>
      </c>
      <c r="I43" s="133" t="str">
        <f>VLOOKUP(E43,VIP!$A$2:$O12802,8,FALSE)</f>
        <v>No</v>
      </c>
      <c r="J43" s="133" t="str">
        <f>VLOOKUP(E43,VIP!$A$2:$O12752,8,FALSE)</f>
        <v>No</v>
      </c>
      <c r="K43" s="133" t="str">
        <f>VLOOKUP(E43,VIP!$A$2:$O16326,6,0)</f>
        <v>SI</v>
      </c>
      <c r="L43" s="142" t="s">
        <v>2609</v>
      </c>
      <c r="M43" s="93" t="s">
        <v>2438</v>
      </c>
      <c r="N43" s="93" t="s">
        <v>2444</v>
      </c>
      <c r="O43" s="133" t="s">
        <v>2461</v>
      </c>
      <c r="P43" s="142"/>
      <c r="Q43" s="148" t="s">
        <v>2609</v>
      </c>
    </row>
    <row r="44" spans="1:17" s="119" customFormat="1" ht="18" x14ac:dyDescent="0.25">
      <c r="A44" s="133" t="str">
        <f>VLOOKUP(E44,'LISTADO ATM'!$A$2:$C$901,3,0)</f>
        <v>DISTRITO NACIONAL</v>
      </c>
      <c r="B44" s="107">
        <v>3336024810</v>
      </c>
      <c r="C44" s="94">
        <v>44452.806817129633</v>
      </c>
      <c r="D44" s="94" t="s">
        <v>2441</v>
      </c>
      <c r="E44" s="145">
        <v>70</v>
      </c>
      <c r="F44" s="133" t="str">
        <f>VLOOKUP(E44,VIP!$A$2:$O15872,2,0)</f>
        <v>DRBR070</v>
      </c>
      <c r="G44" s="133" t="str">
        <f>VLOOKUP(E44,'LISTADO ATM'!$A$2:$B$900,2,0)</f>
        <v xml:space="preserve">ATM Autoservicio Plaza Lama Zona Oriental </v>
      </c>
      <c r="H44" s="133" t="str">
        <f>VLOOKUP(E44,VIP!$A$2:$O20833,7,FALSE)</f>
        <v>Si</v>
      </c>
      <c r="I44" s="133" t="str">
        <f>VLOOKUP(E44,VIP!$A$2:$O12798,8,FALSE)</f>
        <v>Si</v>
      </c>
      <c r="J44" s="133" t="str">
        <f>VLOOKUP(E44,VIP!$A$2:$O12748,8,FALSE)</f>
        <v>Si</v>
      </c>
      <c r="K44" s="133" t="str">
        <f>VLOOKUP(E44,VIP!$A$2:$O16322,6,0)</f>
        <v>NO</v>
      </c>
      <c r="L44" s="142" t="s">
        <v>2609</v>
      </c>
      <c r="M44" s="93" t="s">
        <v>2438</v>
      </c>
      <c r="N44" s="93" t="s">
        <v>2444</v>
      </c>
      <c r="O44" s="133" t="s">
        <v>2445</v>
      </c>
      <c r="P44" s="142"/>
      <c r="Q44" s="148" t="s">
        <v>2609</v>
      </c>
    </row>
    <row r="45" spans="1:17" s="119" customFormat="1" ht="18" x14ac:dyDescent="0.25">
      <c r="A45" s="133" t="str">
        <f>VLOOKUP(E45,'LISTADO ATM'!$A$2:$C$901,3,0)</f>
        <v>DISTRITO NACIONAL</v>
      </c>
      <c r="B45" s="107">
        <v>3336024812</v>
      </c>
      <c r="C45" s="94">
        <v>44452.810856481483</v>
      </c>
      <c r="D45" s="94" t="s">
        <v>2441</v>
      </c>
      <c r="E45" s="145">
        <v>540</v>
      </c>
      <c r="F45" s="133" t="str">
        <f>VLOOKUP(E45,VIP!$A$2:$O15871,2,0)</f>
        <v>DRBR540</v>
      </c>
      <c r="G45" s="133" t="str">
        <f>VLOOKUP(E45,'LISTADO ATM'!$A$2:$B$900,2,0)</f>
        <v xml:space="preserve">ATM Autoservicio Sambil I </v>
      </c>
      <c r="H45" s="133" t="str">
        <f>VLOOKUP(E45,VIP!$A$2:$O20832,7,FALSE)</f>
        <v>Si</v>
      </c>
      <c r="I45" s="133" t="str">
        <f>VLOOKUP(E45,VIP!$A$2:$O12797,8,FALSE)</f>
        <v>Si</v>
      </c>
      <c r="J45" s="133" t="str">
        <f>VLOOKUP(E45,VIP!$A$2:$O12747,8,FALSE)</f>
        <v>Si</v>
      </c>
      <c r="K45" s="133" t="str">
        <f>VLOOKUP(E45,VIP!$A$2:$O16321,6,0)</f>
        <v>NO</v>
      </c>
      <c r="L45" s="142" t="s">
        <v>2609</v>
      </c>
      <c r="M45" s="93" t="s">
        <v>2438</v>
      </c>
      <c r="N45" s="93" t="s">
        <v>2444</v>
      </c>
      <c r="O45" s="133" t="s">
        <v>2445</v>
      </c>
      <c r="P45" s="142"/>
      <c r="Q45" s="148" t="s">
        <v>2609</v>
      </c>
    </row>
    <row r="46" spans="1:17" s="119" customFormat="1" ht="18" x14ac:dyDescent="0.25">
      <c r="A46" s="133" t="str">
        <f>VLOOKUP(E46,'LISTADO ATM'!$A$2:$C$901,3,0)</f>
        <v>DISTRITO NACIONAL</v>
      </c>
      <c r="B46" s="107">
        <v>3336024814</v>
      </c>
      <c r="C46" s="94">
        <v>44452.817303240743</v>
      </c>
      <c r="D46" s="94" t="s">
        <v>2441</v>
      </c>
      <c r="E46" s="145">
        <v>318</v>
      </c>
      <c r="F46" s="133" t="str">
        <f>VLOOKUP(E46,VIP!$A$2:$O15869,2,0)</f>
        <v>DRBR318</v>
      </c>
      <c r="G46" s="133" t="str">
        <f>VLOOKUP(E46,'LISTADO ATM'!$A$2:$B$900,2,0)</f>
        <v>ATM Autoservicio Lope de Vega</v>
      </c>
      <c r="H46" s="133" t="str">
        <f>VLOOKUP(E46,VIP!$A$2:$O20830,7,FALSE)</f>
        <v>Si</v>
      </c>
      <c r="I46" s="133" t="str">
        <f>VLOOKUP(E46,VIP!$A$2:$O12795,8,FALSE)</f>
        <v>Si</v>
      </c>
      <c r="J46" s="133" t="str">
        <f>VLOOKUP(E46,VIP!$A$2:$O12745,8,FALSE)</f>
        <v>Si</v>
      </c>
      <c r="K46" s="133" t="str">
        <f>VLOOKUP(E46,VIP!$A$2:$O16319,6,0)</f>
        <v>NO</v>
      </c>
      <c r="L46" s="142" t="s">
        <v>2609</v>
      </c>
      <c r="M46" s="93" t="s">
        <v>2438</v>
      </c>
      <c r="N46" s="93" t="s">
        <v>2444</v>
      </c>
      <c r="O46" s="133" t="s">
        <v>2445</v>
      </c>
      <c r="P46" s="142"/>
      <c r="Q46" s="148" t="s">
        <v>2609</v>
      </c>
    </row>
    <row r="47" spans="1:17" s="119" customFormat="1" ht="18" x14ac:dyDescent="0.25">
      <c r="A47" s="133" t="str">
        <f>VLOOKUP(E47,'LISTADO ATM'!$A$2:$C$901,3,0)</f>
        <v>DISTRITO NACIONAL</v>
      </c>
      <c r="B47" s="107">
        <v>3336024816</v>
      </c>
      <c r="C47" s="94">
        <v>44452.819780092592</v>
      </c>
      <c r="D47" s="94" t="s">
        <v>2441</v>
      </c>
      <c r="E47" s="145">
        <v>755</v>
      </c>
      <c r="F47" s="133" t="str">
        <f>VLOOKUP(E47,VIP!$A$2:$O15877,2,0)</f>
        <v>DRBR755</v>
      </c>
      <c r="G47" s="133" t="str">
        <f>VLOOKUP(E47,'LISTADO ATM'!$A$2:$B$900,2,0)</f>
        <v xml:space="preserve">ATM Oficina Galería del Este (Plaza) </v>
      </c>
      <c r="H47" s="133" t="str">
        <f>VLOOKUP(E47,VIP!$A$2:$O20838,7,FALSE)</f>
        <v>Si</v>
      </c>
      <c r="I47" s="133" t="str">
        <f>VLOOKUP(E47,VIP!$A$2:$O12803,8,FALSE)</f>
        <v>Si</v>
      </c>
      <c r="J47" s="133" t="str">
        <f>VLOOKUP(E47,VIP!$A$2:$O12753,8,FALSE)</f>
        <v>Si</v>
      </c>
      <c r="K47" s="133" t="str">
        <f>VLOOKUP(E47,VIP!$A$2:$O16327,6,0)</f>
        <v>NO</v>
      </c>
      <c r="L47" s="142" t="s">
        <v>2609</v>
      </c>
      <c r="M47" s="93" t="s">
        <v>2438</v>
      </c>
      <c r="N47" s="93" t="s">
        <v>2444</v>
      </c>
      <c r="O47" s="133" t="s">
        <v>2445</v>
      </c>
      <c r="P47" s="142"/>
      <c r="Q47" s="148" t="s">
        <v>2609</v>
      </c>
    </row>
    <row r="48" spans="1:17" s="119" customFormat="1" ht="18" x14ac:dyDescent="0.25">
      <c r="A48" s="133" t="str">
        <f>VLOOKUP(E48,'LISTADO ATM'!$A$2:$C$901,3,0)</f>
        <v>DISTRITO NACIONAL</v>
      </c>
      <c r="B48" s="107">
        <v>3336024841</v>
      </c>
      <c r="C48" s="94">
        <v>44452.895833333336</v>
      </c>
      <c r="D48" s="94" t="s">
        <v>2460</v>
      </c>
      <c r="E48" s="145">
        <v>946</v>
      </c>
      <c r="F48" s="133" t="str">
        <f>VLOOKUP(E48,VIP!$A$2:$O15877,2,0)</f>
        <v>DRBR24R</v>
      </c>
      <c r="G48" s="133" t="str">
        <f>VLOOKUP(E48,'LISTADO ATM'!$A$2:$B$900,2,0)</f>
        <v xml:space="preserve">ATM Oficina Núñez de Cáceres I </v>
      </c>
      <c r="H48" s="133" t="str">
        <f>VLOOKUP(E48,VIP!$A$2:$O20838,7,FALSE)</f>
        <v>Si</v>
      </c>
      <c r="I48" s="133" t="str">
        <f>VLOOKUP(E48,VIP!$A$2:$O12803,8,FALSE)</f>
        <v>Si</v>
      </c>
      <c r="J48" s="133" t="str">
        <f>VLOOKUP(E48,VIP!$A$2:$O12753,8,FALSE)</f>
        <v>Si</v>
      </c>
      <c r="K48" s="133" t="str">
        <f>VLOOKUP(E48,VIP!$A$2:$O16327,6,0)</f>
        <v>NO</v>
      </c>
      <c r="L48" s="142" t="s">
        <v>2609</v>
      </c>
      <c r="M48" s="93" t="s">
        <v>2438</v>
      </c>
      <c r="N48" s="93" t="s">
        <v>2444</v>
      </c>
      <c r="O48" s="133" t="s">
        <v>2618</v>
      </c>
      <c r="P48" s="142"/>
      <c r="Q48" s="148" t="s">
        <v>2609</v>
      </c>
    </row>
    <row r="49" spans="1:17" s="119" customFormat="1" ht="18" x14ac:dyDescent="0.25">
      <c r="A49" s="133" t="str">
        <f>VLOOKUP(E49,'LISTADO ATM'!$A$2:$C$901,3,0)</f>
        <v>DISTRITO NACIONAL</v>
      </c>
      <c r="B49" s="107" t="s">
        <v>2642</v>
      </c>
      <c r="C49" s="94">
        <v>44453.507951388892</v>
      </c>
      <c r="D49" s="94" t="s">
        <v>2441</v>
      </c>
      <c r="E49" s="145">
        <v>376</v>
      </c>
      <c r="F49" s="133" t="str">
        <f>VLOOKUP(E49,VIP!$A$2:$O15962,2,0)</f>
        <v>DRBR376</v>
      </c>
      <c r="G49" s="133" t="str">
        <f>VLOOKUP(E49,'LISTADO ATM'!$A$2:$B$900,2,0)</f>
        <v>Ofic. Dual Blue Mall #3</v>
      </c>
      <c r="H49" s="133" t="str">
        <f>VLOOKUP(E49,VIP!$A$2:$O20923,7,FALSE)</f>
        <v>Si</v>
      </c>
      <c r="I49" s="133" t="str">
        <f>VLOOKUP(E49,VIP!$A$2:$O12888,8,FALSE)</f>
        <v>Si</v>
      </c>
      <c r="J49" s="133" t="str">
        <f>VLOOKUP(E49,VIP!$A$2:$O12838,8,FALSE)</f>
        <v>Si</v>
      </c>
      <c r="K49" s="133" t="str">
        <f>VLOOKUP(E49,VIP!$A$2:$O16412,6,0)</f>
        <v>SI</v>
      </c>
      <c r="L49" s="142" t="s">
        <v>2609</v>
      </c>
      <c r="M49" s="93" t="s">
        <v>2438</v>
      </c>
      <c r="N49" s="93" t="s">
        <v>2444</v>
      </c>
      <c r="O49" s="133" t="s">
        <v>2445</v>
      </c>
      <c r="P49" s="142"/>
      <c r="Q49" s="148" t="s">
        <v>2643</v>
      </c>
    </row>
    <row r="50" spans="1:17" s="119" customFormat="1" ht="18" x14ac:dyDescent="0.25">
      <c r="A50" s="133" t="str">
        <f>VLOOKUP(E50,'LISTADO ATM'!$A$2:$C$901,3,0)</f>
        <v>DISTRITO NACIONAL</v>
      </c>
      <c r="B50" s="107">
        <v>3336022589</v>
      </c>
      <c r="C50" s="94">
        <v>44450.115995370368</v>
      </c>
      <c r="D50" s="94" t="s">
        <v>2441</v>
      </c>
      <c r="E50" s="145">
        <v>338</v>
      </c>
      <c r="F50" s="133" t="str">
        <f>VLOOKUP(E50,VIP!$A$2:$O15943,2,0)</f>
        <v>DRBR338</v>
      </c>
      <c r="G50" s="133" t="str">
        <f>VLOOKUP(E50,'LISTADO ATM'!$A$2:$B$900,2,0)</f>
        <v>ATM S/M Aprezio Pantoja</v>
      </c>
      <c r="H50" s="133" t="str">
        <f>VLOOKUP(E50,VIP!$A$2:$O20904,7,FALSE)</f>
        <v>Si</v>
      </c>
      <c r="I50" s="133" t="str">
        <f>VLOOKUP(E50,VIP!$A$2:$O12869,8,FALSE)</f>
        <v>Si</v>
      </c>
      <c r="J50" s="133" t="str">
        <f>VLOOKUP(E50,VIP!$A$2:$O12819,8,FALSE)</f>
        <v>Si</v>
      </c>
      <c r="K50" s="133" t="str">
        <f>VLOOKUP(E50,VIP!$A$2:$O16393,6,0)</f>
        <v>NO</v>
      </c>
      <c r="L50" s="142" t="s">
        <v>2544</v>
      </c>
      <c r="M50" s="93" t="s">
        <v>2438</v>
      </c>
      <c r="N50" s="93" t="s">
        <v>2444</v>
      </c>
      <c r="O50" s="133" t="s">
        <v>2445</v>
      </c>
      <c r="P50" s="142"/>
      <c r="Q50" s="148" t="s">
        <v>2544</v>
      </c>
    </row>
    <row r="51" spans="1:17" s="119" customFormat="1" ht="18" x14ac:dyDescent="0.25">
      <c r="A51" s="133" t="str">
        <f>VLOOKUP(E51,'LISTADO ATM'!$A$2:$C$901,3,0)</f>
        <v>DISTRITO NACIONAL</v>
      </c>
      <c r="B51" s="107">
        <v>3336022898</v>
      </c>
      <c r="C51" s="94">
        <v>44450.693055555559</v>
      </c>
      <c r="D51" s="94" t="s">
        <v>2174</v>
      </c>
      <c r="E51" s="145">
        <v>536</v>
      </c>
      <c r="F51" s="133" t="str">
        <f>VLOOKUP(E51,VIP!$A$2:$O15943,2,0)</f>
        <v>DRBR509</v>
      </c>
      <c r="G51" s="133" t="str">
        <f>VLOOKUP(E51,'LISTADO ATM'!$A$2:$B$900,2,0)</f>
        <v xml:space="preserve">ATM Super Lama San Isidro </v>
      </c>
      <c r="H51" s="133" t="str">
        <f>VLOOKUP(E51,VIP!$A$2:$O20904,7,FALSE)</f>
        <v>Si</v>
      </c>
      <c r="I51" s="133" t="str">
        <f>VLOOKUP(E51,VIP!$A$2:$O12869,8,FALSE)</f>
        <v>Si</v>
      </c>
      <c r="J51" s="133" t="str">
        <f>VLOOKUP(E51,VIP!$A$2:$O12819,8,FALSE)</f>
        <v>Si</v>
      </c>
      <c r="K51" s="133" t="str">
        <f>VLOOKUP(E51,VIP!$A$2:$O16393,6,0)</f>
        <v>NO</v>
      </c>
      <c r="L51" s="142" t="s">
        <v>2544</v>
      </c>
      <c r="M51" s="93" t="s">
        <v>2438</v>
      </c>
      <c r="N51" s="93" t="s">
        <v>2444</v>
      </c>
      <c r="O51" s="133" t="s">
        <v>2445</v>
      </c>
      <c r="P51" s="142"/>
      <c r="Q51" s="148" t="s">
        <v>2544</v>
      </c>
    </row>
    <row r="52" spans="1:17" s="119" customFormat="1" ht="18" x14ac:dyDescent="0.25">
      <c r="A52" s="133" t="str">
        <f>VLOOKUP(E52,'LISTADO ATM'!$A$2:$C$901,3,0)</f>
        <v>DISTRITO NACIONAL</v>
      </c>
      <c r="B52" s="107">
        <v>3336022941</v>
      </c>
      <c r="C52" s="94">
        <v>44451.316053240742</v>
      </c>
      <c r="D52" s="94" t="s">
        <v>2460</v>
      </c>
      <c r="E52" s="145">
        <v>60</v>
      </c>
      <c r="F52" s="133" t="str">
        <f>VLOOKUP(E52,VIP!$A$2:$O15857,2,0)</f>
        <v>DRBR060</v>
      </c>
      <c r="G52" s="133" t="str">
        <f>VLOOKUP(E52,'LISTADO ATM'!$A$2:$B$900,2,0)</f>
        <v xml:space="preserve">ATM Autobanco 27 de Febrero </v>
      </c>
      <c r="H52" s="133" t="str">
        <f>VLOOKUP(E52,VIP!$A$2:$O20818,7,FALSE)</f>
        <v>Si</v>
      </c>
      <c r="I52" s="133" t="str">
        <f>VLOOKUP(E52,VIP!$A$2:$O12783,8,FALSE)</f>
        <v>Si</v>
      </c>
      <c r="J52" s="133" t="str">
        <f>VLOOKUP(E52,VIP!$A$2:$O12733,8,FALSE)</f>
        <v>Si</v>
      </c>
      <c r="K52" s="133" t="str">
        <f>VLOOKUP(E52,VIP!$A$2:$O16307,6,0)</f>
        <v>NO</v>
      </c>
      <c r="L52" s="142" t="s">
        <v>2544</v>
      </c>
      <c r="M52" s="93" t="s">
        <v>2438</v>
      </c>
      <c r="N52" s="93" t="s">
        <v>2444</v>
      </c>
      <c r="O52" s="133" t="s">
        <v>2461</v>
      </c>
      <c r="P52" s="142"/>
      <c r="Q52" s="148" t="s">
        <v>2544</v>
      </c>
    </row>
    <row r="53" spans="1:17" s="119" customFormat="1" ht="18" x14ac:dyDescent="0.25">
      <c r="A53" s="133" t="str">
        <f>VLOOKUP(E53,'LISTADO ATM'!$A$2:$C$901,3,0)</f>
        <v>DISTRITO NACIONAL</v>
      </c>
      <c r="B53" s="107" t="s">
        <v>2628</v>
      </c>
      <c r="C53" s="94">
        <v>44453.433425925927</v>
      </c>
      <c r="D53" s="94" t="s">
        <v>2441</v>
      </c>
      <c r="E53" s="145">
        <v>983</v>
      </c>
      <c r="F53" s="133" t="str">
        <f>VLOOKUP(E53,VIP!$A$2:$O15952,2,0)</f>
        <v>DRBR983</v>
      </c>
      <c r="G53" s="133" t="str">
        <f>VLOOKUP(E53,'LISTADO ATM'!$A$2:$B$900,2,0)</f>
        <v xml:space="preserve">ATM Bravo República de Colombia </v>
      </c>
      <c r="H53" s="133" t="str">
        <f>VLOOKUP(E53,VIP!$A$2:$O20913,7,FALSE)</f>
        <v>Si</v>
      </c>
      <c r="I53" s="133" t="str">
        <f>VLOOKUP(E53,VIP!$A$2:$O12878,8,FALSE)</f>
        <v>No</v>
      </c>
      <c r="J53" s="133" t="str">
        <f>VLOOKUP(E53,VIP!$A$2:$O12828,8,FALSE)</f>
        <v>No</v>
      </c>
      <c r="K53" s="133" t="str">
        <f>VLOOKUP(E53,VIP!$A$2:$O16402,6,0)</f>
        <v>NO</v>
      </c>
      <c r="L53" s="142" t="s">
        <v>2544</v>
      </c>
      <c r="M53" s="93" t="s">
        <v>2438</v>
      </c>
      <c r="N53" s="93" t="s">
        <v>2444</v>
      </c>
      <c r="O53" s="133" t="s">
        <v>2445</v>
      </c>
      <c r="P53" s="142"/>
      <c r="Q53" s="148" t="s">
        <v>2544</v>
      </c>
    </row>
    <row r="54" spans="1:17" s="119" customFormat="1" ht="18" x14ac:dyDescent="0.25">
      <c r="A54" s="133" t="str">
        <f>VLOOKUP(E54,'LISTADO ATM'!$A$2:$C$901,3,0)</f>
        <v>DISTRITO NACIONAL</v>
      </c>
      <c r="B54" s="107" t="s">
        <v>2627</v>
      </c>
      <c r="C54" s="94">
        <v>44453.435474537036</v>
      </c>
      <c r="D54" s="94" t="s">
        <v>2441</v>
      </c>
      <c r="E54" s="145">
        <v>722</v>
      </c>
      <c r="F54" s="133" t="str">
        <f>VLOOKUP(E54,VIP!$A$2:$O15951,2,0)</f>
        <v>DRBR393</v>
      </c>
      <c r="G54" s="133" t="str">
        <f>VLOOKUP(E54,'LISTADO ATM'!$A$2:$B$900,2,0)</f>
        <v xml:space="preserve">ATM Oficina Charles de Gaulle III </v>
      </c>
      <c r="H54" s="133" t="str">
        <f>VLOOKUP(E54,VIP!$A$2:$O20912,7,FALSE)</f>
        <v>Si</v>
      </c>
      <c r="I54" s="133" t="str">
        <f>VLOOKUP(E54,VIP!$A$2:$O12877,8,FALSE)</f>
        <v>Si</v>
      </c>
      <c r="J54" s="133" t="str">
        <f>VLOOKUP(E54,VIP!$A$2:$O12827,8,FALSE)</f>
        <v>Si</v>
      </c>
      <c r="K54" s="133" t="str">
        <f>VLOOKUP(E54,VIP!$A$2:$O16401,6,0)</f>
        <v>SI</v>
      </c>
      <c r="L54" s="142" t="s">
        <v>2544</v>
      </c>
      <c r="M54" s="93" t="s">
        <v>2438</v>
      </c>
      <c r="N54" s="93" t="s">
        <v>2444</v>
      </c>
      <c r="O54" s="133" t="s">
        <v>2445</v>
      </c>
      <c r="P54" s="142"/>
      <c r="Q54" s="148" t="s">
        <v>2544</v>
      </c>
    </row>
    <row r="55" spans="1:17" ht="18" x14ac:dyDescent="0.25">
      <c r="A55" s="133" t="str">
        <f>VLOOKUP(E55,'LISTADO ATM'!$A$2:$C$901,3,0)</f>
        <v>ESTE</v>
      </c>
      <c r="B55" s="107" t="s">
        <v>2641</v>
      </c>
      <c r="C55" s="94">
        <v>44453.508935185186</v>
      </c>
      <c r="D55" s="94" t="s">
        <v>2441</v>
      </c>
      <c r="E55" s="145">
        <v>480</v>
      </c>
      <c r="F55" s="133" t="str">
        <f>VLOOKUP(E55,VIP!$A$2:$O15961,2,0)</f>
        <v>DRBR480</v>
      </c>
      <c r="G55" s="133" t="str">
        <f>VLOOKUP(E55,'LISTADO ATM'!$A$2:$B$900,2,0)</f>
        <v>ATM UNP Farmaconal Higuey</v>
      </c>
      <c r="H55" s="133" t="str">
        <f>VLOOKUP(E55,VIP!$A$2:$O20922,7,FALSE)</f>
        <v>N/A</v>
      </c>
      <c r="I55" s="133" t="str">
        <f>VLOOKUP(E55,VIP!$A$2:$O12887,8,FALSE)</f>
        <v>N/A</v>
      </c>
      <c r="J55" s="133" t="str">
        <f>VLOOKUP(E55,VIP!$A$2:$O12837,8,FALSE)</f>
        <v>N/A</v>
      </c>
      <c r="K55" s="133" t="str">
        <f>VLOOKUP(E55,VIP!$A$2:$O16411,6,0)</f>
        <v>N/A</v>
      </c>
      <c r="L55" s="142" t="s">
        <v>2544</v>
      </c>
      <c r="M55" s="93" t="s">
        <v>2438</v>
      </c>
      <c r="N55" s="93" t="s">
        <v>2444</v>
      </c>
      <c r="O55" s="133" t="s">
        <v>2445</v>
      </c>
      <c r="P55" s="142"/>
      <c r="Q55" s="148" t="s">
        <v>2544</v>
      </c>
    </row>
    <row r="56" spans="1:17" ht="18" x14ac:dyDescent="0.25">
      <c r="A56" s="133" t="str">
        <f>VLOOKUP(E56,'LISTADO ATM'!$A$2:$C$901,3,0)</f>
        <v>DISTRITO NACIONAL</v>
      </c>
      <c r="B56" s="107" t="s">
        <v>2647</v>
      </c>
      <c r="C56" s="94">
        <v>44453.622847222221</v>
      </c>
      <c r="D56" s="94" t="s">
        <v>2460</v>
      </c>
      <c r="E56" s="145">
        <v>527</v>
      </c>
      <c r="F56" s="133" t="str">
        <f>VLOOKUP(E56,VIP!$A$2:$O15953,2,0)</f>
        <v>DRBR527</v>
      </c>
      <c r="G56" s="133" t="str">
        <f>VLOOKUP(E56,'LISTADO ATM'!$A$2:$B$900,2,0)</f>
        <v>ATM Oficina Zona Oriental II</v>
      </c>
      <c r="H56" s="133" t="str">
        <f>VLOOKUP(E56,VIP!$A$2:$O20914,7,FALSE)</f>
        <v>Si</v>
      </c>
      <c r="I56" s="133" t="str">
        <f>VLOOKUP(E56,VIP!$A$2:$O12879,8,FALSE)</f>
        <v>Si</v>
      </c>
      <c r="J56" s="133" t="str">
        <f>VLOOKUP(E56,VIP!$A$2:$O12829,8,FALSE)</f>
        <v>Si</v>
      </c>
      <c r="K56" s="133" t="str">
        <f>VLOOKUP(E56,VIP!$A$2:$O16403,6,0)</f>
        <v>SI</v>
      </c>
      <c r="L56" s="142" t="s">
        <v>2645</v>
      </c>
      <c r="M56" s="93" t="s">
        <v>2438</v>
      </c>
      <c r="N56" s="93" t="s">
        <v>2444</v>
      </c>
      <c r="O56" s="133" t="s">
        <v>2461</v>
      </c>
      <c r="P56" s="142"/>
      <c r="Q56" s="148" t="s">
        <v>2645</v>
      </c>
    </row>
    <row r="57" spans="1:17" ht="18" x14ac:dyDescent="0.25">
      <c r="A57" s="133" t="str">
        <f>VLOOKUP(E57,'LISTADO ATM'!$A$2:$C$901,3,0)</f>
        <v>DISTRITO NACIONAL</v>
      </c>
      <c r="B57" s="107" t="s">
        <v>2646</v>
      </c>
      <c r="C57" s="94">
        <v>44453.624571759261</v>
      </c>
      <c r="D57" s="94" t="s">
        <v>2460</v>
      </c>
      <c r="E57" s="145">
        <v>39</v>
      </c>
      <c r="F57" s="133" t="str">
        <f>VLOOKUP(E57,VIP!$A$2:$O15952,2,0)</f>
        <v>DRBR039</v>
      </c>
      <c r="G57" s="133" t="str">
        <f>VLOOKUP(E57,'LISTADO ATM'!$A$2:$B$900,2,0)</f>
        <v xml:space="preserve">ATM Oficina Ovando </v>
      </c>
      <c r="H57" s="133" t="str">
        <f>VLOOKUP(E57,VIP!$A$2:$O20913,7,FALSE)</f>
        <v>Si</v>
      </c>
      <c r="I57" s="133" t="str">
        <f>VLOOKUP(E57,VIP!$A$2:$O12878,8,FALSE)</f>
        <v>No</v>
      </c>
      <c r="J57" s="133" t="str">
        <f>VLOOKUP(E57,VIP!$A$2:$O12828,8,FALSE)</f>
        <v>No</v>
      </c>
      <c r="K57" s="133" t="str">
        <f>VLOOKUP(E57,VIP!$A$2:$O16402,6,0)</f>
        <v>NO</v>
      </c>
      <c r="L57" s="142" t="s">
        <v>2645</v>
      </c>
      <c r="M57" s="93" t="s">
        <v>2438</v>
      </c>
      <c r="N57" s="93" t="s">
        <v>2444</v>
      </c>
      <c r="O57" s="133" t="s">
        <v>2461</v>
      </c>
      <c r="P57" s="142"/>
      <c r="Q57" s="148" t="s">
        <v>2645</v>
      </c>
    </row>
    <row r="58" spans="1:17" ht="18" x14ac:dyDescent="0.25">
      <c r="A58" s="133" t="str">
        <f>VLOOKUP(E58,'LISTADO ATM'!$A$2:$C$901,3,0)</f>
        <v>DISTRITO NACIONAL</v>
      </c>
      <c r="B58" s="107">
        <v>3336024068</v>
      </c>
      <c r="C58" s="94">
        <v>44452.520069444443</v>
      </c>
      <c r="D58" s="94" t="s">
        <v>2460</v>
      </c>
      <c r="E58" s="145">
        <v>567</v>
      </c>
      <c r="F58" s="133" t="str">
        <f>VLOOKUP(E58,VIP!$A$2:$O15907,2,0)</f>
        <v>DRBR015</v>
      </c>
      <c r="G58" s="133" t="str">
        <f>VLOOKUP(E58,'LISTADO ATM'!$A$2:$B$900,2,0)</f>
        <v xml:space="preserve">ATM Oficina Máximo Gómez </v>
      </c>
      <c r="H58" s="133" t="str">
        <f>VLOOKUP(E58,VIP!$A$2:$O20868,7,FALSE)</f>
        <v>Si</v>
      </c>
      <c r="I58" s="133" t="str">
        <f>VLOOKUP(E58,VIP!$A$2:$O12833,8,FALSE)</f>
        <v>Si</v>
      </c>
      <c r="J58" s="133" t="str">
        <f>VLOOKUP(E58,VIP!$A$2:$O12783,8,FALSE)</f>
        <v>Si</v>
      </c>
      <c r="K58" s="133" t="str">
        <f>VLOOKUP(E58,VIP!$A$2:$O16357,6,0)</f>
        <v>NO</v>
      </c>
      <c r="L58" s="142" t="s">
        <v>2434</v>
      </c>
      <c r="M58" s="93" t="s">
        <v>2438</v>
      </c>
      <c r="N58" s="93" t="s">
        <v>2444</v>
      </c>
      <c r="O58" s="133" t="s">
        <v>2461</v>
      </c>
      <c r="P58" s="142"/>
      <c r="Q58" s="148" t="s">
        <v>2434</v>
      </c>
    </row>
    <row r="59" spans="1:17" ht="18" x14ac:dyDescent="0.25">
      <c r="A59" s="133" t="str">
        <f>VLOOKUP(E59,'LISTADO ATM'!$A$2:$C$901,3,0)</f>
        <v>DISTRITO NACIONAL</v>
      </c>
      <c r="B59" s="107">
        <v>3336024132</v>
      </c>
      <c r="C59" s="94">
        <v>44452.535173611112</v>
      </c>
      <c r="D59" s="94" t="s">
        <v>2441</v>
      </c>
      <c r="E59" s="145">
        <v>490</v>
      </c>
      <c r="F59" s="133" t="str">
        <f>VLOOKUP(E59,VIP!$A$2:$O15901,2,0)</f>
        <v>DRBR490</v>
      </c>
      <c r="G59" s="133" t="str">
        <f>VLOOKUP(E59,'LISTADO ATM'!$A$2:$B$900,2,0)</f>
        <v xml:space="preserve">ATM Hospital Ney Arias Lora </v>
      </c>
      <c r="H59" s="133" t="str">
        <f>VLOOKUP(E59,VIP!$A$2:$O20862,7,FALSE)</f>
        <v>Si</v>
      </c>
      <c r="I59" s="133" t="str">
        <f>VLOOKUP(E59,VIP!$A$2:$O12827,8,FALSE)</f>
        <v>Si</v>
      </c>
      <c r="J59" s="133" t="str">
        <f>VLOOKUP(E59,VIP!$A$2:$O12777,8,FALSE)</f>
        <v>Si</v>
      </c>
      <c r="K59" s="133" t="str">
        <f>VLOOKUP(E59,VIP!$A$2:$O16351,6,0)</f>
        <v>NO</v>
      </c>
      <c r="L59" s="142" t="s">
        <v>2434</v>
      </c>
      <c r="M59" s="93" t="s">
        <v>2438</v>
      </c>
      <c r="N59" s="93" t="s">
        <v>2444</v>
      </c>
      <c r="O59" s="133" t="s">
        <v>2445</v>
      </c>
      <c r="P59" s="142"/>
      <c r="Q59" s="148" t="s">
        <v>2434</v>
      </c>
    </row>
    <row r="60" spans="1:17" ht="18" x14ac:dyDescent="0.25">
      <c r="A60" s="133" t="str">
        <f>VLOOKUP(E60,'LISTADO ATM'!$A$2:$C$901,3,0)</f>
        <v>DISTRITO NACIONAL</v>
      </c>
      <c r="B60" s="107">
        <v>3336024540</v>
      </c>
      <c r="C60" s="94">
        <v>44452.657118055555</v>
      </c>
      <c r="D60" s="94" t="s">
        <v>2441</v>
      </c>
      <c r="E60" s="145">
        <v>988</v>
      </c>
      <c r="F60" s="133" t="str">
        <f>VLOOKUP(E60,VIP!$A$2:$O15869,2,0)</f>
        <v>DRBR988</v>
      </c>
      <c r="G60" s="133" t="str">
        <f>VLOOKUP(E60,'LISTADO ATM'!$A$2:$B$900,2,0)</f>
        <v xml:space="preserve">ATM Estación Sigma 27 de Febrero </v>
      </c>
      <c r="H60" s="133" t="str">
        <f>VLOOKUP(E60,VIP!$A$2:$O20830,7,FALSE)</f>
        <v>Si</v>
      </c>
      <c r="I60" s="133" t="str">
        <f>VLOOKUP(E60,VIP!$A$2:$O12795,8,FALSE)</f>
        <v>Si</v>
      </c>
      <c r="J60" s="133" t="str">
        <f>VLOOKUP(E60,VIP!$A$2:$O12745,8,FALSE)</f>
        <v>Si</v>
      </c>
      <c r="K60" s="133" t="str">
        <f>VLOOKUP(E60,VIP!$A$2:$O16319,6,0)</f>
        <v>NO</v>
      </c>
      <c r="L60" s="142" t="s">
        <v>2434</v>
      </c>
      <c r="M60" s="93" t="s">
        <v>2438</v>
      </c>
      <c r="N60" s="93" t="s">
        <v>2444</v>
      </c>
      <c r="O60" s="133" t="s">
        <v>2445</v>
      </c>
      <c r="P60" s="142"/>
      <c r="Q60" s="148" t="s">
        <v>2434</v>
      </c>
    </row>
    <row r="61" spans="1:17" ht="18" x14ac:dyDescent="0.25">
      <c r="A61" s="133" t="str">
        <f>VLOOKUP(E61,'LISTADO ATM'!$A$2:$C$901,3,0)</f>
        <v>NORTE</v>
      </c>
      <c r="B61" s="107" t="s">
        <v>2678</v>
      </c>
      <c r="C61" s="94">
        <v>44453.827546296299</v>
      </c>
      <c r="D61" s="94" t="s">
        <v>2460</v>
      </c>
      <c r="E61" s="145">
        <v>333</v>
      </c>
      <c r="F61" s="133" t="str">
        <f>VLOOKUP(E61,VIP!$A$2:$O15979,2,0)</f>
        <v>DRBR333</v>
      </c>
      <c r="G61" s="133" t="str">
        <f>VLOOKUP(E61,'LISTADO ATM'!$A$2:$B$900,2,0)</f>
        <v>ATM Oficina Turey Maimón</v>
      </c>
      <c r="H61" s="133" t="str">
        <f>VLOOKUP(E61,VIP!$A$2:$O20940,7,FALSE)</f>
        <v>Si</v>
      </c>
      <c r="I61" s="133" t="str">
        <f>VLOOKUP(E61,VIP!$A$2:$O12905,8,FALSE)</f>
        <v>Si</v>
      </c>
      <c r="J61" s="133" t="str">
        <f>VLOOKUP(E61,VIP!$A$2:$O12855,8,FALSE)</f>
        <v>Si</v>
      </c>
      <c r="K61" s="133" t="str">
        <f>VLOOKUP(E61,VIP!$A$2:$O16429,6,0)</f>
        <v>NO</v>
      </c>
      <c r="L61" s="142" t="s">
        <v>2434</v>
      </c>
      <c r="M61" s="93" t="s">
        <v>2438</v>
      </c>
      <c r="N61" s="93" t="s">
        <v>2444</v>
      </c>
      <c r="O61" s="133" t="s">
        <v>2618</v>
      </c>
      <c r="P61" s="142"/>
      <c r="Q61" s="148" t="s">
        <v>2434</v>
      </c>
    </row>
    <row r="62" spans="1:17" ht="18" x14ac:dyDescent="0.25">
      <c r="A62" s="133" t="str">
        <f>VLOOKUP(E62,'LISTADO ATM'!$A$2:$C$901,3,0)</f>
        <v>NORTE</v>
      </c>
      <c r="B62" s="107" t="s">
        <v>2654</v>
      </c>
      <c r="C62" s="94">
        <v>44453.700185185182</v>
      </c>
      <c r="D62" s="94" t="s">
        <v>2460</v>
      </c>
      <c r="E62" s="145">
        <v>605</v>
      </c>
      <c r="F62" s="133" t="str">
        <f>VLOOKUP(E62,VIP!$A$2:$O15957,2,0)</f>
        <v>DRBR141</v>
      </c>
      <c r="G62" s="133" t="str">
        <f>VLOOKUP(E62,'LISTADO ATM'!$A$2:$B$900,2,0)</f>
        <v xml:space="preserve">ATM Oficina Bonao I </v>
      </c>
      <c r="H62" s="133" t="str">
        <f>VLOOKUP(E62,VIP!$A$2:$O20918,7,FALSE)</f>
        <v>Si</v>
      </c>
      <c r="I62" s="133" t="str">
        <f>VLOOKUP(E62,VIP!$A$2:$O12883,8,FALSE)</f>
        <v>Si</v>
      </c>
      <c r="J62" s="133" t="str">
        <f>VLOOKUP(E62,VIP!$A$2:$O12833,8,FALSE)</f>
        <v>Si</v>
      </c>
      <c r="K62" s="133" t="str">
        <f>VLOOKUP(E62,VIP!$A$2:$O16407,6,0)</f>
        <v>SI</v>
      </c>
      <c r="L62" s="142" t="s">
        <v>2676</v>
      </c>
      <c r="M62" s="93" t="s">
        <v>2438</v>
      </c>
      <c r="N62" s="93" t="s">
        <v>2444</v>
      </c>
      <c r="O62" s="133" t="s">
        <v>2618</v>
      </c>
      <c r="P62" s="142"/>
      <c r="Q62" s="148" t="s">
        <v>2676</v>
      </c>
    </row>
    <row r="63" spans="1:17" ht="18" x14ac:dyDescent="0.25">
      <c r="A63" s="133" t="str">
        <f>VLOOKUP(E63,'LISTADO ATM'!$A$2:$C$901,3,0)</f>
        <v>DISTRITO NACIONAL</v>
      </c>
      <c r="B63" s="107" t="s">
        <v>2656</v>
      </c>
      <c r="C63" s="94">
        <v>44453.703946759262</v>
      </c>
      <c r="D63" s="94" t="s">
        <v>2441</v>
      </c>
      <c r="E63" s="145">
        <v>407</v>
      </c>
      <c r="F63" s="133" t="str">
        <f>VLOOKUP(E63,VIP!$A$2:$O15959,2,0)</f>
        <v>DRBR407</v>
      </c>
      <c r="G63" s="133" t="str">
        <f>VLOOKUP(E63,'LISTADO ATM'!$A$2:$B$900,2,0)</f>
        <v xml:space="preserve">ATM Multicentro La Sirena Villa Mella </v>
      </c>
      <c r="H63" s="133" t="str">
        <f>VLOOKUP(E63,VIP!$A$2:$O20920,7,FALSE)</f>
        <v>Si</v>
      </c>
      <c r="I63" s="133" t="str">
        <f>VLOOKUP(E63,VIP!$A$2:$O12885,8,FALSE)</f>
        <v>Si</v>
      </c>
      <c r="J63" s="133" t="str">
        <f>VLOOKUP(E63,VIP!$A$2:$O12835,8,FALSE)</f>
        <v>Si</v>
      </c>
      <c r="K63" s="133" t="str">
        <f>VLOOKUP(E63,VIP!$A$2:$O16409,6,0)</f>
        <v>NO</v>
      </c>
      <c r="L63" s="142" t="s">
        <v>2676</v>
      </c>
      <c r="M63" s="93" t="s">
        <v>2438</v>
      </c>
      <c r="N63" s="93" t="s">
        <v>2444</v>
      </c>
      <c r="O63" s="133" t="s">
        <v>2445</v>
      </c>
      <c r="P63" s="142"/>
      <c r="Q63" s="148" t="s">
        <v>2676</v>
      </c>
    </row>
    <row r="64" spans="1:17" ht="18" x14ac:dyDescent="0.25">
      <c r="A64" s="133" t="str">
        <f>VLOOKUP(E64,'LISTADO ATM'!$A$2:$C$901,3,0)</f>
        <v>DISTRITO NACIONAL</v>
      </c>
      <c r="B64" s="107" t="s">
        <v>2657</v>
      </c>
      <c r="C64" s="94">
        <v>44453.709108796298</v>
      </c>
      <c r="D64" s="94" t="s">
        <v>2441</v>
      </c>
      <c r="E64" s="145">
        <v>642</v>
      </c>
      <c r="F64" s="133" t="str">
        <f>VLOOKUP(E64,VIP!$A$2:$O15960,2,0)</f>
        <v>DRBR24O</v>
      </c>
      <c r="G64" s="133" t="str">
        <f>VLOOKUP(E64,'LISTADO ATM'!$A$2:$B$900,2,0)</f>
        <v xml:space="preserve">ATM OMSA Sto. Dgo. </v>
      </c>
      <c r="H64" s="133" t="str">
        <f>VLOOKUP(E64,VIP!$A$2:$O20921,7,FALSE)</f>
        <v>Si</v>
      </c>
      <c r="I64" s="133" t="str">
        <f>VLOOKUP(E64,VIP!$A$2:$O12886,8,FALSE)</f>
        <v>Si</v>
      </c>
      <c r="J64" s="133" t="str">
        <f>VLOOKUP(E64,VIP!$A$2:$O12836,8,FALSE)</f>
        <v>Si</v>
      </c>
      <c r="K64" s="133" t="str">
        <f>VLOOKUP(E64,VIP!$A$2:$O16410,6,0)</f>
        <v>NO</v>
      </c>
      <c r="L64" s="142" t="s">
        <v>2676</v>
      </c>
      <c r="M64" s="93" t="s">
        <v>2438</v>
      </c>
      <c r="N64" s="93" t="s">
        <v>2444</v>
      </c>
      <c r="O64" s="133" t="s">
        <v>2445</v>
      </c>
      <c r="P64" s="142"/>
      <c r="Q64" s="148" t="s">
        <v>2676</v>
      </c>
    </row>
    <row r="65" spans="1:17" ht="18" x14ac:dyDescent="0.25">
      <c r="A65" s="133" t="str">
        <f>VLOOKUP(E65,'LISTADO ATM'!$A$2:$C$901,3,0)</f>
        <v>ESTE</v>
      </c>
      <c r="B65" s="107" t="s">
        <v>2673</v>
      </c>
      <c r="C65" s="94">
        <v>44453.789733796293</v>
      </c>
      <c r="D65" s="94" t="s">
        <v>2460</v>
      </c>
      <c r="E65" s="145">
        <v>366</v>
      </c>
      <c r="F65" s="133" t="str">
        <f>VLOOKUP(E65,VIP!$A$2:$O15976,2,0)</f>
        <v>DRBR366</v>
      </c>
      <c r="G65" s="133" t="str">
        <f>VLOOKUP(E65,'LISTADO ATM'!$A$2:$B$900,2,0)</f>
        <v>ATM Oficina Boulevard (Higuey) II</v>
      </c>
      <c r="H65" s="133" t="str">
        <f>VLOOKUP(E65,VIP!$A$2:$O20937,7,FALSE)</f>
        <v>N/A</v>
      </c>
      <c r="I65" s="133" t="str">
        <f>VLOOKUP(E65,VIP!$A$2:$O12902,8,FALSE)</f>
        <v>N/A</v>
      </c>
      <c r="J65" s="133" t="str">
        <f>VLOOKUP(E65,VIP!$A$2:$O12852,8,FALSE)</f>
        <v>N/A</v>
      </c>
      <c r="K65" s="133" t="str">
        <f>VLOOKUP(E65,VIP!$A$2:$O16426,6,0)</f>
        <v>N/A</v>
      </c>
      <c r="L65" s="142" t="s">
        <v>2676</v>
      </c>
      <c r="M65" s="93" t="s">
        <v>2438</v>
      </c>
      <c r="N65" s="93" t="s">
        <v>2444</v>
      </c>
      <c r="O65" s="133" t="s">
        <v>2618</v>
      </c>
      <c r="P65" s="142"/>
      <c r="Q65" s="148" t="s">
        <v>2676</v>
      </c>
    </row>
    <row r="66" spans="1:17" ht="18" x14ac:dyDescent="0.25">
      <c r="A66" s="133" t="str">
        <f>VLOOKUP(E66,'LISTADO ATM'!$A$2:$C$901,3,0)</f>
        <v>DISTRITO NACIONAL</v>
      </c>
      <c r="B66" s="107">
        <v>3336024373</v>
      </c>
      <c r="C66" s="94">
        <v>44452.615324074075</v>
      </c>
      <c r="D66" s="94" t="s">
        <v>2174</v>
      </c>
      <c r="E66" s="145">
        <v>743</v>
      </c>
      <c r="F66" s="133" t="str">
        <f>VLOOKUP(E66,VIP!$A$2:$O15881,2,0)</f>
        <v>DRBR287</v>
      </c>
      <c r="G66" s="133" t="str">
        <f>VLOOKUP(E66,'LISTADO ATM'!$A$2:$B$900,2,0)</f>
        <v xml:space="preserve">ATM Oficina Los Frailes </v>
      </c>
      <c r="H66" s="133" t="str">
        <f>VLOOKUP(E66,VIP!$A$2:$O20842,7,FALSE)</f>
        <v>Si</v>
      </c>
      <c r="I66" s="133" t="str">
        <f>VLOOKUP(E66,VIP!$A$2:$O12807,8,FALSE)</f>
        <v>Si</v>
      </c>
      <c r="J66" s="133" t="str">
        <f>VLOOKUP(E66,VIP!$A$2:$O12757,8,FALSE)</f>
        <v>Si</v>
      </c>
      <c r="K66" s="133" t="str">
        <f>VLOOKUP(E66,VIP!$A$2:$O16331,6,0)</f>
        <v>SI</v>
      </c>
      <c r="L66" s="142" t="s">
        <v>2621</v>
      </c>
      <c r="M66" s="93" t="s">
        <v>2438</v>
      </c>
      <c r="N66" s="93" t="s">
        <v>2610</v>
      </c>
      <c r="O66" s="133" t="s">
        <v>2446</v>
      </c>
      <c r="P66" s="142"/>
      <c r="Q66" s="148" t="s">
        <v>2621</v>
      </c>
    </row>
    <row r="67" spans="1:17" ht="18" x14ac:dyDescent="0.25">
      <c r="A67" s="133" t="str">
        <f>VLOOKUP(E67,'LISTADO ATM'!$A$2:$C$901,3,0)</f>
        <v>DISTRITO NACIONAL</v>
      </c>
      <c r="B67" s="107" t="s">
        <v>2629</v>
      </c>
      <c r="C67" s="94">
        <v>44453.387569444443</v>
      </c>
      <c r="D67" s="94" t="s">
        <v>2174</v>
      </c>
      <c r="E67" s="145">
        <v>43</v>
      </c>
      <c r="F67" s="133" t="str">
        <f>VLOOKUP(E67,VIP!$A$2:$O15953,2,0)</f>
        <v>DRBR043</v>
      </c>
      <c r="G67" s="133" t="str">
        <f>VLOOKUP(E67,'LISTADO ATM'!$A$2:$B$900,2,0)</f>
        <v xml:space="preserve">ATM Zona Franca San Isidro </v>
      </c>
      <c r="H67" s="133" t="str">
        <f>VLOOKUP(E67,VIP!$A$2:$O20914,7,FALSE)</f>
        <v>Si</v>
      </c>
      <c r="I67" s="133" t="str">
        <f>VLOOKUP(E67,VIP!$A$2:$O12879,8,FALSE)</f>
        <v>No</v>
      </c>
      <c r="J67" s="133" t="str">
        <f>VLOOKUP(E67,VIP!$A$2:$O12829,8,FALSE)</f>
        <v>No</v>
      </c>
      <c r="K67" s="133" t="str">
        <f>VLOOKUP(E67,VIP!$A$2:$O16403,6,0)</f>
        <v>NO</v>
      </c>
      <c r="L67" s="142" t="s">
        <v>2617</v>
      </c>
      <c r="M67" s="93" t="s">
        <v>2438</v>
      </c>
      <c r="N67" s="93" t="s">
        <v>2444</v>
      </c>
      <c r="O67" s="133" t="s">
        <v>2446</v>
      </c>
      <c r="P67" s="142"/>
      <c r="Q67" s="148" t="s">
        <v>2617</v>
      </c>
    </row>
    <row r="68" spans="1:17" ht="18" x14ac:dyDescent="0.25">
      <c r="A68" s="133" t="str">
        <f>VLOOKUP(E68,'LISTADO ATM'!$A$2:$C$901,3,0)</f>
        <v>NORTE</v>
      </c>
      <c r="B68" s="107" t="s">
        <v>2686</v>
      </c>
      <c r="C68" s="94">
        <v>44453.928946759261</v>
      </c>
      <c r="D68" s="94" t="s">
        <v>2175</v>
      </c>
      <c r="E68" s="145">
        <v>532</v>
      </c>
      <c r="F68" s="133" t="str">
        <f>VLOOKUP(E68,VIP!$A$2:$O15987,2,0)</f>
        <v>DRBR532</v>
      </c>
      <c r="G68" s="133" t="str">
        <f>VLOOKUP(E68,'LISTADO ATM'!$A$2:$B$900,2,0)</f>
        <v xml:space="preserve">ATM UNP Guanábano (Moca) </v>
      </c>
      <c r="H68" s="133" t="str">
        <f>VLOOKUP(E68,VIP!$A$2:$O20948,7,FALSE)</f>
        <v>Si</v>
      </c>
      <c r="I68" s="133" t="str">
        <f>VLOOKUP(E68,VIP!$A$2:$O12913,8,FALSE)</f>
        <v>Si</v>
      </c>
      <c r="J68" s="133" t="str">
        <f>VLOOKUP(E68,VIP!$A$2:$O12863,8,FALSE)</f>
        <v>Si</v>
      </c>
      <c r="K68" s="133" t="str">
        <f>VLOOKUP(E68,VIP!$A$2:$O16437,6,0)</f>
        <v>NO</v>
      </c>
      <c r="L68" s="142" t="s">
        <v>2617</v>
      </c>
      <c r="M68" s="93" t="s">
        <v>2438</v>
      </c>
      <c r="N68" s="93" t="s">
        <v>2444</v>
      </c>
      <c r="O68" s="133" t="s">
        <v>2644</v>
      </c>
      <c r="P68" s="142"/>
      <c r="Q68" s="148" t="s">
        <v>2617</v>
      </c>
    </row>
    <row r="69" spans="1:17" ht="18" x14ac:dyDescent="0.25">
      <c r="A69" s="133" t="str">
        <f>VLOOKUP(E69,'LISTADO ATM'!$A$2:$C$901,3,0)</f>
        <v>DISTRITO NACIONAL</v>
      </c>
      <c r="B69" s="107" t="s">
        <v>2687</v>
      </c>
      <c r="C69" s="94">
        <v>44453.929652777777</v>
      </c>
      <c r="D69" s="94" t="s">
        <v>2174</v>
      </c>
      <c r="E69" s="145">
        <v>958</v>
      </c>
      <c r="F69" s="133" t="str">
        <f>VLOOKUP(E69,VIP!$A$2:$O15988,2,0)</f>
        <v>DRBR958</v>
      </c>
      <c r="G69" s="133" t="str">
        <f>VLOOKUP(E69,'LISTADO ATM'!$A$2:$B$900,2,0)</f>
        <v xml:space="preserve">ATM Olé Aut. San Isidro </v>
      </c>
      <c r="H69" s="133" t="str">
        <f>VLOOKUP(E69,VIP!$A$2:$O20949,7,FALSE)</f>
        <v>Si</v>
      </c>
      <c r="I69" s="133" t="str">
        <f>VLOOKUP(E69,VIP!$A$2:$O12914,8,FALSE)</f>
        <v>Si</v>
      </c>
      <c r="J69" s="133" t="str">
        <f>VLOOKUP(E69,VIP!$A$2:$O12864,8,FALSE)</f>
        <v>Si</v>
      </c>
      <c r="K69" s="133" t="str">
        <f>VLOOKUP(E69,VIP!$A$2:$O16438,6,0)</f>
        <v>NO</v>
      </c>
      <c r="L69" s="142" t="s">
        <v>2617</v>
      </c>
      <c r="M69" s="93" t="s">
        <v>2438</v>
      </c>
      <c r="N69" s="93" t="s">
        <v>2444</v>
      </c>
      <c r="O69" s="133" t="s">
        <v>2446</v>
      </c>
      <c r="P69" s="142"/>
      <c r="Q69" s="148" t="s">
        <v>2617</v>
      </c>
    </row>
    <row r="70" spans="1:17" ht="18" x14ac:dyDescent="0.25">
      <c r="A70" s="133" t="str">
        <f>VLOOKUP(E70,'LISTADO ATM'!$A$2:$C$901,3,0)</f>
        <v>DISTRITO NACIONAL</v>
      </c>
      <c r="B70" s="107" t="s">
        <v>2689</v>
      </c>
      <c r="C70" s="94">
        <v>44453.930381944447</v>
      </c>
      <c r="D70" s="94" t="s">
        <v>2174</v>
      </c>
      <c r="E70" s="145">
        <v>717</v>
      </c>
      <c r="F70" s="133" t="str">
        <f>VLOOKUP(E70,VIP!$A$2:$O15990,2,0)</f>
        <v>DRBR24K</v>
      </c>
      <c r="G70" s="133" t="str">
        <f>VLOOKUP(E70,'LISTADO ATM'!$A$2:$B$900,2,0)</f>
        <v xml:space="preserve">ATM Oficina Los Alcarrizos </v>
      </c>
      <c r="H70" s="133" t="str">
        <f>VLOOKUP(E70,VIP!$A$2:$O20951,7,FALSE)</f>
        <v>Si</v>
      </c>
      <c r="I70" s="133" t="str">
        <f>VLOOKUP(E70,VIP!$A$2:$O12916,8,FALSE)</f>
        <v>Si</v>
      </c>
      <c r="J70" s="133" t="str">
        <f>VLOOKUP(E70,VIP!$A$2:$O12866,8,FALSE)</f>
        <v>Si</v>
      </c>
      <c r="K70" s="133" t="str">
        <f>VLOOKUP(E70,VIP!$A$2:$O16440,6,0)</f>
        <v>SI</v>
      </c>
      <c r="L70" s="142" t="s">
        <v>2617</v>
      </c>
      <c r="M70" s="93" t="s">
        <v>2438</v>
      </c>
      <c r="N70" s="93" t="s">
        <v>2444</v>
      </c>
      <c r="O70" s="133" t="s">
        <v>2446</v>
      </c>
      <c r="P70" s="142"/>
      <c r="Q70" s="148" t="s">
        <v>2617</v>
      </c>
    </row>
    <row r="71" spans="1:17" ht="18" x14ac:dyDescent="0.25">
      <c r="A71" s="133" t="str">
        <f>VLOOKUP(E71,'LISTADO ATM'!$A$2:$C$901,3,0)</f>
        <v>DISTRITO NACIONAL</v>
      </c>
      <c r="B71" s="107" t="s">
        <v>2665</v>
      </c>
      <c r="C71" s="94">
        <v>44453.762488425928</v>
      </c>
      <c r="D71" s="94" t="s">
        <v>2174</v>
      </c>
      <c r="E71" s="145">
        <v>558</v>
      </c>
      <c r="F71" s="133" t="str">
        <f>VLOOKUP(E71,VIP!$A$2:$O15968,2,0)</f>
        <v>DRBR106</v>
      </c>
      <c r="G71" s="133" t="str">
        <f>VLOOKUP(E71,'LISTADO ATM'!$A$2:$B$900,2,0)</f>
        <v xml:space="preserve">ATM Base Naval 27 de Febrero (Sans Soucí) </v>
      </c>
      <c r="H71" s="133" t="str">
        <f>VLOOKUP(E71,VIP!$A$2:$O20929,7,FALSE)</f>
        <v>Si</v>
      </c>
      <c r="I71" s="133" t="str">
        <f>VLOOKUP(E71,VIP!$A$2:$O12894,8,FALSE)</f>
        <v>Si</v>
      </c>
      <c r="J71" s="133" t="str">
        <f>VLOOKUP(E71,VIP!$A$2:$O12844,8,FALSE)</f>
        <v>Si</v>
      </c>
      <c r="K71" s="133" t="str">
        <f>VLOOKUP(E71,VIP!$A$2:$O16418,6,0)</f>
        <v>NO</v>
      </c>
      <c r="L71" s="142" t="s">
        <v>2677</v>
      </c>
      <c r="M71" s="93" t="s">
        <v>2438</v>
      </c>
      <c r="N71" s="93" t="s">
        <v>2444</v>
      </c>
      <c r="O71" s="133" t="s">
        <v>2446</v>
      </c>
      <c r="P71" s="142"/>
      <c r="Q71" s="148" t="s">
        <v>2677</v>
      </c>
    </row>
    <row r="72" spans="1:17" ht="18" x14ac:dyDescent="0.25">
      <c r="A72" s="133" t="str">
        <f>VLOOKUP(E72,'LISTADO ATM'!$A$2:$C$901,3,0)</f>
        <v>NORTE</v>
      </c>
      <c r="B72" s="107" t="s">
        <v>2666</v>
      </c>
      <c r="C72" s="94">
        <v>44453.763506944444</v>
      </c>
      <c r="D72" s="94" t="s">
        <v>2174</v>
      </c>
      <c r="E72" s="145">
        <v>285</v>
      </c>
      <c r="F72" s="133" t="str">
        <f>VLOOKUP(E72,VIP!$A$2:$O15969,2,0)</f>
        <v>DRBR285</v>
      </c>
      <c r="G72" s="133" t="str">
        <f>VLOOKUP(E72,'LISTADO ATM'!$A$2:$B$900,2,0)</f>
        <v xml:space="preserve">ATM Oficina Camino Real (Puerto Plata) </v>
      </c>
      <c r="H72" s="133" t="str">
        <f>VLOOKUP(E72,VIP!$A$2:$O20930,7,FALSE)</f>
        <v>Si</v>
      </c>
      <c r="I72" s="133" t="str">
        <f>VLOOKUP(E72,VIP!$A$2:$O12895,8,FALSE)</f>
        <v>Si</v>
      </c>
      <c r="J72" s="133" t="str">
        <f>VLOOKUP(E72,VIP!$A$2:$O12845,8,FALSE)</f>
        <v>Si</v>
      </c>
      <c r="K72" s="133" t="str">
        <f>VLOOKUP(E72,VIP!$A$2:$O16419,6,0)</f>
        <v>NO</v>
      </c>
      <c r="L72" s="142" t="s">
        <v>2677</v>
      </c>
      <c r="M72" s="93" t="s">
        <v>2438</v>
      </c>
      <c r="N72" s="93" t="s">
        <v>2444</v>
      </c>
      <c r="O72" s="133" t="s">
        <v>2446</v>
      </c>
      <c r="P72" s="142"/>
      <c r="Q72" s="148" t="s">
        <v>2677</v>
      </c>
    </row>
    <row r="73" spans="1:17" ht="18" x14ac:dyDescent="0.25">
      <c r="A73" s="133" t="str">
        <f>VLOOKUP(E73,'LISTADO ATM'!$A$2:$C$901,3,0)</f>
        <v>ESTE</v>
      </c>
      <c r="B73" s="107" t="s">
        <v>2624</v>
      </c>
      <c r="C73" s="94">
        <v>44453.286261574074</v>
      </c>
      <c r="D73" s="94" t="s">
        <v>2174</v>
      </c>
      <c r="E73" s="145">
        <v>330</v>
      </c>
      <c r="F73" s="133" t="str">
        <f>VLOOKUP(E73,VIP!$A$2:$O15952,2,0)</f>
        <v>DRBR330</v>
      </c>
      <c r="G73" s="133" t="str">
        <f>VLOOKUP(E73,'LISTADO ATM'!$A$2:$B$900,2,0)</f>
        <v xml:space="preserve">ATM Oficina Boulevard (Higuey) </v>
      </c>
      <c r="H73" s="133" t="str">
        <f>VLOOKUP(E73,VIP!$A$2:$O20913,7,FALSE)</f>
        <v>Si</v>
      </c>
      <c r="I73" s="133" t="str">
        <f>VLOOKUP(E73,VIP!$A$2:$O12878,8,FALSE)</f>
        <v>Si</v>
      </c>
      <c r="J73" s="133" t="str">
        <f>VLOOKUP(E73,VIP!$A$2:$O12828,8,FALSE)</f>
        <v>Si</v>
      </c>
      <c r="K73" s="133" t="str">
        <f>VLOOKUP(E73,VIP!$A$2:$O16402,6,0)</f>
        <v>SI</v>
      </c>
      <c r="L73" s="142" t="s">
        <v>2625</v>
      </c>
      <c r="M73" s="93" t="s">
        <v>2438</v>
      </c>
      <c r="N73" s="93" t="s">
        <v>2610</v>
      </c>
      <c r="O73" s="133" t="s">
        <v>2446</v>
      </c>
      <c r="P73" s="142"/>
      <c r="Q73" s="148" t="s">
        <v>2625</v>
      </c>
    </row>
    <row r="74" spans="1:17" ht="18" x14ac:dyDescent="0.25">
      <c r="A74" s="133" t="str">
        <f>VLOOKUP(E74,'LISTADO ATM'!$A$2:$C$901,3,0)</f>
        <v>DISTRITO NACIONAL</v>
      </c>
      <c r="B74" s="107" t="s">
        <v>2623</v>
      </c>
      <c r="C74" s="94">
        <v>44453.286770833336</v>
      </c>
      <c r="D74" s="94" t="s">
        <v>2174</v>
      </c>
      <c r="E74" s="145">
        <v>238</v>
      </c>
      <c r="F74" s="133" t="str">
        <f>VLOOKUP(E74,VIP!$A$2:$O15951,2,0)</f>
        <v>DRBR238</v>
      </c>
      <c r="G74" s="133" t="str">
        <f>VLOOKUP(E74,'LISTADO ATM'!$A$2:$B$900,2,0)</f>
        <v xml:space="preserve">ATM Multicentro La Sirena Charles de Gaulle </v>
      </c>
      <c r="H74" s="133" t="str">
        <f>VLOOKUP(E74,VIP!$A$2:$O20912,7,FALSE)</f>
        <v>Si</v>
      </c>
      <c r="I74" s="133" t="str">
        <f>VLOOKUP(E74,VIP!$A$2:$O12877,8,FALSE)</f>
        <v>Si</v>
      </c>
      <c r="J74" s="133" t="str">
        <f>VLOOKUP(E74,VIP!$A$2:$O12827,8,FALSE)</f>
        <v>Si</v>
      </c>
      <c r="K74" s="133" t="str">
        <f>VLOOKUP(E74,VIP!$A$2:$O16401,6,0)</f>
        <v>No</v>
      </c>
      <c r="L74" s="142" t="s">
        <v>2625</v>
      </c>
      <c r="M74" s="93" t="s">
        <v>2438</v>
      </c>
      <c r="N74" s="93" t="s">
        <v>2610</v>
      </c>
      <c r="O74" s="133" t="s">
        <v>2446</v>
      </c>
      <c r="P74" s="142"/>
      <c r="Q74" s="148" t="s">
        <v>2625</v>
      </c>
    </row>
    <row r="75" spans="1:17" ht="18" x14ac:dyDescent="0.25">
      <c r="A75" s="133" t="str">
        <f>VLOOKUP(E75,'LISTADO ATM'!$A$2:$C$901,3,0)</f>
        <v>ESTE</v>
      </c>
      <c r="B75" s="107">
        <v>3336024450</v>
      </c>
      <c r="C75" s="94">
        <v>44452.632974537039</v>
      </c>
      <c r="D75" s="94" t="s">
        <v>2441</v>
      </c>
      <c r="E75" s="145">
        <v>673</v>
      </c>
      <c r="F75" s="133" t="str">
        <f>VLOOKUP(E75,VIP!$A$2:$O15875,2,0)</f>
        <v>DRBR673</v>
      </c>
      <c r="G75" s="133" t="str">
        <f>VLOOKUP(E75,'LISTADO ATM'!$A$2:$B$900,2,0)</f>
        <v>ATM Clínica Dr. Cruz Jiminián</v>
      </c>
      <c r="H75" s="133" t="str">
        <f>VLOOKUP(E75,VIP!$A$2:$O20836,7,FALSE)</f>
        <v>Si</v>
      </c>
      <c r="I75" s="133" t="str">
        <f>VLOOKUP(E75,VIP!$A$2:$O12801,8,FALSE)</f>
        <v>Si</v>
      </c>
      <c r="J75" s="133" t="str">
        <f>VLOOKUP(E75,VIP!$A$2:$O12751,8,FALSE)</f>
        <v>Si</v>
      </c>
      <c r="K75" s="133" t="str">
        <f>VLOOKUP(E75,VIP!$A$2:$O16325,6,0)</f>
        <v>NO</v>
      </c>
      <c r="L75" s="142" t="s">
        <v>2410</v>
      </c>
      <c r="M75" s="93" t="s">
        <v>2438</v>
      </c>
      <c r="N75" s="93" t="s">
        <v>2444</v>
      </c>
      <c r="O75" s="133" t="s">
        <v>2445</v>
      </c>
      <c r="P75" s="142"/>
      <c r="Q75" s="148" t="s">
        <v>2410</v>
      </c>
    </row>
    <row r="76" spans="1:17" ht="18" x14ac:dyDescent="0.25">
      <c r="A76" s="133" t="str">
        <f>VLOOKUP(E76,'LISTADO ATM'!$A$2:$C$901,3,0)</f>
        <v>DISTRITO NACIONAL</v>
      </c>
      <c r="B76" s="107" t="s">
        <v>2640</v>
      </c>
      <c r="C76" s="94">
        <v>44453.515625</v>
      </c>
      <c r="D76" s="94" t="s">
        <v>2441</v>
      </c>
      <c r="E76" s="145">
        <v>813</v>
      </c>
      <c r="F76" s="133" t="str">
        <f>VLOOKUP(E76,VIP!$A$2:$O15960,2,0)</f>
        <v>DRBR815</v>
      </c>
      <c r="G76" s="133" t="str">
        <f>VLOOKUP(E76,'LISTADO ATM'!$A$2:$B$900,2,0)</f>
        <v>ATM Occidental Mall</v>
      </c>
      <c r="H76" s="133" t="str">
        <f>VLOOKUP(E76,VIP!$A$2:$O20921,7,FALSE)</f>
        <v>Si</v>
      </c>
      <c r="I76" s="133" t="str">
        <f>VLOOKUP(E76,VIP!$A$2:$O12886,8,FALSE)</f>
        <v>Si</v>
      </c>
      <c r="J76" s="133" t="str">
        <f>VLOOKUP(E76,VIP!$A$2:$O12836,8,FALSE)</f>
        <v>Si</v>
      </c>
      <c r="K76" s="133" t="str">
        <f>VLOOKUP(E76,VIP!$A$2:$O16410,6,0)</f>
        <v>NO</v>
      </c>
      <c r="L76" s="142" t="s">
        <v>2410</v>
      </c>
      <c r="M76" s="93" t="s">
        <v>2438</v>
      </c>
      <c r="N76" s="93" t="s">
        <v>2444</v>
      </c>
      <c r="O76" s="133" t="s">
        <v>2445</v>
      </c>
      <c r="P76" s="142"/>
      <c r="Q76" s="148" t="s">
        <v>2410</v>
      </c>
    </row>
    <row r="77" spans="1:17" ht="18" x14ac:dyDescent="0.25">
      <c r="A77" s="133" t="str">
        <f>VLOOKUP(E77,'LISTADO ATM'!$A$2:$C$901,3,0)</f>
        <v>SUR</v>
      </c>
      <c r="B77" s="107" t="s">
        <v>2633</v>
      </c>
      <c r="C77" s="94">
        <v>44453.59715277778</v>
      </c>
      <c r="D77" s="94" t="s">
        <v>2441</v>
      </c>
      <c r="E77" s="145">
        <v>403</v>
      </c>
      <c r="F77" s="133" t="str">
        <f>VLOOKUP(E77,VIP!$A$2:$O15951,2,0)</f>
        <v>DRBR403</v>
      </c>
      <c r="G77" s="133" t="str">
        <f>VLOOKUP(E77,'LISTADO ATM'!$A$2:$B$900,2,0)</f>
        <v xml:space="preserve">ATM Oficina Vicente Noble </v>
      </c>
      <c r="H77" s="133" t="str">
        <f>VLOOKUP(E77,VIP!$A$2:$O20912,7,FALSE)</f>
        <v>Si</v>
      </c>
      <c r="I77" s="133" t="str">
        <f>VLOOKUP(E77,VIP!$A$2:$O12877,8,FALSE)</f>
        <v>Si</v>
      </c>
      <c r="J77" s="133" t="str">
        <f>VLOOKUP(E77,VIP!$A$2:$O12827,8,FALSE)</f>
        <v>Si</v>
      </c>
      <c r="K77" s="133" t="str">
        <f>VLOOKUP(E77,VIP!$A$2:$O16401,6,0)</f>
        <v>NO</v>
      </c>
      <c r="L77" s="142" t="s">
        <v>2410</v>
      </c>
      <c r="M77" s="93" t="s">
        <v>2438</v>
      </c>
      <c r="N77" s="93" t="s">
        <v>2444</v>
      </c>
      <c r="O77" s="133" t="s">
        <v>2445</v>
      </c>
      <c r="P77" s="142"/>
      <c r="Q77" s="148" t="s">
        <v>2410</v>
      </c>
    </row>
    <row r="78" spans="1:17" ht="18" x14ac:dyDescent="0.25">
      <c r="A78" s="133" t="str">
        <f>VLOOKUP(E78,'LISTADO ATM'!$A$2:$C$901,3,0)</f>
        <v>DISTRITO NACIONAL</v>
      </c>
      <c r="B78" s="107" t="s">
        <v>2650</v>
      </c>
      <c r="C78" s="94">
        <v>44453.598263888889</v>
      </c>
      <c r="D78" s="94" t="s">
        <v>2460</v>
      </c>
      <c r="E78" s="145">
        <v>24</v>
      </c>
      <c r="F78" s="133" t="str">
        <f>VLOOKUP(E78,VIP!$A$2:$O15957,2,0)</f>
        <v>DRBR024</v>
      </c>
      <c r="G78" s="133" t="str">
        <f>VLOOKUP(E78,'LISTADO ATM'!$A$2:$B$900,2,0)</f>
        <v xml:space="preserve">ATM Oficina Eusebio Manzueta </v>
      </c>
      <c r="H78" s="133" t="str">
        <f>VLOOKUP(E78,VIP!$A$2:$O20918,7,FALSE)</f>
        <v>No</v>
      </c>
      <c r="I78" s="133" t="str">
        <f>VLOOKUP(E78,VIP!$A$2:$O12883,8,FALSE)</f>
        <v>No</v>
      </c>
      <c r="J78" s="133" t="str">
        <f>VLOOKUP(E78,VIP!$A$2:$O12833,8,FALSE)</f>
        <v>No</v>
      </c>
      <c r="K78" s="133" t="str">
        <f>VLOOKUP(E78,VIP!$A$2:$O16407,6,0)</f>
        <v>NO</v>
      </c>
      <c r="L78" s="142" t="s">
        <v>2410</v>
      </c>
      <c r="M78" s="93" t="s">
        <v>2438</v>
      </c>
      <c r="N78" s="93" t="s">
        <v>2444</v>
      </c>
      <c r="O78" s="133" t="s">
        <v>2632</v>
      </c>
      <c r="P78" s="142"/>
      <c r="Q78" s="93" t="s">
        <v>2410</v>
      </c>
    </row>
    <row r="79" spans="1:17" ht="18" x14ac:dyDescent="0.25">
      <c r="A79" s="133" t="str">
        <f>VLOOKUP(E79,'LISTADO ATM'!$A$2:$C$901,3,0)</f>
        <v>DISTRITO NACIONAL</v>
      </c>
      <c r="B79" s="107" t="s">
        <v>2649</v>
      </c>
      <c r="C79" s="94">
        <v>44453.600706018522</v>
      </c>
      <c r="D79" s="94" t="s">
        <v>2460</v>
      </c>
      <c r="E79" s="145">
        <v>194</v>
      </c>
      <c r="F79" s="133" t="str">
        <f>VLOOKUP(E79,VIP!$A$2:$O15955,2,0)</f>
        <v>DRBR194</v>
      </c>
      <c r="G79" s="133" t="str">
        <f>VLOOKUP(E79,'LISTADO ATM'!$A$2:$B$900,2,0)</f>
        <v xml:space="preserve">ATM UNP Pantoja </v>
      </c>
      <c r="H79" s="133" t="str">
        <f>VLOOKUP(E79,VIP!$A$2:$O20916,7,FALSE)</f>
        <v>Si</v>
      </c>
      <c r="I79" s="133" t="str">
        <f>VLOOKUP(E79,VIP!$A$2:$O12881,8,FALSE)</f>
        <v>No</v>
      </c>
      <c r="J79" s="133" t="str">
        <f>VLOOKUP(E79,VIP!$A$2:$O12831,8,FALSE)</f>
        <v>No</v>
      </c>
      <c r="K79" s="133" t="str">
        <f>VLOOKUP(E79,VIP!$A$2:$O16405,6,0)</f>
        <v>NO</v>
      </c>
      <c r="L79" s="142" t="s">
        <v>2410</v>
      </c>
      <c r="M79" s="93" t="s">
        <v>2438</v>
      </c>
      <c r="N79" s="93" t="s">
        <v>2444</v>
      </c>
      <c r="O79" s="133" t="s">
        <v>2632</v>
      </c>
      <c r="P79" s="142"/>
      <c r="Q79" s="148" t="s">
        <v>2410</v>
      </c>
    </row>
    <row r="80" spans="1:17" ht="18" x14ac:dyDescent="0.25">
      <c r="A80" s="133" t="str">
        <f>VLOOKUP(E80,'LISTADO ATM'!$A$2:$C$901,3,0)</f>
        <v>DISTRITO NACIONAL</v>
      </c>
      <c r="B80" s="107" t="s">
        <v>2648</v>
      </c>
      <c r="C80" s="94">
        <v>44453.609490740739</v>
      </c>
      <c r="D80" s="94" t="s">
        <v>2441</v>
      </c>
      <c r="E80" s="145">
        <v>183</v>
      </c>
      <c r="F80" s="133" t="str">
        <f>VLOOKUP(E80,VIP!$A$2:$O15954,2,0)</f>
        <v>DRBR183</v>
      </c>
      <c r="G80" s="133" t="str">
        <f>VLOOKUP(E80,'LISTADO ATM'!$A$2:$B$900,2,0)</f>
        <v>ATM Estación Nativa Km. 22 Aut. Duarte.</v>
      </c>
      <c r="H80" s="133" t="str">
        <f>VLOOKUP(E80,VIP!$A$2:$O20915,7,FALSE)</f>
        <v>N/A</v>
      </c>
      <c r="I80" s="133" t="str">
        <f>VLOOKUP(E80,VIP!$A$2:$O12880,8,FALSE)</f>
        <v>N/A</v>
      </c>
      <c r="J80" s="133" t="str">
        <f>VLOOKUP(E80,VIP!$A$2:$O12830,8,FALSE)</f>
        <v>N/A</v>
      </c>
      <c r="K80" s="133" t="str">
        <f>VLOOKUP(E80,VIP!$A$2:$O16404,6,0)</f>
        <v>N/A</v>
      </c>
      <c r="L80" s="142" t="s">
        <v>2410</v>
      </c>
      <c r="M80" s="93" t="s">
        <v>2438</v>
      </c>
      <c r="N80" s="93" t="s">
        <v>2444</v>
      </c>
      <c r="O80" s="133" t="s">
        <v>2445</v>
      </c>
      <c r="P80" s="142"/>
      <c r="Q80" s="148" t="s">
        <v>2410</v>
      </c>
    </row>
    <row r="81" spans="1:17" ht="18" x14ac:dyDescent="0.25">
      <c r="A81" s="133" t="str">
        <f>VLOOKUP(E81,'LISTADO ATM'!$A$2:$C$901,3,0)</f>
        <v>DISTRITO NACIONAL</v>
      </c>
      <c r="B81" s="107" t="s">
        <v>2651</v>
      </c>
      <c r="C81" s="94">
        <v>44453.686412037037</v>
      </c>
      <c r="D81" s="94" t="s">
        <v>2441</v>
      </c>
      <c r="E81" s="145">
        <v>434</v>
      </c>
      <c r="F81" s="133" t="str">
        <f>VLOOKUP(E81,VIP!$A$2:$O15954,2,0)</f>
        <v>DRBR434</v>
      </c>
      <c r="G81" s="133" t="str">
        <f>VLOOKUP(E81,'LISTADO ATM'!$A$2:$B$900,2,0)</f>
        <v xml:space="preserve">ATM Generadora Hidroeléctrica Dom. (EGEHID) </v>
      </c>
      <c r="H81" s="133" t="str">
        <f>VLOOKUP(E81,VIP!$A$2:$O20915,7,FALSE)</f>
        <v>Si</v>
      </c>
      <c r="I81" s="133" t="str">
        <f>VLOOKUP(E81,VIP!$A$2:$O12880,8,FALSE)</f>
        <v>Si</v>
      </c>
      <c r="J81" s="133" t="str">
        <f>VLOOKUP(E81,VIP!$A$2:$O12830,8,FALSE)</f>
        <v>Si</v>
      </c>
      <c r="K81" s="133" t="str">
        <f>VLOOKUP(E81,VIP!$A$2:$O16404,6,0)</f>
        <v>NO</v>
      </c>
      <c r="L81" s="142" t="s">
        <v>2410</v>
      </c>
      <c r="M81" s="93" t="s">
        <v>2438</v>
      </c>
      <c r="N81" s="93" t="s">
        <v>2444</v>
      </c>
      <c r="O81" s="133" t="s">
        <v>2445</v>
      </c>
      <c r="P81" s="142"/>
      <c r="Q81" s="148" t="s">
        <v>2410</v>
      </c>
    </row>
    <row r="82" spans="1:17" ht="18" x14ac:dyDescent="0.25">
      <c r="A82" s="133" t="str">
        <f>VLOOKUP(E82,'LISTADO ATM'!$A$2:$C$901,3,0)</f>
        <v>DISTRITO NACIONAL</v>
      </c>
      <c r="B82" s="107" t="s">
        <v>2652</v>
      </c>
      <c r="C82" s="94">
        <v>44453.691921296297</v>
      </c>
      <c r="D82" s="94" t="s">
        <v>2441</v>
      </c>
      <c r="E82" s="145">
        <v>20</v>
      </c>
      <c r="F82" s="133" t="str">
        <f>VLOOKUP(E82,VIP!$A$2:$O15955,2,0)</f>
        <v>DRBR049</v>
      </c>
      <c r="G82" s="133" t="str">
        <f>VLOOKUP(E82,'LISTADO ATM'!$A$2:$B$900,2,0)</f>
        <v>ATM S/M Aprezio Las Palmas</v>
      </c>
      <c r="H82" s="133" t="str">
        <f>VLOOKUP(E82,VIP!$A$2:$O20916,7,FALSE)</f>
        <v>Si</v>
      </c>
      <c r="I82" s="133" t="str">
        <f>VLOOKUP(E82,VIP!$A$2:$O12881,8,FALSE)</f>
        <v>Si</v>
      </c>
      <c r="J82" s="133" t="str">
        <f>VLOOKUP(E82,VIP!$A$2:$O12831,8,FALSE)</f>
        <v>Si</v>
      </c>
      <c r="K82" s="133" t="str">
        <f>VLOOKUP(E82,VIP!$A$2:$O16405,6,0)</f>
        <v>NO</v>
      </c>
      <c r="L82" s="142" t="s">
        <v>2410</v>
      </c>
      <c r="M82" s="93" t="s">
        <v>2438</v>
      </c>
      <c r="N82" s="93" t="s">
        <v>2444</v>
      </c>
      <c r="O82" s="133" t="s">
        <v>2445</v>
      </c>
      <c r="P82" s="142"/>
      <c r="Q82" s="148" t="s">
        <v>2410</v>
      </c>
    </row>
    <row r="83" spans="1:17" ht="18" x14ac:dyDescent="0.25">
      <c r="A83" s="133" t="str">
        <f>VLOOKUP(E83,'LISTADO ATM'!$A$2:$C$901,3,0)</f>
        <v>SUR</v>
      </c>
      <c r="B83" s="107" t="s">
        <v>2653</v>
      </c>
      <c r="C83" s="94">
        <v>44453.693958333337</v>
      </c>
      <c r="D83" s="94" t="s">
        <v>2460</v>
      </c>
      <c r="E83" s="145">
        <v>984</v>
      </c>
      <c r="F83" s="133" t="str">
        <f>VLOOKUP(E83,VIP!$A$2:$O15956,2,0)</f>
        <v>DRBR984</v>
      </c>
      <c r="G83" s="133" t="str">
        <f>VLOOKUP(E83,'LISTADO ATM'!$A$2:$B$900,2,0)</f>
        <v xml:space="preserve">ATM Oficina Neiba II </v>
      </c>
      <c r="H83" s="133" t="str">
        <f>VLOOKUP(E83,VIP!$A$2:$O20917,7,FALSE)</f>
        <v>Si</v>
      </c>
      <c r="I83" s="133" t="str">
        <f>VLOOKUP(E83,VIP!$A$2:$O12882,8,FALSE)</f>
        <v>Si</v>
      </c>
      <c r="J83" s="133" t="str">
        <f>VLOOKUP(E83,VIP!$A$2:$O12832,8,FALSE)</f>
        <v>Si</v>
      </c>
      <c r="K83" s="133" t="str">
        <f>VLOOKUP(E83,VIP!$A$2:$O16406,6,0)</f>
        <v>NO</v>
      </c>
      <c r="L83" s="142" t="s">
        <v>2410</v>
      </c>
      <c r="M83" s="93" t="s">
        <v>2438</v>
      </c>
      <c r="N83" s="93" t="s">
        <v>2444</v>
      </c>
      <c r="O83" s="133" t="s">
        <v>2618</v>
      </c>
      <c r="P83" s="142"/>
      <c r="Q83" s="148" t="s">
        <v>2410</v>
      </c>
    </row>
    <row r="84" spans="1:17" ht="18" x14ac:dyDescent="0.25">
      <c r="A84" s="133" t="str">
        <f>VLOOKUP(E84,'LISTADO ATM'!$A$2:$C$901,3,0)</f>
        <v>DISTRITO NACIONAL</v>
      </c>
      <c r="B84" s="107" t="s">
        <v>2655</v>
      </c>
      <c r="C84" s="94">
        <v>44453.703182870369</v>
      </c>
      <c r="D84" s="94" t="s">
        <v>2441</v>
      </c>
      <c r="E84" s="145">
        <v>816</v>
      </c>
      <c r="F84" s="133" t="str">
        <f>VLOOKUP(E84,VIP!$A$2:$O15958,2,0)</f>
        <v>DRBR816</v>
      </c>
      <c r="G84" s="133" t="str">
        <f>VLOOKUP(E84,'LISTADO ATM'!$A$2:$B$900,2,0)</f>
        <v xml:space="preserve">ATM Oficina Pedro Brand </v>
      </c>
      <c r="H84" s="133" t="str">
        <f>VLOOKUP(E84,VIP!$A$2:$O20919,7,FALSE)</f>
        <v>Si</v>
      </c>
      <c r="I84" s="133" t="str">
        <f>VLOOKUP(E84,VIP!$A$2:$O12884,8,FALSE)</f>
        <v>Si</v>
      </c>
      <c r="J84" s="133" t="str">
        <f>VLOOKUP(E84,VIP!$A$2:$O12834,8,FALSE)</f>
        <v>Si</v>
      </c>
      <c r="K84" s="133" t="str">
        <f>VLOOKUP(E84,VIP!$A$2:$O16408,6,0)</f>
        <v>NO</v>
      </c>
      <c r="L84" s="142" t="s">
        <v>2410</v>
      </c>
      <c r="M84" s="93" t="s">
        <v>2438</v>
      </c>
      <c r="N84" s="93" t="s">
        <v>2444</v>
      </c>
      <c r="O84" s="133" t="s">
        <v>2445</v>
      </c>
      <c r="P84" s="142"/>
      <c r="Q84" s="148" t="s">
        <v>2410</v>
      </c>
    </row>
    <row r="85" spans="1:17" ht="18" x14ac:dyDescent="0.25">
      <c r="A85" s="133" t="str">
        <f>VLOOKUP(E85,'LISTADO ATM'!$A$2:$C$901,3,0)</f>
        <v>ESTE</v>
      </c>
      <c r="B85" s="107" t="s">
        <v>2671</v>
      </c>
      <c r="C85" s="94">
        <v>44453.785162037035</v>
      </c>
      <c r="D85" s="94" t="s">
        <v>2460</v>
      </c>
      <c r="E85" s="145">
        <v>268</v>
      </c>
      <c r="F85" s="133" t="str">
        <f>VLOOKUP(E85,VIP!$A$2:$O15974,2,0)</f>
        <v>DRBR268</v>
      </c>
      <c r="G85" s="133" t="str">
        <f>VLOOKUP(E85,'LISTADO ATM'!$A$2:$B$900,2,0)</f>
        <v xml:space="preserve">ATM Autobanco La Altagracia (Higuey) </v>
      </c>
      <c r="H85" s="133" t="str">
        <f>VLOOKUP(E85,VIP!$A$2:$O20935,7,FALSE)</f>
        <v>Si</v>
      </c>
      <c r="I85" s="133" t="str">
        <f>VLOOKUP(E85,VIP!$A$2:$O12900,8,FALSE)</f>
        <v>Si</v>
      </c>
      <c r="J85" s="133" t="str">
        <f>VLOOKUP(E85,VIP!$A$2:$O12850,8,FALSE)</f>
        <v>Si</v>
      </c>
      <c r="K85" s="133" t="str">
        <f>VLOOKUP(E85,VIP!$A$2:$O16424,6,0)</f>
        <v>NO</v>
      </c>
      <c r="L85" s="142" t="s">
        <v>2410</v>
      </c>
      <c r="M85" s="93" t="s">
        <v>2438</v>
      </c>
      <c r="N85" s="93" t="s">
        <v>2444</v>
      </c>
      <c r="O85" s="133" t="s">
        <v>2618</v>
      </c>
      <c r="P85" s="142"/>
      <c r="Q85" s="148" t="s">
        <v>2410</v>
      </c>
    </row>
    <row r="86" spans="1:17" ht="18" x14ac:dyDescent="0.25">
      <c r="A86" s="133" t="str">
        <f>VLOOKUP(E86,'LISTADO ATM'!$A$2:$C$901,3,0)</f>
        <v>DISTRITO NACIONAL</v>
      </c>
      <c r="B86" s="107" t="s">
        <v>2674</v>
      </c>
      <c r="C86" s="94">
        <v>44453.794629629629</v>
      </c>
      <c r="D86" s="94" t="s">
        <v>2441</v>
      </c>
      <c r="E86" s="145">
        <v>769</v>
      </c>
      <c r="F86" s="133" t="str">
        <f>VLOOKUP(E86,VIP!$A$2:$O15977,2,0)</f>
        <v>DRBR769</v>
      </c>
      <c r="G86" s="133" t="str">
        <f>VLOOKUP(E86,'LISTADO ATM'!$A$2:$B$900,2,0)</f>
        <v>ATM UNP Pablo Mella Morales</v>
      </c>
      <c r="H86" s="133" t="str">
        <f>VLOOKUP(E86,VIP!$A$2:$O20938,7,FALSE)</f>
        <v>Si</v>
      </c>
      <c r="I86" s="133" t="str">
        <f>VLOOKUP(E86,VIP!$A$2:$O12903,8,FALSE)</f>
        <v>Si</v>
      </c>
      <c r="J86" s="133" t="str">
        <f>VLOOKUP(E86,VIP!$A$2:$O12853,8,FALSE)</f>
        <v>Si</v>
      </c>
      <c r="K86" s="133" t="str">
        <f>VLOOKUP(E86,VIP!$A$2:$O16427,6,0)</f>
        <v>NO</v>
      </c>
      <c r="L86" s="142" t="s">
        <v>2410</v>
      </c>
      <c r="M86" s="93" t="s">
        <v>2438</v>
      </c>
      <c r="N86" s="93" t="s">
        <v>2444</v>
      </c>
      <c r="O86" s="133" t="s">
        <v>2445</v>
      </c>
      <c r="P86" s="142"/>
      <c r="Q86" s="148" t="s">
        <v>2410</v>
      </c>
    </row>
    <row r="87" spans="1:17" ht="18" x14ac:dyDescent="0.25">
      <c r="A87" s="133" t="str">
        <f>VLOOKUP(E87,'LISTADO ATM'!$A$2:$C$901,3,0)</f>
        <v>DISTRITO NACIONAL</v>
      </c>
      <c r="B87" s="107" t="s">
        <v>2675</v>
      </c>
      <c r="C87" s="94">
        <v>44453.806296296294</v>
      </c>
      <c r="D87" s="94" t="s">
        <v>2441</v>
      </c>
      <c r="E87" s="145">
        <v>540</v>
      </c>
      <c r="F87" s="133" t="str">
        <f>VLOOKUP(E87,VIP!$A$2:$O15978,2,0)</f>
        <v>DRBR540</v>
      </c>
      <c r="G87" s="133" t="str">
        <f>VLOOKUP(E87,'LISTADO ATM'!$A$2:$B$900,2,0)</f>
        <v xml:space="preserve">ATM Autoservicio Sambil I </v>
      </c>
      <c r="H87" s="133" t="str">
        <f>VLOOKUP(E87,VIP!$A$2:$O20939,7,FALSE)</f>
        <v>Si</v>
      </c>
      <c r="I87" s="133" t="str">
        <f>VLOOKUP(E87,VIP!$A$2:$O12904,8,FALSE)</f>
        <v>Si</v>
      </c>
      <c r="J87" s="133" t="str">
        <f>VLOOKUP(E87,VIP!$A$2:$O12854,8,FALSE)</f>
        <v>Si</v>
      </c>
      <c r="K87" s="133" t="str">
        <f>VLOOKUP(E87,VIP!$A$2:$O16428,6,0)</f>
        <v>NO</v>
      </c>
      <c r="L87" s="142" t="s">
        <v>2410</v>
      </c>
      <c r="M87" s="93" t="s">
        <v>2438</v>
      </c>
      <c r="N87" s="93" t="s">
        <v>2444</v>
      </c>
      <c r="O87" s="133" t="s">
        <v>2445</v>
      </c>
      <c r="P87" s="142"/>
      <c r="Q87" s="148" t="s">
        <v>2410</v>
      </c>
    </row>
    <row r="88" spans="1:17" ht="18" x14ac:dyDescent="0.25">
      <c r="A88" s="133" t="str">
        <f>VLOOKUP(E88,'LISTADO ATM'!$A$2:$C$901,3,0)</f>
        <v>DISTRITO NACIONAL</v>
      </c>
      <c r="B88" s="107" t="s">
        <v>2679</v>
      </c>
      <c r="C88" s="94">
        <v>44453.841689814813</v>
      </c>
      <c r="D88" s="94" t="s">
        <v>2441</v>
      </c>
      <c r="E88" s="145">
        <v>507</v>
      </c>
      <c r="F88" s="133" t="str">
        <f>VLOOKUP(E88,VIP!$A$2:$O15980,2,0)</f>
        <v>DRBR507</v>
      </c>
      <c r="G88" s="133" t="str">
        <f>VLOOKUP(E88,'LISTADO ATM'!$A$2:$B$900,2,0)</f>
        <v>ATM Estación Sigma Boca Chica</v>
      </c>
      <c r="H88" s="133" t="str">
        <f>VLOOKUP(E88,VIP!$A$2:$O20941,7,FALSE)</f>
        <v>Si</v>
      </c>
      <c r="I88" s="133" t="str">
        <f>VLOOKUP(E88,VIP!$A$2:$O12906,8,FALSE)</f>
        <v>Si</v>
      </c>
      <c r="J88" s="133" t="str">
        <f>VLOOKUP(E88,VIP!$A$2:$O12856,8,FALSE)</f>
        <v>Si</v>
      </c>
      <c r="K88" s="133" t="str">
        <f>VLOOKUP(E88,VIP!$A$2:$O16430,6,0)</f>
        <v>NO</v>
      </c>
      <c r="L88" s="142" t="s">
        <v>2410</v>
      </c>
      <c r="M88" s="93" t="s">
        <v>2438</v>
      </c>
      <c r="N88" s="93" t="s">
        <v>2444</v>
      </c>
      <c r="O88" s="133" t="s">
        <v>2445</v>
      </c>
      <c r="P88" s="142"/>
      <c r="Q88" s="148" t="s">
        <v>2410</v>
      </c>
    </row>
    <row r="89" spans="1:17" ht="18" x14ac:dyDescent="0.25">
      <c r="A89" s="133" t="str">
        <f>VLOOKUP(E89,'LISTADO ATM'!$A$2:$C$901,3,0)</f>
        <v>ESTE</v>
      </c>
      <c r="B89" s="107" t="s">
        <v>2680</v>
      </c>
      <c r="C89" s="94">
        <v>44453.923078703701</v>
      </c>
      <c r="D89" s="94" t="s">
        <v>2441</v>
      </c>
      <c r="E89" s="145">
        <v>104</v>
      </c>
      <c r="F89" s="133" t="str">
        <f>VLOOKUP(E89,VIP!$A$2:$O15981,2,0)</f>
        <v>DRBR104</v>
      </c>
      <c r="G89" s="133" t="str">
        <f>VLOOKUP(E89,'LISTADO ATM'!$A$2:$B$900,2,0)</f>
        <v xml:space="preserve">ATM Jumbo Higuey </v>
      </c>
      <c r="H89" s="133" t="str">
        <f>VLOOKUP(E89,VIP!$A$2:$O20942,7,FALSE)</f>
        <v>Si</v>
      </c>
      <c r="I89" s="133" t="str">
        <f>VLOOKUP(E89,VIP!$A$2:$O12907,8,FALSE)</f>
        <v>Si</v>
      </c>
      <c r="J89" s="133" t="str">
        <f>VLOOKUP(E89,VIP!$A$2:$O12857,8,FALSE)</f>
        <v>Si</v>
      </c>
      <c r="K89" s="133" t="str">
        <f>VLOOKUP(E89,VIP!$A$2:$O16431,6,0)</f>
        <v>NO</v>
      </c>
      <c r="L89" s="142" t="s">
        <v>2410</v>
      </c>
      <c r="M89" s="93" t="s">
        <v>2438</v>
      </c>
      <c r="N89" s="93" t="s">
        <v>2444</v>
      </c>
      <c r="O89" s="133" t="s">
        <v>2445</v>
      </c>
      <c r="P89" s="142"/>
      <c r="Q89" s="148" t="s">
        <v>2410</v>
      </c>
    </row>
    <row r="90" spans="1:17" ht="18" x14ac:dyDescent="0.25">
      <c r="A90" s="133" t="str">
        <f>VLOOKUP(E90,'LISTADO ATM'!$A$2:$C$901,3,0)</f>
        <v>SUR</v>
      </c>
      <c r="B90" s="107" t="s">
        <v>2688</v>
      </c>
      <c r="C90" s="94">
        <v>44453.930219907408</v>
      </c>
      <c r="D90" s="94" t="s">
        <v>2441</v>
      </c>
      <c r="E90" s="145">
        <v>311</v>
      </c>
      <c r="F90" s="133" t="str">
        <f>VLOOKUP(E90,VIP!$A$2:$O15989,2,0)</f>
        <v>DRBR381</v>
      </c>
      <c r="G90" s="133" t="str">
        <f>VLOOKUP(E90,'LISTADO ATM'!$A$2:$B$900,2,0)</f>
        <v>ATM Plaza Eroski</v>
      </c>
      <c r="H90" s="133" t="str">
        <f>VLOOKUP(E90,VIP!$A$2:$O20950,7,FALSE)</f>
        <v>Si</v>
      </c>
      <c r="I90" s="133" t="str">
        <f>VLOOKUP(E90,VIP!$A$2:$O12915,8,FALSE)</f>
        <v>Si</v>
      </c>
      <c r="J90" s="133" t="str">
        <f>VLOOKUP(E90,VIP!$A$2:$O12865,8,FALSE)</f>
        <v>Si</v>
      </c>
      <c r="K90" s="133" t="str">
        <f>VLOOKUP(E90,VIP!$A$2:$O16439,6,0)</f>
        <v>NO</v>
      </c>
      <c r="L90" s="142" t="s">
        <v>2410</v>
      </c>
      <c r="M90" s="93" t="s">
        <v>2438</v>
      </c>
      <c r="N90" s="93" t="s">
        <v>2444</v>
      </c>
      <c r="O90" s="133" t="s">
        <v>2445</v>
      </c>
      <c r="P90" s="142"/>
      <c r="Q90" s="148" t="s">
        <v>2410</v>
      </c>
    </row>
    <row r="91" spans="1:17" ht="18" x14ac:dyDescent="0.25">
      <c r="A91" s="133" t="str">
        <f>VLOOKUP(E91,'LISTADO ATM'!$A$2:$C$901,3,0)</f>
        <v>DISTRITO NACIONAL</v>
      </c>
      <c r="B91" s="107">
        <v>3336024742</v>
      </c>
      <c r="C91" s="94">
        <v>44452.733356481483</v>
      </c>
      <c r="D91" s="94" t="s">
        <v>2174</v>
      </c>
      <c r="E91" s="145">
        <v>165</v>
      </c>
      <c r="F91" s="133" t="str">
        <f>VLOOKUP(E91,VIP!$A$2:$O15860,2,0)</f>
        <v>DRBR165</v>
      </c>
      <c r="G91" s="133" t="str">
        <f>VLOOKUP(E91,'LISTADO ATM'!$A$2:$B$900,2,0)</f>
        <v>ATM Autoservicio Megacentro</v>
      </c>
      <c r="H91" s="133" t="str">
        <f>VLOOKUP(E91,VIP!$A$2:$O20821,7,FALSE)</f>
        <v>Si</v>
      </c>
      <c r="I91" s="133" t="str">
        <f>VLOOKUP(E91,VIP!$A$2:$O12786,8,FALSE)</f>
        <v>Si</v>
      </c>
      <c r="J91" s="133" t="str">
        <f>VLOOKUP(E91,VIP!$A$2:$O12736,8,FALSE)</f>
        <v>Si</v>
      </c>
      <c r="K91" s="133" t="str">
        <f>VLOOKUP(E91,VIP!$A$2:$O16310,6,0)</f>
        <v>SI</v>
      </c>
      <c r="L91" s="142" t="s">
        <v>2456</v>
      </c>
      <c r="M91" s="93" t="s">
        <v>2438</v>
      </c>
      <c r="N91" s="93" t="s">
        <v>2444</v>
      </c>
      <c r="O91" s="133" t="s">
        <v>2446</v>
      </c>
      <c r="P91" s="142"/>
      <c r="Q91" s="148" t="s">
        <v>2456</v>
      </c>
    </row>
    <row r="92" spans="1:17" s="119" customFormat="1" ht="18" x14ac:dyDescent="0.25">
      <c r="A92" s="133" t="str">
        <f>VLOOKUP(E92,'LISTADO ATM'!$A$2:$C$901,3,0)</f>
        <v>DISTRITO NACIONAL</v>
      </c>
      <c r="B92" s="107" t="s">
        <v>2636</v>
      </c>
      <c r="C92" s="94">
        <v>44453.519513888888</v>
      </c>
      <c r="D92" s="94" t="s">
        <v>2174</v>
      </c>
      <c r="E92" s="145">
        <v>35</v>
      </c>
      <c r="F92" s="133" t="str">
        <f>VLOOKUP(E92,VIP!$A$2:$O15956,2,0)</f>
        <v>DRBR035</v>
      </c>
      <c r="G92" s="133" t="str">
        <f>VLOOKUP(E92,'LISTADO ATM'!$A$2:$B$900,2,0)</f>
        <v xml:space="preserve">ATM Dirección General de Aduanas I </v>
      </c>
      <c r="H92" s="133" t="str">
        <f>VLOOKUP(E92,VIP!$A$2:$O20917,7,FALSE)</f>
        <v>Si</v>
      </c>
      <c r="I92" s="133" t="str">
        <f>VLOOKUP(E92,VIP!$A$2:$O12882,8,FALSE)</f>
        <v>Si</v>
      </c>
      <c r="J92" s="133" t="str">
        <f>VLOOKUP(E92,VIP!$A$2:$O12832,8,FALSE)</f>
        <v>Si</v>
      </c>
      <c r="K92" s="133" t="str">
        <f>VLOOKUP(E92,VIP!$A$2:$O16406,6,0)</f>
        <v>NO</v>
      </c>
      <c r="L92" s="142" t="s">
        <v>2456</v>
      </c>
      <c r="M92" s="93" t="s">
        <v>2438</v>
      </c>
      <c r="N92" s="93" t="s">
        <v>2444</v>
      </c>
      <c r="O92" s="133" t="s">
        <v>2446</v>
      </c>
      <c r="P92" s="142"/>
      <c r="Q92" s="148" t="s">
        <v>2456</v>
      </c>
    </row>
    <row r="93" spans="1:17" s="119" customFormat="1" ht="18" x14ac:dyDescent="0.25">
      <c r="A93" s="133" t="str">
        <f>VLOOKUP(E93,'LISTADO ATM'!$A$2:$C$901,3,0)</f>
        <v>NORTE</v>
      </c>
      <c r="B93" s="107" t="s">
        <v>2635</v>
      </c>
      <c r="C93" s="94">
        <v>44453.537766203706</v>
      </c>
      <c r="D93" s="94" t="s">
        <v>2175</v>
      </c>
      <c r="E93" s="145">
        <v>500</v>
      </c>
      <c r="F93" s="133" t="str">
        <f>VLOOKUP(E93,VIP!$A$2:$O15954,2,0)</f>
        <v>DRBR500</v>
      </c>
      <c r="G93" s="133" t="str">
        <f>VLOOKUP(E93,'LISTADO ATM'!$A$2:$B$900,2,0)</f>
        <v xml:space="preserve">ATM UNP Cutupú </v>
      </c>
      <c r="H93" s="133" t="str">
        <f>VLOOKUP(E93,VIP!$A$2:$O20915,7,FALSE)</f>
        <v>Si</v>
      </c>
      <c r="I93" s="133" t="str">
        <f>VLOOKUP(E93,VIP!$A$2:$O12880,8,FALSE)</f>
        <v>Si</v>
      </c>
      <c r="J93" s="133" t="str">
        <f>VLOOKUP(E93,VIP!$A$2:$O12830,8,FALSE)</f>
        <v>Si</v>
      </c>
      <c r="K93" s="133" t="str">
        <f>VLOOKUP(E93,VIP!$A$2:$O16404,6,0)</f>
        <v>NO</v>
      </c>
      <c r="L93" s="142" t="s">
        <v>2456</v>
      </c>
      <c r="M93" s="93" t="s">
        <v>2438</v>
      </c>
      <c r="N93" s="93" t="s">
        <v>2444</v>
      </c>
      <c r="O93" s="133" t="s">
        <v>2644</v>
      </c>
      <c r="P93" s="142"/>
      <c r="Q93" s="148" t="s">
        <v>2456</v>
      </c>
    </row>
    <row r="94" spans="1:17" s="119" customFormat="1" ht="18" x14ac:dyDescent="0.25">
      <c r="A94" s="133" t="str">
        <f>VLOOKUP(E94,'LISTADO ATM'!$A$2:$C$901,3,0)</f>
        <v>DISTRITO NACIONAL</v>
      </c>
      <c r="B94" s="107" t="s">
        <v>2658</v>
      </c>
      <c r="C94" s="94">
        <v>44453.740891203706</v>
      </c>
      <c r="D94" s="94" t="s">
        <v>2174</v>
      </c>
      <c r="E94" s="145">
        <v>788</v>
      </c>
      <c r="F94" s="133" t="str">
        <f>VLOOKUP(E94,VIP!$A$2:$O15961,2,0)</f>
        <v>DRBR452</v>
      </c>
      <c r="G94" s="133" t="str">
        <f>VLOOKUP(E94,'LISTADO ATM'!$A$2:$B$900,2,0)</f>
        <v xml:space="preserve">ATM Relaciones Exteriores (Cancillería) </v>
      </c>
      <c r="H94" s="133" t="str">
        <f>VLOOKUP(E94,VIP!$A$2:$O20922,7,FALSE)</f>
        <v>No</v>
      </c>
      <c r="I94" s="133" t="str">
        <f>VLOOKUP(E94,VIP!$A$2:$O12887,8,FALSE)</f>
        <v>No</v>
      </c>
      <c r="J94" s="133" t="str">
        <f>VLOOKUP(E94,VIP!$A$2:$O12837,8,FALSE)</f>
        <v>No</v>
      </c>
      <c r="K94" s="133" t="str">
        <f>VLOOKUP(E94,VIP!$A$2:$O16411,6,0)</f>
        <v>NO</v>
      </c>
      <c r="L94" s="142" t="s">
        <v>2456</v>
      </c>
      <c r="M94" s="93" t="s">
        <v>2438</v>
      </c>
      <c r="N94" s="93" t="s">
        <v>2444</v>
      </c>
      <c r="O94" s="133" t="s">
        <v>2446</v>
      </c>
      <c r="P94" s="142"/>
      <c r="Q94" s="148" t="s">
        <v>2456</v>
      </c>
    </row>
    <row r="95" spans="1:17" s="119" customFormat="1" ht="18" x14ac:dyDescent="0.25">
      <c r="A95" s="133" t="str">
        <f>VLOOKUP(E95,'LISTADO ATM'!$A$2:$C$901,3,0)</f>
        <v>NORTE</v>
      </c>
      <c r="B95" s="107" t="s">
        <v>2667</v>
      </c>
      <c r="C95" s="94">
        <v>44453.764988425923</v>
      </c>
      <c r="D95" s="94" t="s">
        <v>2175</v>
      </c>
      <c r="E95" s="145">
        <v>383</v>
      </c>
      <c r="F95" s="133" t="str">
        <f>VLOOKUP(E95,VIP!$A$2:$O15970,2,0)</f>
        <v>DRBR383</v>
      </c>
      <c r="G95" s="133" t="str">
        <f>VLOOKUP(E95,'LISTADO ATM'!$A$2:$B$900,2,0)</f>
        <v>ATM S/M Daniel (Dajabón)</v>
      </c>
      <c r="H95" s="133" t="str">
        <f>VLOOKUP(E95,VIP!$A$2:$O20931,7,FALSE)</f>
        <v>N/A</v>
      </c>
      <c r="I95" s="133" t="str">
        <f>VLOOKUP(E95,VIP!$A$2:$O12896,8,FALSE)</f>
        <v>N/A</v>
      </c>
      <c r="J95" s="133" t="str">
        <f>VLOOKUP(E95,VIP!$A$2:$O12846,8,FALSE)</f>
        <v>N/A</v>
      </c>
      <c r="K95" s="133" t="str">
        <f>VLOOKUP(E95,VIP!$A$2:$O16420,6,0)</f>
        <v>N/A</v>
      </c>
      <c r="L95" s="142" t="s">
        <v>2456</v>
      </c>
      <c r="M95" s="93" t="s">
        <v>2438</v>
      </c>
      <c r="N95" s="93" t="s">
        <v>2444</v>
      </c>
      <c r="O95" s="133" t="s">
        <v>2644</v>
      </c>
      <c r="P95" s="142"/>
      <c r="Q95" s="148" t="s">
        <v>2456</v>
      </c>
    </row>
    <row r="96" spans="1:17" s="119" customFormat="1" ht="18" x14ac:dyDescent="0.25">
      <c r="A96" s="133" t="str">
        <f>VLOOKUP(E96,'LISTADO ATM'!$A$2:$C$901,3,0)</f>
        <v>DISTRITO NACIONAL</v>
      </c>
      <c r="B96" s="107" t="s">
        <v>2670</v>
      </c>
      <c r="C96" s="94">
        <v>44453.782534722224</v>
      </c>
      <c r="D96" s="94" t="s">
        <v>2174</v>
      </c>
      <c r="E96" s="145">
        <v>363</v>
      </c>
      <c r="F96" s="133" t="str">
        <f>VLOOKUP(E96,VIP!$A$2:$O15973,2,0)</f>
        <v>DRBR363</v>
      </c>
      <c r="G96" s="133" t="str">
        <f>VLOOKUP(E96,'LISTADO ATM'!$A$2:$B$900,2,0)</f>
        <v>ATM Sirena Villa Mella</v>
      </c>
      <c r="H96" s="133" t="str">
        <f>VLOOKUP(E96,VIP!$A$2:$O20934,7,FALSE)</f>
        <v>N/A</v>
      </c>
      <c r="I96" s="133" t="str">
        <f>VLOOKUP(E96,VIP!$A$2:$O12899,8,FALSE)</f>
        <v>N/A</v>
      </c>
      <c r="J96" s="133" t="str">
        <f>VLOOKUP(E96,VIP!$A$2:$O12849,8,FALSE)</f>
        <v>N/A</v>
      </c>
      <c r="K96" s="133" t="str">
        <f>VLOOKUP(E96,VIP!$A$2:$O16423,6,0)</f>
        <v>N/A</v>
      </c>
      <c r="L96" s="142" t="s">
        <v>2456</v>
      </c>
      <c r="M96" s="93" t="s">
        <v>2438</v>
      </c>
      <c r="N96" s="93" t="s">
        <v>2444</v>
      </c>
      <c r="O96" s="133" t="s">
        <v>2446</v>
      </c>
      <c r="P96" s="142"/>
      <c r="Q96" s="148" t="s">
        <v>2456</v>
      </c>
    </row>
    <row r="97" spans="1:17" ht="18" x14ac:dyDescent="0.25">
      <c r="A97" s="133" t="str">
        <f>VLOOKUP(E97,'LISTADO ATM'!$A$2:$C$901,3,0)</f>
        <v>DISTRITO NACIONAL</v>
      </c>
      <c r="B97" s="107" t="s">
        <v>2681</v>
      </c>
      <c r="C97" s="94">
        <v>44453.924618055556</v>
      </c>
      <c r="D97" s="94" t="s">
        <v>2174</v>
      </c>
      <c r="E97" s="145">
        <v>23</v>
      </c>
      <c r="F97" s="133" t="str">
        <f>VLOOKUP(E97,VIP!$A$2:$O15982,2,0)</f>
        <v>DRBR023</v>
      </c>
      <c r="G97" s="133" t="str">
        <f>VLOOKUP(E97,'LISTADO ATM'!$A$2:$B$900,2,0)</f>
        <v xml:space="preserve">ATM Oficina México </v>
      </c>
      <c r="H97" s="133" t="str">
        <f>VLOOKUP(E97,VIP!$A$2:$O20943,7,FALSE)</f>
        <v>Si</v>
      </c>
      <c r="I97" s="133" t="str">
        <f>VLOOKUP(E97,VIP!$A$2:$O12908,8,FALSE)</f>
        <v>Si</v>
      </c>
      <c r="J97" s="133" t="str">
        <f>VLOOKUP(E97,VIP!$A$2:$O12858,8,FALSE)</f>
        <v>Si</v>
      </c>
      <c r="K97" s="133" t="str">
        <f>VLOOKUP(E97,VIP!$A$2:$O16432,6,0)</f>
        <v>NO</v>
      </c>
      <c r="L97" s="142" t="s">
        <v>2456</v>
      </c>
      <c r="M97" s="93" t="s">
        <v>2438</v>
      </c>
      <c r="N97" s="93" t="s">
        <v>2444</v>
      </c>
      <c r="O97" s="133" t="s">
        <v>2446</v>
      </c>
      <c r="P97" s="142"/>
      <c r="Q97" s="148" t="s">
        <v>2456</v>
      </c>
    </row>
    <row r="98" spans="1:17" ht="18" x14ac:dyDescent="0.25">
      <c r="A98" s="133" t="str">
        <f>VLOOKUP(E98,'LISTADO ATM'!$A$2:$C$901,3,0)</f>
        <v>DISTRITO NACIONAL</v>
      </c>
      <c r="B98" s="107" t="s">
        <v>2682</v>
      </c>
      <c r="C98" s="94">
        <v>44453.925370370373</v>
      </c>
      <c r="D98" s="94" t="s">
        <v>2174</v>
      </c>
      <c r="E98" s="145">
        <v>267</v>
      </c>
      <c r="F98" s="133" t="str">
        <f>VLOOKUP(E98,VIP!$A$2:$O15983,2,0)</f>
        <v>DRBR267</v>
      </c>
      <c r="G98" s="133" t="str">
        <f>VLOOKUP(E98,'LISTADO ATM'!$A$2:$B$900,2,0)</f>
        <v xml:space="preserve">ATM Centro de Caja México </v>
      </c>
      <c r="H98" s="133" t="str">
        <f>VLOOKUP(E98,VIP!$A$2:$O20944,7,FALSE)</f>
        <v>Si</v>
      </c>
      <c r="I98" s="133" t="str">
        <f>VLOOKUP(E98,VIP!$A$2:$O12909,8,FALSE)</f>
        <v>Si</v>
      </c>
      <c r="J98" s="133" t="str">
        <f>VLOOKUP(E98,VIP!$A$2:$O12859,8,FALSE)</f>
        <v>Si</v>
      </c>
      <c r="K98" s="133" t="str">
        <f>VLOOKUP(E98,VIP!$A$2:$O16433,6,0)</f>
        <v>NO</v>
      </c>
      <c r="L98" s="142" t="s">
        <v>2456</v>
      </c>
      <c r="M98" s="93" t="s">
        <v>2438</v>
      </c>
      <c r="N98" s="93" t="s">
        <v>2444</v>
      </c>
      <c r="O98" s="133" t="s">
        <v>2446</v>
      </c>
      <c r="P98" s="142"/>
      <c r="Q98" s="148" t="s">
        <v>2456</v>
      </c>
    </row>
    <row r="99" spans="1:17" ht="18" x14ac:dyDescent="0.25">
      <c r="A99" s="133" t="str">
        <f>VLOOKUP(E99,'LISTADO ATM'!$A$2:$C$901,3,0)</f>
        <v>DISTRITO NACIONAL</v>
      </c>
      <c r="B99" s="107" t="s">
        <v>2683</v>
      </c>
      <c r="C99" s="94">
        <v>44453.92591435185</v>
      </c>
      <c r="D99" s="94" t="s">
        <v>2174</v>
      </c>
      <c r="E99" s="145">
        <v>904</v>
      </c>
      <c r="F99" s="133" t="str">
        <f>VLOOKUP(E99,VIP!$A$2:$O15984,2,0)</f>
        <v>DRBR24B</v>
      </c>
      <c r="G99" s="133" t="str">
        <f>VLOOKUP(E99,'LISTADO ATM'!$A$2:$B$900,2,0)</f>
        <v xml:space="preserve">ATM Oficina Multicentro La Sirena Churchill </v>
      </c>
      <c r="H99" s="133" t="str">
        <f>VLOOKUP(E99,VIP!$A$2:$O20945,7,FALSE)</f>
        <v>Si</v>
      </c>
      <c r="I99" s="133" t="str">
        <f>VLOOKUP(E99,VIP!$A$2:$O12910,8,FALSE)</f>
        <v>Si</v>
      </c>
      <c r="J99" s="133" t="str">
        <f>VLOOKUP(E99,VIP!$A$2:$O12860,8,FALSE)</f>
        <v>Si</v>
      </c>
      <c r="K99" s="133" t="str">
        <f>VLOOKUP(E99,VIP!$A$2:$O16434,6,0)</f>
        <v>SI</v>
      </c>
      <c r="L99" s="142" t="s">
        <v>2456</v>
      </c>
      <c r="M99" s="93" t="s">
        <v>2438</v>
      </c>
      <c r="N99" s="93" t="s">
        <v>2444</v>
      </c>
      <c r="O99" s="133" t="s">
        <v>2446</v>
      </c>
      <c r="P99" s="142"/>
      <c r="Q99" s="148" t="s">
        <v>2456</v>
      </c>
    </row>
    <row r="100" spans="1:17" ht="18" x14ac:dyDescent="0.25">
      <c r="A100" s="133" t="str">
        <f>VLOOKUP(E100,'LISTADO ATM'!$A$2:$C$901,3,0)</f>
        <v>DISTRITO NACIONAL</v>
      </c>
      <c r="B100" s="107" t="s">
        <v>2684</v>
      </c>
      <c r="C100" s="94">
        <v>44453.92701388889</v>
      </c>
      <c r="D100" s="94" t="s">
        <v>2174</v>
      </c>
      <c r="E100" s="145">
        <v>884</v>
      </c>
      <c r="F100" s="133" t="str">
        <f>VLOOKUP(E100,VIP!$A$2:$O15985,2,0)</f>
        <v>DRBR884</v>
      </c>
      <c r="G100" s="133" t="str">
        <f>VLOOKUP(E100,'LISTADO ATM'!$A$2:$B$900,2,0)</f>
        <v xml:space="preserve">ATM UNP Olé Sabana Perdida </v>
      </c>
      <c r="H100" s="133" t="str">
        <f>VLOOKUP(E100,VIP!$A$2:$O20946,7,FALSE)</f>
        <v>Si</v>
      </c>
      <c r="I100" s="133" t="str">
        <f>VLOOKUP(E100,VIP!$A$2:$O12911,8,FALSE)</f>
        <v>Si</v>
      </c>
      <c r="J100" s="133" t="str">
        <f>VLOOKUP(E100,VIP!$A$2:$O12861,8,FALSE)</f>
        <v>Si</v>
      </c>
      <c r="K100" s="133" t="str">
        <f>VLOOKUP(E100,VIP!$A$2:$O16435,6,0)</f>
        <v>NO</v>
      </c>
      <c r="L100" s="142" t="s">
        <v>2456</v>
      </c>
      <c r="M100" s="93" t="s">
        <v>2438</v>
      </c>
      <c r="N100" s="93" t="s">
        <v>2444</v>
      </c>
      <c r="O100" s="133" t="s">
        <v>2446</v>
      </c>
      <c r="P100" s="142"/>
      <c r="Q100" s="148" t="s">
        <v>2456</v>
      </c>
    </row>
    <row r="1027633" spans="16:16" ht="18" x14ac:dyDescent="0.25">
      <c r="P1027633" s="127"/>
    </row>
  </sheetData>
  <autoFilter ref="A4:Q91">
    <sortState ref="A5:Q100">
      <sortCondition ref="L4:L9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3">
    <cfRule type="duplicateValues" dxfId="355" priority="145"/>
    <cfRule type="duplicateValues" dxfId="354" priority="146"/>
  </conditionalFormatting>
  <conditionalFormatting sqref="E12">
    <cfRule type="duplicateValues" dxfId="353" priority="147"/>
    <cfRule type="duplicateValues" dxfId="352" priority="148"/>
  </conditionalFormatting>
  <conditionalFormatting sqref="E12:E13">
    <cfRule type="duplicateValues" dxfId="351" priority="144"/>
  </conditionalFormatting>
  <conditionalFormatting sqref="E14:E20">
    <cfRule type="duplicateValues" dxfId="350" priority="135"/>
    <cfRule type="duplicateValues" dxfId="349" priority="136"/>
  </conditionalFormatting>
  <conditionalFormatting sqref="E14:E20">
    <cfRule type="duplicateValues" dxfId="348" priority="134"/>
  </conditionalFormatting>
  <conditionalFormatting sqref="E21:E27">
    <cfRule type="duplicateValues" dxfId="347" priority="130"/>
    <cfRule type="duplicateValues" dxfId="346" priority="131"/>
  </conditionalFormatting>
  <conditionalFormatting sqref="E21:E27">
    <cfRule type="duplicateValues" dxfId="345" priority="129"/>
  </conditionalFormatting>
  <conditionalFormatting sqref="E28:E31">
    <cfRule type="duplicateValues" dxfId="344" priority="149289"/>
    <cfRule type="duplicateValues" dxfId="343" priority="149290"/>
  </conditionalFormatting>
  <conditionalFormatting sqref="E28:E31">
    <cfRule type="duplicateValues" dxfId="342" priority="149291"/>
  </conditionalFormatting>
  <conditionalFormatting sqref="E32:E44">
    <cfRule type="duplicateValues" dxfId="341" priority="120"/>
    <cfRule type="duplicateValues" dxfId="340" priority="121"/>
  </conditionalFormatting>
  <conditionalFormatting sqref="E32:E44">
    <cfRule type="duplicateValues" dxfId="339" priority="119"/>
  </conditionalFormatting>
  <conditionalFormatting sqref="E45:E48">
    <cfRule type="duplicateValues" dxfId="338" priority="116"/>
    <cfRule type="duplicateValues" dxfId="337" priority="117"/>
  </conditionalFormatting>
  <conditionalFormatting sqref="E45:E48">
    <cfRule type="duplicateValues" dxfId="336" priority="115"/>
  </conditionalFormatting>
  <conditionalFormatting sqref="E49:E54">
    <cfRule type="duplicateValues" dxfId="335" priority="112"/>
    <cfRule type="duplicateValues" dxfId="334" priority="113"/>
  </conditionalFormatting>
  <conditionalFormatting sqref="E49:E54">
    <cfRule type="duplicateValues" dxfId="333" priority="111"/>
  </conditionalFormatting>
  <conditionalFormatting sqref="B91">
    <cfRule type="duplicateValues" dxfId="332" priority="24"/>
  </conditionalFormatting>
  <conditionalFormatting sqref="E80:E91">
    <cfRule type="duplicateValues" dxfId="331" priority="22"/>
    <cfRule type="duplicateValues" dxfId="330" priority="23"/>
  </conditionalFormatting>
  <conditionalFormatting sqref="E80:E91">
    <cfRule type="duplicateValues" dxfId="329" priority="21"/>
  </conditionalFormatting>
  <conditionalFormatting sqref="B5:B6">
    <cfRule type="duplicateValues" dxfId="328" priority="149470"/>
    <cfRule type="duplicateValues" dxfId="327" priority="149471"/>
  </conditionalFormatting>
  <conditionalFormatting sqref="B5:B6">
    <cfRule type="duplicateValues" dxfId="326" priority="149474"/>
  </conditionalFormatting>
  <conditionalFormatting sqref="B5:B6">
    <cfRule type="duplicateValues" dxfId="325" priority="149476"/>
    <cfRule type="duplicateValues" dxfId="324" priority="149477"/>
    <cfRule type="duplicateValues" dxfId="323" priority="149478"/>
  </conditionalFormatting>
  <conditionalFormatting sqref="E5:E11">
    <cfRule type="duplicateValues" dxfId="322" priority="149482"/>
  </conditionalFormatting>
  <conditionalFormatting sqref="E5:E11">
    <cfRule type="duplicateValues" dxfId="321" priority="149484"/>
    <cfRule type="duplicateValues" dxfId="320" priority="149485"/>
  </conditionalFormatting>
  <conditionalFormatting sqref="E5:E11">
    <cfRule type="duplicateValues" dxfId="319" priority="149488"/>
    <cfRule type="duplicateValues" dxfId="318" priority="149489"/>
    <cfRule type="duplicateValues" dxfId="317" priority="149490"/>
  </conditionalFormatting>
  <conditionalFormatting sqref="E55:E79">
    <cfRule type="duplicateValues" dxfId="316" priority="149513"/>
    <cfRule type="duplicateValues" dxfId="315" priority="149514"/>
  </conditionalFormatting>
  <conditionalFormatting sqref="E55:E79">
    <cfRule type="duplicateValues" dxfId="314" priority="149517"/>
  </conditionalFormatting>
  <conditionalFormatting sqref="B7:B90">
    <cfRule type="duplicateValues" dxfId="313" priority="149522"/>
  </conditionalFormatting>
  <conditionalFormatting sqref="B7:B90">
    <cfRule type="duplicateValues" dxfId="312" priority="149530"/>
    <cfRule type="duplicateValues" dxfId="311" priority="149531"/>
  </conditionalFormatting>
  <conditionalFormatting sqref="B7:B90">
    <cfRule type="duplicateValues" dxfId="310" priority="149536"/>
    <cfRule type="duplicateValues" dxfId="309" priority="149537"/>
    <cfRule type="duplicateValues" dxfId="308" priority="149538"/>
  </conditionalFormatting>
  <conditionalFormatting sqref="B101:B1048576 B1:B4">
    <cfRule type="duplicateValues" dxfId="307" priority="149539"/>
    <cfRule type="duplicateValues" dxfId="306" priority="149540"/>
  </conditionalFormatting>
  <conditionalFormatting sqref="B101:B1048576 B1:B4">
    <cfRule type="duplicateValues" dxfId="305" priority="149545"/>
  </conditionalFormatting>
  <conditionalFormatting sqref="B101:B1048576">
    <cfRule type="duplicateValues" dxfId="304" priority="149548"/>
    <cfRule type="duplicateValues" dxfId="303" priority="149549"/>
  </conditionalFormatting>
  <conditionalFormatting sqref="B101:B1048576 B1:B4">
    <cfRule type="duplicateValues" dxfId="302" priority="149552"/>
    <cfRule type="duplicateValues" dxfId="301" priority="149553"/>
    <cfRule type="duplicateValues" dxfId="300" priority="149554"/>
  </conditionalFormatting>
  <conditionalFormatting sqref="B101:B1048576">
    <cfRule type="duplicateValues" dxfId="299" priority="149561"/>
  </conditionalFormatting>
  <conditionalFormatting sqref="B101:B1048576 B1:B6">
    <cfRule type="duplicateValues" dxfId="298" priority="149563"/>
  </conditionalFormatting>
  <conditionalFormatting sqref="E101:E1048576 E1:E11">
    <cfRule type="duplicateValues" dxfId="297" priority="149572"/>
  </conditionalFormatting>
  <conditionalFormatting sqref="E101:E1048576 E5:E11">
    <cfRule type="duplicateValues" dxfId="296" priority="149575"/>
  </conditionalFormatting>
  <conditionalFormatting sqref="E101:E1048576 E1:E11">
    <cfRule type="duplicateValues" dxfId="295" priority="149578"/>
    <cfRule type="duplicateValues" dxfId="294" priority="149579"/>
  </conditionalFormatting>
  <conditionalFormatting sqref="E101:E1048576 E1:E11">
    <cfRule type="duplicateValues" dxfId="293" priority="149584"/>
    <cfRule type="duplicateValues" dxfId="292" priority="149585"/>
    <cfRule type="duplicateValues" dxfId="291" priority="149586"/>
  </conditionalFormatting>
  <conditionalFormatting sqref="E101:E1048576 E5:E11">
    <cfRule type="duplicateValues" dxfId="290" priority="149593"/>
    <cfRule type="duplicateValues" dxfId="289" priority="149594"/>
    <cfRule type="duplicateValues" dxfId="288" priority="149595"/>
  </conditionalFormatting>
  <conditionalFormatting sqref="E101:E1048576 E5:E11">
    <cfRule type="duplicateValues" dxfId="287" priority="149602"/>
    <cfRule type="duplicateValues" dxfId="286" priority="149603"/>
  </conditionalFormatting>
  <conditionalFormatting sqref="E101:E1048576">
    <cfRule type="duplicateValues" dxfId="285" priority="149608"/>
    <cfRule type="duplicateValues" dxfId="284" priority="149609"/>
  </conditionalFormatting>
  <conditionalFormatting sqref="E1:E91 E101:E1048576">
    <cfRule type="duplicateValues" dxfId="283" priority="149612"/>
  </conditionalFormatting>
  <conditionalFormatting sqref="B92:B96">
    <cfRule type="duplicateValues" dxfId="282" priority="149615"/>
  </conditionalFormatting>
  <conditionalFormatting sqref="E92:E96">
    <cfRule type="duplicateValues" dxfId="281" priority="149616"/>
    <cfRule type="duplicateValues" dxfId="280" priority="149617"/>
  </conditionalFormatting>
  <conditionalFormatting sqref="E92:E96">
    <cfRule type="duplicateValues" dxfId="279" priority="149618"/>
  </conditionalFormatting>
  <conditionalFormatting sqref="B97:B100">
    <cfRule type="duplicateValues" dxfId="3" priority="4"/>
  </conditionalFormatting>
  <conditionalFormatting sqref="E97:E100">
    <cfRule type="duplicateValues" dxfId="2" priority="2"/>
    <cfRule type="duplicateValues" dxfId="1" priority="3"/>
  </conditionalFormatting>
  <conditionalFormatting sqref="E97:E100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8"/>
  <sheetViews>
    <sheetView topLeftCell="A60" zoomScale="55" zoomScaleNormal="55" workbookViewId="0">
      <selection activeCell="N79" sqref="N7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9" t="s">
        <v>2144</v>
      </c>
      <c r="B1" s="200"/>
      <c r="C1" s="200"/>
      <c r="D1" s="200"/>
      <c r="E1" s="201"/>
      <c r="F1" s="197" t="s">
        <v>2537</v>
      </c>
      <c r="G1" s="198"/>
      <c r="H1" s="98">
        <f>COUNTIF(A:E,"2 Gavetas Vacías + 1 Fallando")</f>
        <v>3</v>
      </c>
      <c r="I1" s="98">
        <f>COUNTIF(A:E,("3 Gavetas Vacías"))</f>
        <v>8</v>
      </c>
      <c r="J1" s="119">
        <f>COUNTIF(A:E,"2 Gavetas Fallando + 1 Vacia")</f>
        <v>0</v>
      </c>
      <c r="K1" s="119"/>
    </row>
    <row r="2" spans="1:11" ht="25.5" customHeight="1" x14ac:dyDescent="0.25">
      <c r="A2" s="202" t="s">
        <v>2608</v>
      </c>
      <c r="B2" s="203"/>
      <c r="C2" s="203"/>
      <c r="D2" s="203"/>
      <c r="E2" s="204"/>
      <c r="F2" s="97" t="s">
        <v>2536</v>
      </c>
      <c r="G2" s="96">
        <f>G3+G4</f>
        <v>96</v>
      </c>
      <c r="H2" s="97" t="s">
        <v>2543</v>
      </c>
      <c r="I2" s="96">
        <f>COUNTIF(A:E,"Abastecido")</f>
        <v>0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5"/>
      <c r="B3" s="167"/>
      <c r="C3" s="206"/>
      <c r="D3" s="206"/>
      <c r="E3" s="207"/>
      <c r="F3" s="97" t="s">
        <v>2535</v>
      </c>
      <c r="G3" s="96">
        <f>COUNTIF(REPORTE!A:Q,"fuera de Servicio")</f>
        <v>96</v>
      </c>
      <c r="H3" s="97" t="s">
        <v>2615</v>
      </c>
      <c r="I3" s="96">
        <f>COUNTIF(A:E,"GAVETAS VACIAS + GAVETAS FALLANDO")</f>
        <v>10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44453.708333333336</v>
      </c>
      <c r="C4" s="208"/>
      <c r="D4" s="208"/>
      <c r="E4" s="209"/>
      <c r="F4" s="97" t="s">
        <v>2532</v>
      </c>
      <c r="G4" s="96">
        <f>COUNTIF(REPORTE!A:Q,"En Servicio")</f>
        <v>0</v>
      </c>
      <c r="H4" s="97" t="s">
        <v>2613</v>
      </c>
      <c r="I4" s="96">
        <f>COUNTIF(A:E,"Solucionado")</f>
        <v>2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208"/>
      <c r="D5" s="208"/>
      <c r="E5" s="209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11</v>
      </c>
      <c r="J5" s="119"/>
      <c r="K5" s="119"/>
    </row>
    <row r="6" spans="1:11" ht="15" customHeight="1" x14ac:dyDescent="0.25">
      <c r="A6" s="191"/>
      <c r="B6" s="192"/>
      <c r="C6" s="210"/>
      <c r="D6" s="210"/>
      <c r="E6" s="211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7</v>
      </c>
      <c r="J6" s="119"/>
      <c r="K6" s="119"/>
    </row>
    <row r="7" spans="1:11" ht="18" customHeight="1" thickBot="1" x14ac:dyDescent="0.3">
      <c r="A7" s="194" t="s">
        <v>2560</v>
      </c>
      <c r="B7" s="195"/>
      <c r="C7" s="195"/>
      <c r="D7" s="195"/>
      <c r="E7" s="196"/>
      <c r="F7" s="97" t="s">
        <v>2612</v>
      </c>
      <c r="G7" s="96">
        <f>COUNTIF(A:E,"Sin Efectivo")</f>
        <v>21</v>
      </c>
      <c r="H7" s="97" t="s">
        <v>2541</v>
      </c>
      <c r="I7" s="96">
        <f>COUNTIF(A:E,"GAVETA DE RECHAZO LLENA")</f>
        <v>6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7" t="s">
        <v>2411</v>
      </c>
      <c r="E8" s="140" t="s">
        <v>2409</v>
      </c>
    </row>
    <row r="9" spans="1:11" s="119" customFormat="1" ht="18" customHeight="1" x14ac:dyDescent="0.25">
      <c r="A9" s="135" t="e">
        <f>VLOOKUP(B9,'[1]LISTADO ATM'!$A$2:$C$922,3,0)</f>
        <v>#N/A</v>
      </c>
      <c r="B9" s="122"/>
      <c r="C9" s="135" t="e">
        <f>VLOOKUP(B9,'[1]LISTADO ATM'!$A$2:$B$822,2,0)</f>
        <v>#N/A</v>
      </c>
      <c r="D9" s="143" t="s">
        <v>2690</v>
      </c>
      <c r="E9" s="122"/>
    </row>
    <row r="10" spans="1:11" s="106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ATM'!$A$2:$B$822,2,0)</f>
        <v>#N/A</v>
      </c>
      <c r="D10" s="143" t="s">
        <v>2690</v>
      </c>
      <c r="E10" s="122"/>
    </row>
    <row r="11" spans="1:11" s="106" customFormat="1" ht="18" x14ac:dyDescent="0.25">
      <c r="A11" s="136" t="s">
        <v>2462</v>
      </c>
      <c r="B11" s="137">
        <f>COUNT(B9:B10)</f>
        <v>0</v>
      </c>
      <c r="C11" s="190"/>
      <c r="D11" s="190"/>
      <c r="E11" s="190"/>
    </row>
    <row r="12" spans="1:11" s="106" customFormat="1" ht="18" customHeight="1" x14ac:dyDescent="0.25">
      <c r="A12" s="191"/>
      <c r="B12" s="192"/>
      <c r="C12" s="192"/>
      <c r="D12" s="192"/>
      <c r="E12" s="193"/>
    </row>
    <row r="13" spans="1:11" s="106" customFormat="1" ht="18" customHeight="1" thickBot="1" x14ac:dyDescent="0.3">
      <c r="A13" s="194" t="s">
        <v>2561</v>
      </c>
      <c r="B13" s="195"/>
      <c r="C13" s="195"/>
      <c r="D13" s="195"/>
      <c r="E13" s="196"/>
    </row>
    <row r="14" spans="1:11" s="106" customFormat="1" ht="18" customHeight="1" x14ac:dyDescent="0.25">
      <c r="A14" s="140" t="s">
        <v>15</v>
      </c>
      <c r="B14" s="140" t="s">
        <v>2408</v>
      </c>
      <c r="C14" s="140" t="s">
        <v>46</v>
      </c>
      <c r="D14" s="182" t="s">
        <v>2411</v>
      </c>
      <c r="E14" s="183" t="s">
        <v>2409</v>
      </c>
    </row>
    <row r="15" spans="1:11" s="106" customFormat="1" ht="18.75" customHeight="1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43" t="s">
        <v>2614</v>
      </c>
      <c r="E15" s="122"/>
    </row>
    <row r="16" spans="1:11" s="106" customFormat="1" ht="18" customHeight="1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43" t="s">
        <v>2614</v>
      </c>
      <c r="E16" s="122"/>
    </row>
    <row r="17" spans="1:5" s="106" customFormat="1" ht="18.75" customHeight="1" x14ac:dyDescent="0.25">
      <c r="A17" s="136" t="s">
        <v>2462</v>
      </c>
      <c r="B17" s="137">
        <f>COUNT(B15:B16)</f>
        <v>0</v>
      </c>
      <c r="C17" s="184"/>
      <c r="D17" s="185"/>
      <c r="E17" s="186"/>
    </row>
    <row r="18" spans="1:5" s="106" customFormat="1" ht="18" customHeight="1" thickBot="1" x14ac:dyDescent="0.3">
      <c r="A18" s="161"/>
      <c r="B18" s="162"/>
      <c r="C18" s="162"/>
      <c r="D18" s="162"/>
      <c r="E18" s="163"/>
    </row>
    <row r="19" spans="1:5" s="106" customFormat="1" ht="18" customHeight="1" thickBot="1" x14ac:dyDescent="0.3">
      <c r="A19" s="179" t="s">
        <v>2463</v>
      </c>
      <c r="B19" s="180"/>
      <c r="C19" s="180"/>
      <c r="D19" s="180"/>
      <c r="E19" s="181"/>
    </row>
    <row r="20" spans="1:5" s="111" customFormat="1" ht="18" customHeight="1" x14ac:dyDescent="0.25">
      <c r="A20" s="140" t="s">
        <v>15</v>
      </c>
      <c r="B20" s="140" t="s">
        <v>2408</v>
      </c>
      <c r="C20" s="140" t="s">
        <v>46</v>
      </c>
      <c r="D20" s="147" t="s">
        <v>2411</v>
      </c>
      <c r="E20" s="140" t="s">
        <v>2409</v>
      </c>
    </row>
    <row r="21" spans="1:5" s="111" customFormat="1" ht="18" customHeight="1" x14ac:dyDescent="0.25">
      <c r="A21" s="135" t="str">
        <f>VLOOKUP(B21,'[1]LISTADO ATM'!$A$2:$C$922,3,0)</f>
        <v>ESTE</v>
      </c>
      <c r="B21" s="133">
        <v>673</v>
      </c>
      <c r="C21" s="135" t="str">
        <f>VLOOKUP(B21,'[1]LISTADO ATM'!$A$2:$B$922,2,0)</f>
        <v>ATM Clínica Dr. Cruz Jiminián</v>
      </c>
      <c r="D21" s="144" t="s">
        <v>2429</v>
      </c>
      <c r="E21" s="107">
        <v>3336024450</v>
      </c>
    </row>
    <row r="22" spans="1:5" s="119" customFormat="1" ht="18" customHeight="1" x14ac:dyDescent="0.25">
      <c r="A22" s="135" t="str">
        <f>VLOOKUP(B22,'[1]LISTADO ATM'!$A$2:$C$922,3,0)</f>
        <v>DISTRITO NACIONAL</v>
      </c>
      <c r="B22" s="133">
        <v>813</v>
      </c>
      <c r="C22" s="135" t="str">
        <f>VLOOKUP(B22,'[1]LISTADO ATM'!$A$2:$B$922,2,0)</f>
        <v>ATM Oficina Occidental Mall</v>
      </c>
      <c r="D22" s="144" t="s">
        <v>2429</v>
      </c>
      <c r="E22" s="107">
        <v>3336025648</v>
      </c>
    </row>
    <row r="23" spans="1:5" s="111" customFormat="1" ht="18" customHeight="1" x14ac:dyDescent="0.25">
      <c r="A23" s="135" t="str">
        <f>VLOOKUP(B23,'[1]LISTADO ATM'!$A$2:$C$922,3,0)</f>
        <v>DISTRITO NACIONAL</v>
      </c>
      <c r="B23" s="133">
        <v>194</v>
      </c>
      <c r="C23" s="135" t="str">
        <f>VLOOKUP(B23,'[1]LISTADO ATM'!$A$2:$B$922,2,0)</f>
        <v xml:space="preserve">ATM UNP Pantoja </v>
      </c>
      <c r="D23" s="144" t="s">
        <v>2429</v>
      </c>
      <c r="E23" s="107">
        <v>3336025834</v>
      </c>
    </row>
    <row r="24" spans="1:5" s="111" customFormat="1" ht="18" customHeight="1" x14ac:dyDescent="0.25">
      <c r="A24" s="135" t="str">
        <f>VLOOKUP(B24,'[1]LISTADO ATM'!$A$2:$C$922,3,0)</f>
        <v>DISTRITO NACIONAL</v>
      </c>
      <c r="B24" s="133">
        <v>24</v>
      </c>
      <c r="C24" s="135" t="str">
        <f>VLOOKUP(B24,'[1]LISTADO ATM'!$A$2:$B$922,2,0)</f>
        <v xml:space="preserve">ATM Oficina Eusebio Manzueta </v>
      </c>
      <c r="D24" s="144" t="s">
        <v>2429</v>
      </c>
      <c r="E24" s="107">
        <v>3336025819</v>
      </c>
    </row>
    <row r="25" spans="1:5" s="111" customFormat="1" ht="18" customHeight="1" x14ac:dyDescent="0.25">
      <c r="A25" s="135" t="str">
        <f>VLOOKUP(B25,'[1]LISTADO ATM'!$A$2:$C$922,3,0)</f>
        <v>SUR</v>
      </c>
      <c r="B25" s="133">
        <v>403</v>
      </c>
      <c r="C25" s="135" t="str">
        <f>VLOOKUP(B25,'[1]LISTADO ATM'!$A$2:$B$922,2,0)</f>
        <v xml:space="preserve">ATM Oficina Vicente Noble </v>
      </c>
      <c r="D25" s="144" t="s">
        <v>2429</v>
      </c>
      <c r="E25" s="107">
        <v>3336025815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33">
        <v>183</v>
      </c>
      <c r="C26" s="135" t="str">
        <f>VLOOKUP(B26,'[1]LISTADO ATM'!$A$2:$B$922,2,0)</f>
        <v>ATM Estación Nativa Km. 22 Aut. Duarte.</v>
      </c>
      <c r="D26" s="144" t="s">
        <v>2429</v>
      </c>
      <c r="E26" s="107">
        <v>3336025852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434</v>
      </c>
      <c r="C27" s="135" t="str">
        <f>VLOOKUP(B27,'[1]LISTADO ATM'!$A$2:$B$922,2,0)</f>
        <v xml:space="preserve">ATM Generadora Hidroeléctrica Dom. (EGEHID) </v>
      </c>
      <c r="D27" s="144" t="s">
        <v>2429</v>
      </c>
      <c r="E27" s="107">
        <v>3336026069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20</v>
      </c>
      <c r="C28" s="135" t="str">
        <f>VLOOKUP(B28,'[1]LISTADO ATM'!$A$2:$B$922,2,0)</f>
        <v>ATM S/M Aprezio Las Palmas</v>
      </c>
      <c r="D28" s="144" t="s">
        <v>2429</v>
      </c>
      <c r="E28" s="107">
        <v>3336026081</v>
      </c>
    </row>
    <row r="29" spans="1:5" s="119" customFormat="1" ht="18.75" customHeight="1" x14ac:dyDescent="0.25">
      <c r="A29" s="135" t="str">
        <f>VLOOKUP(B29,'[1]LISTADO ATM'!$A$2:$C$922,3,0)</f>
        <v>SUR</v>
      </c>
      <c r="B29" s="133">
        <v>984</v>
      </c>
      <c r="C29" s="135" t="str">
        <f>VLOOKUP(B29,'[1]LISTADO ATM'!$A$2:$B$922,2,0)</f>
        <v xml:space="preserve">ATM Oficina Neiba II </v>
      </c>
      <c r="D29" s="144" t="s">
        <v>2429</v>
      </c>
      <c r="E29" s="107">
        <v>3336026090</v>
      </c>
    </row>
    <row r="30" spans="1:5" s="119" customFormat="1" ht="18.75" customHeight="1" x14ac:dyDescent="0.25">
      <c r="A30" s="135" t="str">
        <f>VLOOKUP(B30,'[1]LISTADO ATM'!$A$2:$C$922,3,0)</f>
        <v>NORTE</v>
      </c>
      <c r="B30" s="133">
        <v>605</v>
      </c>
      <c r="C30" s="135" t="str">
        <f>VLOOKUP(B30,'[1]LISTADO ATM'!$A$2:$B$922,2,0)</f>
        <v xml:space="preserve">ATM Oficina Bonao I </v>
      </c>
      <c r="D30" s="144" t="s">
        <v>2429</v>
      </c>
      <c r="E30" s="107">
        <v>3336026103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816</v>
      </c>
      <c r="C31" s="135" t="str">
        <f>VLOOKUP(B31,'[1]LISTADO ATM'!$A$2:$B$922,2,0)</f>
        <v xml:space="preserve">ATM Oficina Pedro Brand </v>
      </c>
      <c r="D31" s="144" t="s">
        <v>2429</v>
      </c>
      <c r="E31" s="107">
        <v>3336026110</v>
      </c>
    </row>
    <row r="32" spans="1:5" s="119" customFormat="1" ht="18.75" customHeight="1" x14ac:dyDescent="0.25">
      <c r="A32" s="135" t="str">
        <f>VLOOKUP(B32,'[1]LISTADO ATM'!$A$2:$C$922,3,0)</f>
        <v>DISTRITO NACIONAL</v>
      </c>
      <c r="B32" s="133">
        <v>407</v>
      </c>
      <c r="C32" s="135" t="str">
        <f>VLOOKUP(B32,'[1]LISTADO ATM'!$A$2:$B$922,2,0)</f>
        <v xml:space="preserve">ATM Multicentro La Sirena Villa Mella </v>
      </c>
      <c r="D32" s="144" t="s">
        <v>2429</v>
      </c>
      <c r="E32" s="107">
        <v>3336026112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642</v>
      </c>
      <c r="C33" s="135" t="str">
        <f>VLOOKUP(B33,'[1]LISTADO ATM'!$A$2:$B$922,2,0)</f>
        <v xml:space="preserve">ATM OMSA Sto. Dgo. </v>
      </c>
      <c r="D33" s="144" t="s">
        <v>2429</v>
      </c>
      <c r="E33" s="107">
        <v>3336026132</v>
      </c>
    </row>
    <row r="34" spans="1:5" s="119" customFormat="1" ht="18.75" customHeight="1" x14ac:dyDescent="0.25">
      <c r="A34" s="135" t="str">
        <f>VLOOKUP(B34,'[1]LISTADO ATM'!$A$2:$C$922,3,0)</f>
        <v>ESTE</v>
      </c>
      <c r="B34" s="133">
        <v>268</v>
      </c>
      <c r="C34" s="135" t="str">
        <f>VLOOKUP(B34,'[1]LISTADO ATM'!$A$2:$B$922,2,0)</f>
        <v xml:space="preserve">ATM Autobanco La Altagracia (Higuey) </v>
      </c>
      <c r="D34" s="144" t="s">
        <v>2429</v>
      </c>
      <c r="E34" s="107">
        <v>3336026235</v>
      </c>
    </row>
    <row r="35" spans="1:5" s="119" customFormat="1" ht="18.75" customHeight="1" x14ac:dyDescent="0.25">
      <c r="A35" s="135" t="str">
        <f>VLOOKUP(B35,'[1]LISTADO ATM'!$A$2:$C$922,3,0)</f>
        <v>DISTRITO NACIONAL</v>
      </c>
      <c r="B35" s="133">
        <v>540</v>
      </c>
      <c r="C35" s="135" t="str">
        <f>VLOOKUP(B35,'[1]LISTADO ATM'!$A$2:$B$922,2,0)</f>
        <v xml:space="preserve">ATM Autoservicio Sambil I </v>
      </c>
      <c r="D35" s="144" t="s">
        <v>2429</v>
      </c>
      <c r="E35" s="107">
        <v>3336026243</v>
      </c>
    </row>
    <row r="36" spans="1:5" s="119" customFormat="1" ht="18.75" customHeight="1" x14ac:dyDescent="0.25">
      <c r="A36" s="135" t="str">
        <f>VLOOKUP(B36,'[1]LISTADO ATM'!$A$2:$C$922,3,0)</f>
        <v>DISTRITO NACIONAL</v>
      </c>
      <c r="B36" s="133">
        <v>769</v>
      </c>
      <c r="C36" s="135" t="str">
        <f>VLOOKUP(B36,'[1]LISTADO ATM'!$A$2:$B$922,2,0)</f>
        <v>ATM UNP Pablo Mella Morales</v>
      </c>
      <c r="D36" s="144" t="s">
        <v>2429</v>
      </c>
      <c r="E36" s="145">
        <v>3336026241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33">
        <v>507</v>
      </c>
      <c r="C37" s="135" t="str">
        <f>VLOOKUP(B37,'[1]LISTADO ATM'!$A$2:$B$922,2,0)</f>
        <v>ATM Estación Sigma Boca Chica</v>
      </c>
      <c r="D37" s="144" t="s">
        <v>2429</v>
      </c>
      <c r="E37" s="107">
        <v>3336026251</v>
      </c>
    </row>
    <row r="38" spans="1:5" s="119" customFormat="1" ht="18.75" customHeight="1" x14ac:dyDescent="0.25">
      <c r="A38" s="135" t="str">
        <f>VLOOKUP(B38,'[1]LISTADO ATM'!$A$2:$C$922,3,0)</f>
        <v>ESTE</v>
      </c>
      <c r="B38" s="133">
        <v>104</v>
      </c>
      <c r="C38" s="135" t="str">
        <f>VLOOKUP(B38,'[1]LISTADO ATM'!$A$2:$B$922,2,0)</f>
        <v xml:space="preserve">ATM Jumbo Higuey </v>
      </c>
      <c r="D38" s="144" t="s">
        <v>2429</v>
      </c>
      <c r="E38" s="107">
        <v>3336026256</v>
      </c>
    </row>
    <row r="39" spans="1:5" s="119" customFormat="1" ht="18.75" customHeight="1" x14ac:dyDescent="0.25">
      <c r="A39" s="135" t="str">
        <f>VLOOKUP(B39,'[1]LISTADO ATM'!$A$2:$C$922,3,0)</f>
        <v>SUR</v>
      </c>
      <c r="B39" s="133">
        <v>311</v>
      </c>
      <c r="C39" s="135" t="str">
        <f>VLOOKUP(B39,'[1]LISTADO ATM'!$A$2:$B$922,2,0)</f>
        <v>ATM Plaza Eroski</v>
      </c>
      <c r="D39" s="144" t="s">
        <v>2429</v>
      </c>
      <c r="E39" s="107">
        <v>3336026264</v>
      </c>
    </row>
    <row r="40" spans="1:5" s="68" customFormat="1" ht="19.5" customHeight="1" x14ac:dyDescent="0.25">
      <c r="A40" s="135" t="e">
        <f>VLOOKUP(B40,'[1]LISTADO ATM'!$A$2:$C$922,3,0)</f>
        <v>#N/A</v>
      </c>
      <c r="B40" s="133"/>
      <c r="C40" s="135" t="e">
        <f>VLOOKUP(B40,'[1]LISTADO ATM'!$A$2:$B$922,2,0)</f>
        <v>#N/A</v>
      </c>
      <c r="D40" s="144" t="s">
        <v>2429</v>
      </c>
      <c r="E40" s="107"/>
    </row>
    <row r="41" spans="1:5" s="119" customFormat="1" ht="18.75" customHeight="1" x14ac:dyDescent="0.25">
      <c r="A41" s="135" t="e">
        <f>VLOOKUP(B41,'[1]LISTADO ATM'!$A$2:$C$922,3,0)</f>
        <v>#N/A</v>
      </c>
      <c r="B41" s="133"/>
      <c r="C41" s="135" t="e">
        <f>VLOOKUP(B41,'[1]LISTADO ATM'!$A$2:$B$922,2,0)</f>
        <v>#N/A</v>
      </c>
      <c r="D41" s="144" t="s">
        <v>2429</v>
      </c>
      <c r="E41" s="107"/>
    </row>
    <row r="42" spans="1:5" s="119" customFormat="1" ht="18.75" customHeight="1" x14ac:dyDescent="0.25">
      <c r="A42" s="136"/>
      <c r="B42" s="137">
        <f>COUNT(B21:B41)</f>
        <v>19</v>
      </c>
      <c r="C42" s="184"/>
      <c r="D42" s="185"/>
      <c r="E42" s="186"/>
    </row>
    <row r="43" spans="1:5" s="119" customFormat="1" ht="18.75" customHeight="1" thickBot="1" x14ac:dyDescent="0.3">
      <c r="A43" s="161"/>
      <c r="B43" s="162"/>
      <c r="C43" s="162"/>
      <c r="D43" s="162"/>
      <c r="E43" s="163"/>
    </row>
    <row r="44" spans="1:5" s="119" customFormat="1" ht="18.75" customHeight="1" thickBot="1" x14ac:dyDescent="0.3">
      <c r="A44" s="187" t="s">
        <v>2434</v>
      </c>
      <c r="B44" s="188"/>
      <c r="C44" s="188"/>
      <c r="D44" s="188"/>
      <c r="E44" s="189"/>
    </row>
    <row r="45" spans="1:5" s="119" customFormat="1" ht="18.75" customHeight="1" x14ac:dyDescent="0.25">
      <c r="A45" s="140" t="s">
        <v>15</v>
      </c>
      <c r="B45" s="140" t="s">
        <v>2408</v>
      </c>
      <c r="C45" s="140" t="s">
        <v>46</v>
      </c>
      <c r="D45" s="147" t="s">
        <v>2411</v>
      </c>
      <c r="E45" s="140" t="s">
        <v>2409</v>
      </c>
    </row>
    <row r="46" spans="1:5" s="119" customFormat="1" ht="18.75" customHeight="1" x14ac:dyDescent="0.25">
      <c r="A46" s="135" t="str">
        <f>VLOOKUP(B46,'[1]LISTADO ATM'!$A$2:$C$922,3,0)</f>
        <v>DISTRITO NACIONAL</v>
      </c>
      <c r="B46" s="145">
        <v>567</v>
      </c>
      <c r="C46" s="135" t="str">
        <f>VLOOKUP(B46,'[1]LISTADO ATM'!$A$2:$B$822,2,0)</f>
        <v xml:space="preserve">ATM Oficina Máximo Gómez </v>
      </c>
      <c r="D46" s="146" t="s">
        <v>2434</v>
      </c>
      <c r="E46" s="145">
        <v>3336024068</v>
      </c>
    </row>
    <row r="47" spans="1:5" s="119" customFormat="1" ht="18.75" customHeight="1" x14ac:dyDescent="0.25">
      <c r="A47" s="135" t="str">
        <f>VLOOKUP(B47,'[1]LISTADO ATM'!$A$2:$C$922,3,0)</f>
        <v>DISTRITO NACIONAL</v>
      </c>
      <c r="B47" s="145">
        <v>988</v>
      </c>
      <c r="C47" s="135" t="str">
        <f>VLOOKUP(B47,'[1]LISTADO ATM'!$A$2:$B$822,2,0)</f>
        <v xml:space="preserve">ATM Estación Sigma 27 de Febrero </v>
      </c>
      <c r="D47" s="146" t="s">
        <v>2434</v>
      </c>
      <c r="E47" s="145">
        <v>3336024540</v>
      </c>
    </row>
    <row r="48" spans="1:5" s="119" customFormat="1" ht="18.75" customHeight="1" x14ac:dyDescent="0.25">
      <c r="A48" s="135" t="str">
        <f>VLOOKUP(B48,'[1]LISTADO ATM'!$A$2:$C$922,3,0)</f>
        <v>DISTRITO NACIONAL</v>
      </c>
      <c r="B48" s="145">
        <v>490</v>
      </c>
      <c r="C48" s="135" t="str">
        <f>VLOOKUP(B48,'[1]LISTADO ATM'!$A$2:$B$822,2,0)</f>
        <v xml:space="preserve">ATM Hospital Ney Arias Lora </v>
      </c>
      <c r="D48" s="146" t="s">
        <v>2434</v>
      </c>
      <c r="E48" s="145">
        <v>3336024132</v>
      </c>
    </row>
    <row r="49" spans="1:10" s="119" customFormat="1" ht="18.75" customHeight="1" x14ac:dyDescent="0.25">
      <c r="A49" s="135" t="str">
        <f>VLOOKUP(B49,'[1]LISTADO ATM'!$A$2:$C$922,3,0)</f>
        <v>ESTE</v>
      </c>
      <c r="B49" s="145">
        <v>366</v>
      </c>
      <c r="C49" s="135" t="str">
        <f>VLOOKUP(B49,'[1]LISTADO ATM'!$A$2:$B$822,2,0)</f>
        <v>ATM Oficina Boulevard (Higuey) II</v>
      </c>
      <c r="D49" s="146" t="s">
        <v>2434</v>
      </c>
      <c r="E49" s="145">
        <v>3336026240</v>
      </c>
    </row>
    <row r="50" spans="1:10" s="119" customFormat="1" ht="18.75" customHeight="1" x14ac:dyDescent="0.25">
      <c r="A50" s="135" t="str">
        <f>VLOOKUP(B50,'[1]LISTADO ATM'!$A$2:$C$922,3,0)</f>
        <v>NORTE</v>
      </c>
      <c r="B50" s="145">
        <v>333</v>
      </c>
      <c r="C50" s="135" t="str">
        <f>VLOOKUP(B50,'[1]LISTADO ATM'!$A$2:$B$822,2,0)</f>
        <v>ATM Oficina Turey Maimón</v>
      </c>
      <c r="D50" s="146" t="s">
        <v>2434</v>
      </c>
      <c r="E50" s="145">
        <v>3336026247</v>
      </c>
    </row>
    <row r="51" spans="1:10" s="119" customFormat="1" ht="18.75" customHeight="1" x14ac:dyDescent="0.25">
      <c r="A51" s="135" t="e">
        <f>VLOOKUP(B51,'[1]LISTADO ATM'!$A$2:$C$922,3,0)</f>
        <v>#N/A</v>
      </c>
      <c r="B51" s="145"/>
      <c r="C51" s="135" t="e">
        <f>VLOOKUP(B51,'[1]LISTADO ATM'!$A$2:$B$822,2,0)</f>
        <v>#N/A</v>
      </c>
      <c r="D51" s="146" t="s">
        <v>2434</v>
      </c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45"/>
      <c r="C52" s="135" t="e">
        <f>VLOOKUP(B52,'[1]LISTADO ATM'!$A$2:$B$822,2,0)</f>
        <v>#N/A</v>
      </c>
      <c r="D52" s="146" t="s">
        <v>2434</v>
      </c>
      <c r="E52" s="145"/>
    </row>
    <row r="53" spans="1:10" s="111" customFormat="1" ht="18.75" customHeight="1" x14ac:dyDescent="0.25">
      <c r="A53" s="135" t="e">
        <f>VLOOKUP(B53,'[1]LISTADO ATM'!$A$2:$C$922,3,0)</f>
        <v>#N/A</v>
      </c>
      <c r="B53" s="145"/>
      <c r="C53" s="135" t="e">
        <f>VLOOKUP(B53,'[1]LISTADO ATM'!$A$2:$B$822,2,0)</f>
        <v>#N/A</v>
      </c>
      <c r="D53" s="146" t="s">
        <v>2434</v>
      </c>
      <c r="E53" s="145"/>
    </row>
    <row r="54" spans="1:10" s="111" customFormat="1" ht="18.75" customHeight="1" x14ac:dyDescent="0.25">
      <c r="A54" s="135" t="e">
        <f>VLOOKUP(B54,'[1]LISTADO ATM'!$A$2:$C$922,3,0)</f>
        <v>#N/A</v>
      </c>
      <c r="B54" s="145"/>
      <c r="C54" s="135" t="e">
        <f>VLOOKUP(B54,'[1]LISTADO ATM'!$A$2:$B$822,2,0)</f>
        <v>#N/A</v>
      </c>
      <c r="D54" s="146" t="s">
        <v>2434</v>
      </c>
      <c r="E54" s="145"/>
      <c r="F54" s="119"/>
      <c r="G54" s="118"/>
      <c r="H54" s="118"/>
      <c r="I54" s="118"/>
      <c r="J54" s="118"/>
    </row>
    <row r="55" spans="1:10" s="118" customFormat="1" ht="18" customHeight="1" thickBot="1" x14ac:dyDescent="0.3">
      <c r="A55" s="141" t="s">
        <v>2462</v>
      </c>
      <c r="B55" s="137">
        <f>COUNTA(B46:B54)</f>
        <v>5</v>
      </c>
      <c r="C55" s="158"/>
      <c r="D55" s="159"/>
      <c r="E55" s="160"/>
      <c r="F55" s="119"/>
    </row>
    <row r="56" spans="1:10" s="118" customFormat="1" ht="18" customHeight="1" thickBot="1" x14ac:dyDescent="0.3">
      <c r="A56" s="161"/>
      <c r="B56" s="162"/>
      <c r="C56" s="162"/>
      <c r="D56" s="162"/>
      <c r="E56" s="163"/>
      <c r="F56" s="119"/>
    </row>
    <row r="57" spans="1:10" s="111" customFormat="1" ht="18" customHeight="1" thickBot="1" x14ac:dyDescent="0.3">
      <c r="A57" s="164" t="s">
        <v>2574</v>
      </c>
      <c r="B57" s="165"/>
      <c r="C57" s="165"/>
      <c r="D57" s="165"/>
      <c r="E57" s="166"/>
      <c r="F57" s="119"/>
      <c r="G57" s="118"/>
      <c r="H57" s="118"/>
      <c r="I57" s="118"/>
      <c r="J57" s="118"/>
    </row>
    <row r="58" spans="1:10" s="111" customFormat="1" ht="18.75" customHeight="1" x14ac:dyDescent="0.25">
      <c r="A58" s="140" t="s">
        <v>15</v>
      </c>
      <c r="B58" s="140" t="s">
        <v>2408</v>
      </c>
      <c r="C58" s="140" t="s">
        <v>46</v>
      </c>
      <c r="D58" s="147" t="s">
        <v>2411</v>
      </c>
      <c r="E58" s="140" t="s">
        <v>2409</v>
      </c>
      <c r="F58" s="119"/>
      <c r="G58" s="118"/>
      <c r="H58" s="118"/>
      <c r="I58" s="118"/>
      <c r="J58" s="118"/>
    </row>
    <row r="59" spans="1:10" s="111" customFormat="1" ht="18" customHeight="1" x14ac:dyDescent="0.25">
      <c r="A59" s="134" t="str">
        <f>VLOOKUP(B59,'[1]LISTADO ATM'!$A$2:$C$922,3,0)</f>
        <v>DISTRITO NACIONAL</v>
      </c>
      <c r="B59" s="145">
        <v>535</v>
      </c>
      <c r="C59" s="134" t="str">
        <f>VLOOKUP(B59,'[1]LISTADO ATM'!$A$2:$B$822,2,0)</f>
        <v xml:space="preserve">ATM Autoservicio Torre III </v>
      </c>
      <c r="D59" s="142" t="s">
        <v>2609</v>
      </c>
      <c r="E59" s="145">
        <v>3336024427</v>
      </c>
      <c r="F59" s="119"/>
      <c r="G59" s="118"/>
      <c r="H59" s="118"/>
      <c r="I59" s="118"/>
      <c r="J59" s="118"/>
    </row>
    <row r="60" spans="1:10" s="119" customFormat="1" ht="18" customHeight="1" x14ac:dyDescent="0.25">
      <c r="A60" s="134" t="str">
        <f>VLOOKUP(B60,'[1]LISTADO ATM'!$A$2:$C$922,3,0)</f>
        <v>DISTRITO NACIONAL</v>
      </c>
      <c r="B60" s="145">
        <v>70</v>
      </c>
      <c r="C60" s="134" t="str">
        <f>VLOOKUP(B60,'[1]LISTADO ATM'!$A$2:$B$822,2,0)</f>
        <v xml:space="preserve">ATM Autoservicio Plaza Lama Zona Oriental </v>
      </c>
      <c r="D60" s="142" t="s">
        <v>2609</v>
      </c>
      <c r="E60" s="145">
        <v>3336024810</v>
      </c>
    </row>
    <row r="61" spans="1:10" s="119" customFormat="1" ht="18" customHeight="1" x14ac:dyDescent="0.25">
      <c r="A61" s="134" t="str">
        <f>VLOOKUP(B61,'[1]LISTADO ATM'!$A$2:$C$922,3,0)</f>
        <v>DISTRITO NACIONAL</v>
      </c>
      <c r="B61" s="145">
        <v>540</v>
      </c>
      <c r="C61" s="134" t="str">
        <f>VLOOKUP(B61,'[1]LISTADO ATM'!$A$2:$B$822,2,0)</f>
        <v xml:space="preserve">ATM Autoservicio Sambil I </v>
      </c>
      <c r="D61" s="142" t="s">
        <v>2609</v>
      </c>
      <c r="E61" s="145">
        <v>3336024812</v>
      </c>
    </row>
    <row r="62" spans="1:10" s="119" customFormat="1" ht="18" customHeight="1" x14ac:dyDescent="0.25">
      <c r="A62" s="134" t="str">
        <f>VLOOKUP(B62,'[1]LISTADO ATM'!$A$2:$C$922,3,0)</f>
        <v>DISTRITO NACIONAL</v>
      </c>
      <c r="B62" s="145">
        <v>318</v>
      </c>
      <c r="C62" s="134" t="str">
        <f>VLOOKUP(B62,'[1]LISTADO ATM'!$A$2:$B$822,2,0)</f>
        <v>ATM Autoservicio Lope de Vega</v>
      </c>
      <c r="D62" s="142" t="s">
        <v>2609</v>
      </c>
      <c r="E62" s="145">
        <v>3336024814</v>
      </c>
    </row>
    <row r="63" spans="1:10" s="119" customFormat="1" ht="18" customHeight="1" x14ac:dyDescent="0.25">
      <c r="A63" s="134" t="str">
        <f>VLOOKUP(B63,'[1]LISTADO ATM'!$A$2:$C$922,3,0)</f>
        <v>DISTRITO NACIONAL</v>
      </c>
      <c r="B63" s="145">
        <v>755</v>
      </c>
      <c r="C63" s="134" t="str">
        <f>VLOOKUP(B63,'[1]LISTADO ATM'!$A$2:$B$822,2,0)</f>
        <v xml:space="preserve">ATM Oficina Galería del Este (Plaza) </v>
      </c>
      <c r="D63" s="142" t="s">
        <v>2609</v>
      </c>
      <c r="E63" s="145">
        <v>3336024816</v>
      </c>
    </row>
    <row r="64" spans="1:10" s="119" customFormat="1" ht="18" customHeight="1" x14ac:dyDescent="0.25">
      <c r="A64" s="134" t="str">
        <f>VLOOKUP(B64,'[1]LISTADO ATM'!$A$2:$C$922,3,0)</f>
        <v>DISTRITO NACIONAL</v>
      </c>
      <c r="B64" s="145">
        <v>946</v>
      </c>
      <c r="C64" s="134" t="str">
        <f>VLOOKUP(B64,'[1]LISTADO ATM'!$A$2:$B$822,2,0)</f>
        <v xml:space="preserve">ATM Oficina Núñez de Cáceres I </v>
      </c>
      <c r="D64" s="142" t="s">
        <v>2609</v>
      </c>
      <c r="E64" s="145">
        <v>3336024841</v>
      </c>
    </row>
    <row r="65" spans="1:6" s="118" customFormat="1" ht="18.75" customHeight="1" x14ac:dyDescent="0.25">
      <c r="A65" s="134" t="e">
        <f>VLOOKUP(B65,'[1]LISTADO ATM'!$A$2:$C$922,3,0)</f>
        <v>#N/A</v>
      </c>
      <c r="B65" s="145">
        <v>376</v>
      </c>
      <c r="C65" s="134" t="e">
        <f>VLOOKUP(B65,'[1]LISTADO ATM'!$A$2:$B$822,2,0)</f>
        <v>#N/A</v>
      </c>
      <c r="D65" s="142" t="s">
        <v>2609</v>
      </c>
      <c r="E65" s="145" t="s">
        <v>2642</v>
      </c>
      <c r="F65" s="119"/>
    </row>
    <row r="66" spans="1:6" s="118" customFormat="1" ht="18.75" customHeight="1" x14ac:dyDescent="0.25">
      <c r="A66" s="134" t="str">
        <f>VLOOKUP(B66,'[1]LISTADO ATM'!$A$2:$C$922,3,0)</f>
        <v>DISTRITO NACIONAL</v>
      </c>
      <c r="B66" s="145">
        <v>338</v>
      </c>
      <c r="C66" s="134" t="str">
        <f>VLOOKUP(B66,'[1]LISTADO ATM'!$A$2:$B$822,2,0)</f>
        <v>ATM S/M Aprezio Pantoja</v>
      </c>
      <c r="D66" s="142" t="s">
        <v>2544</v>
      </c>
      <c r="E66" s="145">
        <v>3336022589</v>
      </c>
      <c r="F66" s="119"/>
    </row>
    <row r="67" spans="1:6" s="111" customFormat="1" ht="18.75" customHeight="1" x14ac:dyDescent="0.25">
      <c r="A67" s="134" t="str">
        <f>VLOOKUP(B67,'[1]LISTADO ATM'!$A$2:$C$922,3,0)</f>
        <v>DISTRITO NACIONAL</v>
      </c>
      <c r="B67" s="145">
        <v>536</v>
      </c>
      <c r="C67" s="134" t="str">
        <f>VLOOKUP(B67,'[1]LISTADO ATM'!$A$2:$B$822,2,0)</f>
        <v xml:space="preserve">ATM Super Lama San Isidro </v>
      </c>
      <c r="D67" s="142" t="s">
        <v>2544</v>
      </c>
      <c r="E67" s="145">
        <v>3336022898</v>
      </c>
      <c r="F67" s="119"/>
    </row>
    <row r="68" spans="1:6" s="111" customFormat="1" ht="18" customHeight="1" x14ac:dyDescent="0.25">
      <c r="A68" s="134" t="str">
        <f>VLOOKUP(B68,'[1]LISTADO ATM'!$A$2:$C$922,3,0)</f>
        <v>DISTRITO NACIONAL</v>
      </c>
      <c r="B68" s="145">
        <v>60</v>
      </c>
      <c r="C68" s="134" t="str">
        <f>VLOOKUP(B68,'[1]LISTADO ATM'!$A$2:$B$822,2,0)</f>
        <v xml:space="preserve">ATM Autobanco 27 de Febrero </v>
      </c>
      <c r="D68" s="142" t="s">
        <v>2544</v>
      </c>
      <c r="E68" s="145">
        <v>3336022941</v>
      </c>
      <c r="F68" s="119"/>
    </row>
    <row r="69" spans="1:6" ht="18.75" customHeight="1" x14ac:dyDescent="0.25">
      <c r="A69" s="134" t="str">
        <f>VLOOKUP(B69,'[1]LISTADO ATM'!$A$2:$C$922,3,0)</f>
        <v>DISTRITO NACIONAL</v>
      </c>
      <c r="B69" s="145">
        <v>983</v>
      </c>
      <c r="C69" s="134" t="str">
        <f>VLOOKUP(B69,'[1]LISTADO ATM'!$A$2:$B$822,2,0)</f>
        <v xml:space="preserve">ATM Bravo República de Colombia </v>
      </c>
      <c r="D69" s="142" t="s">
        <v>2544</v>
      </c>
      <c r="E69" s="145" t="s">
        <v>2628</v>
      </c>
      <c r="F69" s="119"/>
    </row>
    <row r="70" spans="1:6" ht="18.75" customHeight="1" x14ac:dyDescent="0.25">
      <c r="A70" s="134" t="str">
        <f>VLOOKUP(B70,'[1]LISTADO ATM'!$A$2:$C$922,3,0)</f>
        <v>DISTRITO NACIONAL</v>
      </c>
      <c r="B70" s="145">
        <v>722</v>
      </c>
      <c r="C70" s="134" t="str">
        <f>VLOOKUP(B70,'[1]LISTADO ATM'!$A$2:$B$822,2,0)</f>
        <v xml:space="preserve">ATM Oficina Charles de Gaulle III </v>
      </c>
      <c r="D70" s="142" t="s">
        <v>2544</v>
      </c>
      <c r="E70" s="145" t="s">
        <v>2627</v>
      </c>
      <c r="F70" s="119"/>
    </row>
    <row r="71" spans="1:6" ht="18.75" customHeight="1" x14ac:dyDescent="0.25">
      <c r="A71" s="134" t="str">
        <f>VLOOKUP(B71,'[1]LISTADO ATM'!$A$2:$C$922,3,0)</f>
        <v>ESTE</v>
      </c>
      <c r="B71" s="145">
        <v>480</v>
      </c>
      <c r="C71" s="134" t="str">
        <f>VLOOKUP(B71,'[1]LISTADO ATM'!$A$2:$B$822,2,0)</f>
        <v>ATM UNP Farmaconal Higuey</v>
      </c>
      <c r="D71" s="142" t="s">
        <v>2544</v>
      </c>
      <c r="E71" s="145" t="s">
        <v>2641</v>
      </c>
    </row>
    <row r="72" spans="1:6" ht="18.75" customHeight="1" x14ac:dyDescent="0.25">
      <c r="A72" s="134" t="str">
        <f>VLOOKUP(B72,'[1]LISTADO ATM'!$A$2:$C$922,3,0)</f>
        <v>DISTRITO NACIONAL</v>
      </c>
      <c r="B72" s="145">
        <v>527</v>
      </c>
      <c r="C72" s="134" t="str">
        <f>VLOOKUP(B72,'[1]LISTADO ATM'!$A$2:$B$822,2,0)</f>
        <v>ATM Oficina Zona Oriental II</v>
      </c>
      <c r="D72" s="142" t="s">
        <v>2645</v>
      </c>
      <c r="E72" s="145" t="s">
        <v>2647</v>
      </c>
    </row>
    <row r="73" spans="1:6" ht="18.75" customHeight="1" x14ac:dyDescent="0.25">
      <c r="A73" s="134" t="str">
        <f>VLOOKUP(B73,'[1]LISTADO ATM'!$A$2:$C$922,3,0)</f>
        <v>DISTRITO NACIONAL</v>
      </c>
      <c r="B73" s="145">
        <v>39</v>
      </c>
      <c r="C73" s="134" t="str">
        <f>VLOOKUP(B73,'[1]LISTADO ATM'!$A$2:$B$822,2,0)</f>
        <v xml:space="preserve">ATM Oficina Ovando </v>
      </c>
      <c r="D73" s="142" t="s">
        <v>2645</v>
      </c>
      <c r="E73" s="145" t="s">
        <v>2646</v>
      </c>
    </row>
    <row r="74" spans="1:6" ht="18.75" customHeight="1" x14ac:dyDescent="0.25">
      <c r="A74" s="134" t="e">
        <f>VLOOKUP(B74,'[1]LISTADO ATM'!$A$2:$C$922,3,0)</f>
        <v>#N/A</v>
      </c>
      <c r="B74" s="145"/>
      <c r="C74" s="134" t="e">
        <f>VLOOKUP(B74,'[1]LISTADO ATM'!$A$2:$B$822,2,0)</f>
        <v>#N/A</v>
      </c>
      <c r="D74" s="142"/>
      <c r="E74" s="145"/>
    </row>
    <row r="75" spans="1:6" ht="18" customHeight="1" thickBot="1" x14ac:dyDescent="0.3">
      <c r="A75" s="141" t="s">
        <v>2462</v>
      </c>
      <c r="B75" s="132">
        <f>COUNT(B59:B74)</f>
        <v>15</v>
      </c>
      <c r="C75" s="158"/>
      <c r="D75" s="159"/>
      <c r="E75" s="160"/>
    </row>
    <row r="76" spans="1:6" ht="18.75" customHeight="1" thickBot="1" x14ac:dyDescent="0.3">
      <c r="A76" s="161"/>
      <c r="B76" s="162"/>
      <c r="C76" s="167"/>
      <c r="D76" s="167"/>
      <c r="E76" s="168"/>
    </row>
    <row r="77" spans="1:6" ht="18.75" customHeight="1" thickBot="1" x14ac:dyDescent="0.3">
      <c r="A77" s="171" t="s">
        <v>2464</v>
      </c>
      <c r="B77" s="172"/>
      <c r="C77" s="169"/>
      <c r="D77" s="169"/>
      <c r="E77" s="170"/>
    </row>
    <row r="78" spans="1:6" ht="18.75" customHeight="1" thickBot="1" x14ac:dyDescent="0.3">
      <c r="A78" s="173">
        <f>+B42+B55+B75</f>
        <v>39</v>
      </c>
      <c r="B78" s="174"/>
      <c r="C78" s="169"/>
      <c r="D78" s="169"/>
      <c r="E78" s="170"/>
    </row>
    <row r="79" spans="1:6" ht="18.75" customHeight="1" thickBot="1" x14ac:dyDescent="0.3">
      <c r="A79" s="175"/>
      <c r="B79" s="176"/>
      <c r="C79" s="162"/>
      <c r="D79" s="162"/>
      <c r="E79" s="163"/>
    </row>
    <row r="80" spans="1:6" ht="18.75" thickBot="1" x14ac:dyDescent="0.3">
      <c r="A80" s="179" t="s">
        <v>2465</v>
      </c>
      <c r="B80" s="180"/>
      <c r="C80" s="180"/>
      <c r="D80" s="180"/>
      <c r="E80" s="181"/>
    </row>
    <row r="81" spans="1:5" ht="18.75" customHeight="1" x14ac:dyDescent="0.25">
      <c r="A81" s="140" t="s">
        <v>15</v>
      </c>
      <c r="B81" s="140" t="s">
        <v>2408</v>
      </c>
      <c r="C81" s="140" t="s">
        <v>46</v>
      </c>
      <c r="D81" s="182" t="s">
        <v>2411</v>
      </c>
      <c r="E81" s="183"/>
    </row>
    <row r="82" spans="1:5" ht="18.75" customHeight="1" x14ac:dyDescent="0.25">
      <c r="A82" s="134" t="str">
        <f>VLOOKUP(B82,'[1]LISTADO ATM'!$A$2:$C$922,3,0)</f>
        <v>DISTRITO NACIONAL</v>
      </c>
      <c r="B82" s="133">
        <v>318</v>
      </c>
      <c r="C82" s="134" t="str">
        <f>VLOOKUP(B82,'[1]LISTADO ATM'!$A$2:$B$822,2,0)</f>
        <v>ATM Autoservicio Lope de Vega</v>
      </c>
      <c r="D82" s="177" t="s">
        <v>2616</v>
      </c>
      <c r="E82" s="178"/>
    </row>
    <row r="83" spans="1:5" ht="18.75" customHeight="1" x14ac:dyDescent="0.25">
      <c r="A83" s="134" t="str">
        <f>VLOOKUP(B83,'[1]LISTADO ATM'!$A$2:$C$922,3,0)</f>
        <v>DISTRITO NACIONAL</v>
      </c>
      <c r="B83" s="133">
        <v>900</v>
      </c>
      <c r="C83" s="134" t="str">
        <f>VLOOKUP(B83,'[1]LISTADO ATM'!$A$2:$B$822,2,0)</f>
        <v xml:space="preserve">ATM UNP Merca Santo Domingo </v>
      </c>
      <c r="D83" s="177" t="s">
        <v>2576</v>
      </c>
      <c r="E83" s="178"/>
    </row>
    <row r="84" spans="1:5" ht="18.75" customHeight="1" x14ac:dyDescent="0.25">
      <c r="A84" s="134" t="str">
        <f>VLOOKUP(B84,'[1]LISTADO ATM'!$A$2:$C$922,3,0)</f>
        <v>DISTRITO NACIONAL</v>
      </c>
      <c r="B84" s="133">
        <v>549</v>
      </c>
      <c r="C84" s="134" t="str">
        <f>VLOOKUP(B84,'[1]LISTADO ATM'!$A$2:$B$822,2,0)</f>
        <v xml:space="preserve">ATM Ministerio de Turismo (Oficinas Gubernamentales) </v>
      </c>
      <c r="D84" s="177" t="s">
        <v>2576</v>
      </c>
      <c r="E84" s="178"/>
    </row>
    <row r="85" spans="1:5" ht="18.75" customHeight="1" x14ac:dyDescent="0.25">
      <c r="A85" s="134" t="str">
        <f>VLOOKUP(B85,'[1]LISTADO ATM'!$A$2:$C$922,3,0)</f>
        <v>ESTE</v>
      </c>
      <c r="B85" s="133">
        <v>1</v>
      </c>
      <c r="C85" s="134" t="str">
        <f>VLOOKUP(B85,'[1]LISTADO ATM'!$A$2:$B$822,2,0)</f>
        <v>ATM S/M San Rafael del Yuma</v>
      </c>
      <c r="D85" s="177" t="s">
        <v>2576</v>
      </c>
      <c r="E85" s="178"/>
    </row>
    <row r="86" spans="1:5" s="119" customFormat="1" ht="18.75" customHeight="1" x14ac:dyDescent="0.25">
      <c r="A86" s="134" t="str">
        <f>VLOOKUP(B86,'[1]LISTADO ATM'!$A$2:$C$922,3,0)</f>
        <v>ESTE</v>
      </c>
      <c r="B86" s="133">
        <v>912</v>
      </c>
      <c r="C86" s="134" t="str">
        <f>VLOOKUP(B86,'[1]LISTADO ATM'!$A$2:$B$822,2,0)</f>
        <v xml:space="preserve">ATM Oficina San Pedro II </v>
      </c>
      <c r="D86" s="177" t="s">
        <v>2616</v>
      </c>
      <c r="E86" s="178"/>
    </row>
    <row r="87" spans="1:5" s="119" customFormat="1" ht="18" x14ac:dyDescent="0.25">
      <c r="A87" s="134" t="str">
        <f>VLOOKUP(B87,'[1]LISTADO ATM'!$A$2:$C$922,3,0)</f>
        <v>ESTE</v>
      </c>
      <c r="B87" s="133">
        <v>844</v>
      </c>
      <c r="C87" s="134" t="str">
        <f>VLOOKUP(B87,'[1]LISTADO ATM'!$A$2:$B$822,2,0)</f>
        <v xml:space="preserve">ATM San Juan Shopping Center (Bávaro) </v>
      </c>
      <c r="D87" s="177" t="s">
        <v>2691</v>
      </c>
      <c r="E87" s="178"/>
    </row>
    <row r="88" spans="1:5" ht="18" x14ac:dyDescent="0.25">
      <c r="A88" s="134" t="str">
        <f>VLOOKUP(B88,'[1]LISTADO ATM'!$A$2:$C$922,3,0)</f>
        <v>ESTE</v>
      </c>
      <c r="B88" s="133">
        <v>480</v>
      </c>
      <c r="C88" s="134" t="str">
        <f>VLOOKUP(B88,'[1]LISTADO ATM'!$A$2:$B$822,2,0)</f>
        <v>ATM UNP Farmaconal Higuey</v>
      </c>
      <c r="D88" s="177" t="s">
        <v>2576</v>
      </c>
      <c r="E88" s="178"/>
    </row>
    <row r="89" spans="1:5" ht="18" x14ac:dyDescent="0.25">
      <c r="A89" s="134" t="str">
        <f>VLOOKUP(B89,'[1]LISTADO ATM'!$A$2:$C$922,3,0)</f>
        <v>DISTRITO NACIONAL</v>
      </c>
      <c r="B89" s="133">
        <v>235</v>
      </c>
      <c r="C89" s="134" t="str">
        <f>VLOOKUP(B89,'[1]LISTADO ATM'!$A$2:$B$822,2,0)</f>
        <v xml:space="preserve">ATM Oficina Multicentro La Sirena San Isidro </v>
      </c>
      <c r="D89" s="177" t="s">
        <v>2616</v>
      </c>
      <c r="E89" s="178"/>
    </row>
    <row r="90" spans="1:5" ht="18.75" customHeight="1" x14ac:dyDescent="0.25">
      <c r="A90" s="134" t="str">
        <f>VLOOKUP(B90,'[1]LISTADO ATM'!$A$2:$C$922,3,0)</f>
        <v>NORTE</v>
      </c>
      <c r="B90" s="133">
        <v>129</v>
      </c>
      <c r="C90" s="134" t="str">
        <f>VLOOKUP(B90,'[1]LISTADO ATM'!$A$2:$B$822,2,0)</f>
        <v xml:space="preserve">ATM Multicentro La Sirena (Santiago) </v>
      </c>
      <c r="D90" s="177" t="s">
        <v>2576</v>
      </c>
      <c r="E90" s="178"/>
    </row>
    <row r="91" spans="1:5" ht="18" x14ac:dyDescent="0.25">
      <c r="A91" s="134" t="str">
        <f>VLOOKUP(B91,'[1]LISTADO ATM'!$A$2:$C$922,3,0)</f>
        <v>NORTE</v>
      </c>
      <c r="B91" s="133">
        <v>8</v>
      </c>
      <c r="C91" s="134" t="str">
        <f>VLOOKUP(B91,'[1]LISTADO ATM'!$A$2:$B$822,2,0)</f>
        <v>ATM Autoservicio Yaque</v>
      </c>
      <c r="D91" s="177" t="s">
        <v>2576</v>
      </c>
      <c r="E91" s="178"/>
    </row>
    <row r="92" spans="1:5" ht="18.75" customHeight="1" x14ac:dyDescent="0.25">
      <c r="A92" s="134" t="str">
        <f>VLOOKUP(B92,'[1]LISTADO ATM'!$A$2:$C$922,3,0)</f>
        <v>SUR</v>
      </c>
      <c r="B92" s="133">
        <v>699</v>
      </c>
      <c r="C92" s="134" t="str">
        <f>VLOOKUP(B92,'[1]LISTADO ATM'!$A$2:$B$822,2,0)</f>
        <v>ATM S/M Bravo Bani</v>
      </c>
      <c r="D92" s="177" t="s">
        <v>2576</v>
      </c>
      <c r="E92" s="178"/>
    </row>
    <row r="93" spans="1:5" ht="18" x14ac:dyDescent="0.25">
      <c r="A93" s="134" t="str">
        <f>VLOOKUP(B93,'[1]LISTADO ATM'!$A$2:$C$922,3,0)</f>
        <v>DISTRITO NACIONAL</v>
      </c>
      <c r="B93" s="133">
        <v>527</v>
      </c>
      <c r="C93" s="134" t="str">
        <f>VLOOKUP(B93,'[1]LISTADO ATM'!$A$2:$B$822,2,0)</f>
        <v>ATM Oficina Zona Oriental II</v>
      </c>
      <c r="D93" s="177" t="s">
        <v>2576</v>
      </c>
      <c r="E93" s="178"/>
    </row>
    <row r="94" spans="1:5" ht="18.75" thickBot="1" x14ac:dyDescent="0.3">
      <c r="A94" s="141" t="s">
        <v>2462</v>
      </c>
      <c r="B94" s="132">
        <f>COUNT(B82:B93)</f>
        <v>12</v>
      </c>
      <c r="C94" s="158"/>
      <c r="D94" s="159"/>
      <c r="E94" s="160"/>
    </row>
    <row r="95" spans="1:5" x14ac:dyDescent="0.25">
      <c r="A95" s="68"/>
      <c r="C95" s="68"/>
      <c r="D95" s="68"/>
    </row>
    <row r="96" spans="1:5" x14ac:dyDescent="0.25">
      <c r="A96" s="68"/>
      <c r="C96" s="68"/>
      <c r="D96" s="68"/>
    </row>
    <row r="97" spans="1:4" x14ac:dyDescent="0.25">
      <c r="A97" s="68"/>
      <c r="C97" s="68"/>
      <c r="D97" s="68"/>
    </row>
    <row r="98" spans="1:4" x14ac:dyDescent="0.25">
      <c r="A98" s="68"/>
      <c r="C98" s="68"/>
      <c r="D98" s="68"/>
    </row>
    <row r="99" spans="1:4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</sheetData>
  <mergeCells count="41">
    <mergeCell ref="F1:G1"/>
    <mergeCell ref="A1:E1"/>
    <mergeCell ref="A2:E2"/>
    <mergeCell ref="A7:E7"/>
    <mergeCell ref="A3:B3"/>
    <mergeCell ref="C3:E6"/>
    <mergeCell ref="A6:B6"/>
    <mergeCell ref="C11:E11"/>
    <mergeCell ref="A12:E12"/>
    <mergeCell ref="A13:E13"/>
    <mergeCell ref="D14:E14"/>
    <mergeCell ref="C17:E17"/>
    <mergeCell ref="D86:E86"/>
    <mergeCell ref="D87:E87"/>
    <mergeCell ref="D88:E88"/>
    <mergeCell ref="D89:E89"/>
    <mergeCell ref="A18:E18"/>
    <mergeCell ref="A19:E19"/>
    <mergeCell ref="C42:E42"/>
    <mergeCell ref="A44:E44"/>
    <mergeCell ref="A43:E43"/>
    <mergeCell ref="C94:E94"/>
    <mergeCell ref="D90:E90"/>
    <mergeCell ref="D91:E91"/>
    <mergeCell ref="D92:E92"/>
    <mergeCell ref="D93:E93"/>
    <mergeCell ref="D85:E85"/>
    <mergeCell ref="A80:E80"/>
    <mergeCell ref="D81:E81"/>
    <mergeCell ref="D82:E82"/>
    <mergeCell ref="D83:E83"/>
    <mergeCell ref="D84:E84"/>
    <mergeCell ref="C55:E55"/>
    <mergeCell ref="A56:E56"/>
    <mergeCell ref="A57:E57"/>
    <mergeCell ref="C75:E75"/>
    <mergeCell ref="A76:B76"/>
    <mergeCell ref="C76:E79"/>
    <mergeCell ref="A77:B77"/>
    <mergeCell ref="A78:B78"/>
    <mergeCell ref="A79:B79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78" priority="751"/>
  </conditionalFormatting>
  <conditionalFormatting sqref="B61:B67">
    <cfRule type="duplicateValues" dxfId="277" priority="750"/>
  </conditionalFormatting>
  <conditionalFormatting sqref="B57:B60">
    <cfRule type="duplicateValues" dxfId="276" priority="748"/>
  </conditionalFormatting>
  <conditionalFormatting sqref="B57:B60">
    <cfRule type="duplicateValues" dxfId="275" priority="749"/>
  </conditionalFormatting>
  <conditionalFormatting sqref="B40:B56">
    <cfRule type="duplicateValues" dxfId="274" priority="747"/>
  </conditionalFormatting>
  <conditionalFormatting sqref="B39">
    <cfRule type="duplicateValues" dxfId="273" priority="746"/>
  </conditionalFormatting>
  <conditionalFormatting sqref="B20:B38">
    <cfRule type="duplicateValues" dxfId="272" priority="740"/>
  </conditionalFormatting>
  <conditionalFormatting sqref="B20:B38">
    <cfRule type="duplicateValues" dxfId="271" priority="741"/>
    <cfRule type="duplicateValues" dxfId="270" priority="742"/>
  </conditionalFormatting>
  <conditionalFormatting sqref="B20:B38">
    <cfRule type="duplicateValues" dxfId="269" priority="743"/>
  </conditionalFormatting>
  <conditionalFormatting sqref="B20:B38">
    <cfRule type="duplicateValues" dxfId="268" priority="739"/>
  </conditionalFormatting>
  <conditionalFormatting sqref="B20:B38">
    <cfRule type="duplicateValues" dxfId="267" priority="744"/>
  </conditionalFormatting>
  <conditionalFormatting sqref="B20:B38">
    <cfRule type="duplicateValues" dxfId="266" priority="745"/>
  </conditionalFormatting>
  <conditionalFormatting sqref="B17:B19">
    <cfRule type="duplicateValues" dxfId="265" priority="189"/>
  </conditionalFormatting>
  <conditionalFormatting sqref="B17:B19">
    <cfRule type="duplicateValues" dxfId="264" priority="188"/>
  </conditionalFormatting>
  <conditionalFormatting sqref="B17:B19">
    <cfRule type="duplicateValues" dxfId="263" priority="186"/>
    <cfRule type="duplicateValues" dxfId="262" priority="187"/>
  </conditionalFormatting>
  <conditionalFormatting sqref="B17:B19">
    <cfRule type="duplicateValues" dxfId="261" priority="183"/>
    <cfRule type="duplicateValues" dxfId="260" priority="184"/>
    <cfRule type="duplicateValues" dxfId="259" priority="185"/>
  </conditionalFormatting>
  <conditionalFormatting sqref="B17:B19">
    <cfRule type="duplicateValues" dxfId="258" priority="182"/>
  </conditionalFormatting>
  <conditionalFormatting sqref="B17:B19">
    <cfRule type="duplicateValues" dxfId="257" priority="179"/>
    <cfRule type="duplicateValues" dxfId="256" priority="180"/>
    <cfRule type="duplicateValues" dxfId="255" priority="181"/>
  </conditionalFormatting>
  <conditionalFormatting sqref="B17:B19">
    <cfRule type="duplicateValues" dxfId="254" priority="177"/>
    <cfRule type="duplicateValues" dxfId="253" priority="178"/>
  </conditionalFormatting>
  <conditionalFormatting sqref="B17:B19">
    <cfRule type="duplicateValues" dxfId="252" priority="176"/>
  </conditionalFormatting>
  <conditionalFormatting sqref="B17:B19">
    <cfRule type="duplicateValues" dxfId="251" priority="175"/>
  </conditionalFormatting>
  <conditionalFormatting sqref="B17:B19">
    <cfRule type="duplicateValues" dxfId="250" priority="173"/>
    <cfRule type="duplicateValues" dxfId="249" priority="174"/>
  </conditionalFormatting>
  <conditionalFormatting sqref="B17:B19">
    <cfRule type="duplicateValues" dxfId="248" priority="163"/>
  </conditionalFormatting>
  <conditionalFormatting sqref="B17">
    <cfRule type="duplicateValues" dxfId="247" priority="153"/>
  </conditionalFormatting>
  <conditionalFormatting sqref="B17">
    <cfRule type="duplicateValues" dxfId="246" priority="152"/>
  </conditionalFormatting>
  <conditionalFormatting sqref="B17">
    <cfRule type="duplicateValues" dxfId="245" priority="150"/>
    <cfRule type="duplicateValues" dxfId="244" priority="151"/>
  </conditionalFormatting>
  <conditionalFormatting sqref="B17">
    <cfRule type="duplicateValues" dxfId="243" priority="147"/>
    <cfRule type="duplicateValues" dxfId="242" priority="148"/>
    <cfRule type="duplicateValues" dxfId="241" priority="149"/>
  </conditionalFormatting>
  <conditionalFormatting sqref="B17">
    <cfRule type="duplicateValues" dxfId="240" priority="145"/>
    <cfRule type="duplicateValues" dxfId="239" priority="146"/>
  </conditionalFormatting>
  <conditionalFormatting sqref="B18:B19">
    <cfRule type="duplicateValues" dxfId="238" priority="144"/>
  </conditionalFormatting>
  <conditionalFormatting sqref="B18:B19">
    <cfRule type="duplicateValues" dxfId="237" priority="143"/>
  </conditionalFormatting>
  <conditionalFormatting sqref="B18:B19">
    <cfRule type="duplicateValues" dxfId="236" priority="141"/>
    <cfRule type="duplicateValues" dxfId="235" priority="142"/>
  </conditionalFormatting>
  <conditionalFormatting sqref="B18:B19">
    <cfRule type="duplicateValues" dxfId="234" priority="138"/>
    <cfRule type="duplicateValues" dxfId="233" priority="139"/>
    <cfRule type="duplicateValues" dxfId="232" priority="140"/>
  </conditionalFormatting>
  <conditionalFormatting sqref="B18:B19">
    <cfRule type="duplicateValues" dxfId="231" priority="136"/>
    <cfRule type="duplicateValues" dxfId="230" priority="137"/>
  </conditionalFormatting>
  <conditionalFormatting sqref="B1:B4">
    <cfRule type="duplicateValues" dxfId="229" priority="109"/>
  </conditionalFormatting>
  <conditionalFormatting sqref="B1:B4">
    <cfRule type="duplicateValues" dxfId="228" priority="107"/>
    <cfRule type="duplicateValues" dxfId="227" priority="108"/>
  </conditionalFormatting>
  <conditionalFormatting sqref="B1:B4">
    <cfRule type="duplicateValues" dxfId="226" priority="104"/>
    <cfRule type="duplicateValues" dxfId="225" priority="105"/>
    <cfRule type="duplicateValues" dxfId="224" priority="106"/>
  </conditionalFormatting>
  <conditionalFormatting sqref="B1:B4">
    <cfRule type="duplicateValues" dxfId="223" priority="103"/>
  </conditionalFormatting>
  <conditionalFormatting sqref="B1:B4">
    <cfRule type="duplicateValues" dxfId="222" priority="100"/>
    <cfRule type="duplicateValues" dxfId="221" priority="101"/>
    <cfRule type="duplicateValues" dxfId="220" priority="102"/>
  </conditionalFormatting>
  <conditionalFormatting sqref="B1:B4">
    <cfRule type="duplicateValues" dxfId="219" priority="98"/>
    <cfRule type="duplicateValues" dxfId="218" priority="99"/>
  </conditionalFormatting>
  <conditionalFormatting sqref="B1:B4">
    <cfRule type="duplicateValues" dxfId="217" priority="97"/>
  </conditionalFormatting>
  <conditionalFormatting sqref="B1:B4">
    <cfRule type="duplicateValues" dxfId="216" priority="96"/>
  </conditionalFormatting>
  <conditionalFormatting sqref="B1:B4">
    <cfRule type="duplicateValues" dxfId="215" priority="94"/>
    <cfRule type="duplicateValues" dxfId="214" priority="95"/>
  </conditionalFormatting>
  <conditionalFormatting sqref="B1:B4">
    <cfRule type="duplicateValues" dxfId="213" priority="91"/>
    <cfRule type="duplicateValues" dxfId="212" priority="92"/>
    <cfRule type="duplicateValues" dxfId="211" priority="93"/>
  </conditionalFormatting>
  <conditionalFormatting sqref="B1:B4">
    <cfRule type="duplicateValues" dxfId="210" priority="90"/>
  </conditionalFormatting>
  <conditionalFormatting sqref="B1:B4">
    <cfRule type="duplicateValues" dxfId="209" priority="87"/>
    <cfRule type="duplicateValues" dxfId="208" priority="88"/>
    <cfRule type="duplicateValues" dxfId="207" priority="89"/>
  </conditionalFormatting>
  <conditionalFormatting sqref="B1:B4">
    <cfRule type="duplicateValues" dxfId="206" priority="85"/>
    <cfRule type="duplicateValues" dxfId="205" priority="86"/>
  </conditionalFormatting>
  <conditionalFormatting sqref="B1:B4">
    <cfRule type="duplicateValues" dxfId="204" priority="83"/>
    <cfRule type="duplicateValues" dxfId="203" priority="84"/>
  </conditionalFormatting>
  <conditionalFormatting sqref="B1:B4">
    <cfRule type="duplicateValues" dxfId="202" priority="82"/>
  </conditionalFormatting>
  <conditionalFormatting sqref="B1:B4">
    <cfRule type="duplicateValues" dxfId="201" priority="79"/>
    <cfRule type="duplicateValues" dxfId="200" priority="80"/>
    <cfRule type="duplicateValues" dxfId="199" priority="81"/>
  </conditionalFormatting>
  <conditionalFormatting sqref="B1:B4">
    <cfRule type="duplicateValues" dxfId="198" priority="78"/>
  </conditionalFormatting>
  <conditionalFormatting sqref="B1:B4">
    <cfRule type="duplicateValues" dxfId="197" priority="77"/>
  </conditionalFormatting>
  <conditionalFormatting sqref="B1:B4">
    <cfRule type="duplicateValues" dxfId="196" priority="76"/>
  </conditionalFormatting>
  <conditionalFormatting sqref="B5">
    <cfRule type="duplicateValues" dxfId="195" priority="75"/>
  </conditionalFormatting>
  <conditionalFormatting sqref="B5">
    <cfRule type="duplicateValues" dxfId="194" priority="73"/>
    <cfRule type="duplicateValues" dxfId="193" priority="74"/>
  </conditionalFormatting>
  <conditionalFormatting sqref="B5">
    <cfRule type="duplicateValues" dxfId="192" priority="70"/>
    <cfRule type="duplicateValues" dxfId="191" priority="71"/>
    <cfRule type="duplicateValues" dxfId="190" priority="72"/>
  </conditionalFormatting>
  <conditionalFormatting sqref="B5">
    <cfRule type="duplicateValues" dxfId="189" priority="69"/>
  </conditionalFormatting>
  <conditionalFormatting sqref="B5">
    <cfRule type="duplicateValues" dxfId="188" priority="66"/>
    <cfRule type="duplicateValues" dxfId="187" priority="67"/>
    <cfRule type="duplicateValues" dxfId="186" priority="68"/>
  </conditionalFormatting>
  <conditionalFormatting sqref="B5">
    <cfRule type="duplicateValues" dxfId="185" priority="64"/>
    <cfRule type="duplicateValues" dxfId="184" priority="65"/>
  </conditionalFormatting>
  <conditionalFormatting sqref="B5">
    <cfRule type="duplicateValues" dxfId="183" priority="63"/>
  </conditionalFormatting>
  <conditionalFormatting sqref="B5">
    <cfRule type="duplicateValues" dxfId="182" priority="62"/>
  </conditionalFormatting>
  <conditionalFormatting sqref="B5">
    <cfRule type="duplicateValues" dxfId="181" priority="60"/>
    <cfRule type="duplicateValues" dxfId="180" priority="61"/>
  </conditionalFormatting>
  <conditionalFormatting sqref="B5">
    <cfRule type="duplicateValues" dxfId="179" priority="57"/>
    <cfRule type="duplicateValues" dxfId="178" priority="58"/>
    <cfRule type="duplicateValues" dxfId="177" priority="59"/>
  </conditionalFormatting>
  <conditionalFormatting sqref="B5">
    <cfRule type="duplicateValues" dxfId="176" priority="56"/>
  </conditionalFormatting>
  <conditionalFormatting sqref="B5">
    <cfRule type="duplicateValues" dxfId="175" priority="53"/>
    <cfRule type="duplicateValues" dxfId="174" priority="54"/>
    <cfRule type="duplicateValues" dxfId="173" priority="55"/>
  </conditionalFormatting>
  <conditionalFormatting sqref="B5">
    <cfRule type="duplicateValues" dxfId="172" priority="51"/>
    <cfRule type="duplicateValues" dxfId="171" priority="52"/>
  </conditionalFormatting>
  <conditionalFormatting sqref="B5">
    <cfRule type="duplicateValues" dxfId="170" priority="49"/>
    <cfRule type="duplicateValues" dxfId="169" priority="50"/>
  </conditionalFormatting>
  <conditionalFormatting sqref="B5">
    <cfRule type="duplicateValues" dxfId="168" priority="48"/>
  </conditionalFormatting>
  <conditionalFormatting sqref="B5">
    <cfRule type="duplicateValues" dxfId="167" priority="45"/>
    <cfRule type="duplicateValues" dxfId="166" priority="46"/>
    <cfRule type="duplicateValues" dxfId="165" priority="47"/>
  </conditionalFormatting>
  <conditionalFormatting sqref="B5">
    <cfRule type="duplicateValues" dxfId="164" priority="44"/>
  </conditionalFormatting>
  <conditionalFormatting sqref="B5">
    <cfRule type="duplicateValues" dxfId="163" priority="43"/>
  </conditionalFormatting>
  <conditionalFormatting sqref="B5">
    <cfRule type="duplicateValues" dxfId="162" priority="42"/>
  </conditionalFormatting>
  <conditionalFormatting sqref="B5">
    <cfRule type="duplicateValues" dxfId="161" priority="41"/>
  </conditionalFormatting>
  <conditionalFormatting sqref="B6:B16">
    <cfRule type="duplicateValues" dxfId="160" priority="40"/>
  </conditionalFormatting>
  <conditionalFormatting sqref="B6:B16">
    <cfRule type="duplicateValues" dxfId="159" priority="38"/>
    <cfRule type="duplicateValues" dxfId="158" priority="39"/>
  </conditionalFormatting>
  <conditionalFormatting sqref="B6:B16">
    <cfRule type="duplicateValues" dxfId="157" priority="35"/>
    <cfRule type="duplicateValues" dxfId="156" priority="36"/>
    <cfRule type="duplicateValues" dxfId="155" priority="37"/>
  </conditionalFormatting>
  <conditionalFormatting sqref="B6:B16">
    <cfRule type="duplicateValues" dxfId="154" priority="34"/>
  </conditionalFormatting>
  <conditionalFormatting sqref="B6:B16">
    <cfRule type="duplicateValues" dxfId="153" priority="31"/>
    <cfRule type="duplicateValues" dxfId="152" priority="32"/>
    <cfRule type="duplicateValues" dxfId="151" priority="33"/>
  </conditionalFormatting>
  <conditionalFormatting sqref="B6:B16">
    <cfRule type="duplicateValues" dxfId="150" priority="29"/>
    <cfRule type="duplicateValues" dxfId="149" priority="30"/>
  </conditionalFormatting>
  <conditionalFormatting sqref="B6:B16">
    <cfRule type="duplicateValues" dxfId="148" priority="28"/>
  </conditionalFormatting>
  <conditionalFormatting sqref="B6:B16">
    <cfRule type="duplicateValues" dxfId="147" priority="27"/>
  </conditionalFormatting>
  <conditionalFormatting sqref="B6:B16">
    <cfRule type="duplicateValues" dxfId="146" priority="25"/>
    <cfRule type="duplicateValues" dxfId="145" priority="26"/>
  </conditionalFormatting>
  <conditionalFormatting sqref="B6:B16">
    <cfRule type="duplicateValues" dxfId="144" priority="22"/>
    <cfRule type="duplicateValues" dxfId="143" priority="23"/>
    <cfRule type="duplicateValues" dxfId="142" priority="24"/>
  </conditionalFormatting>
  <conditionalFormatting sqref="B6:B16">
    <cfRule type="duplicateValues" dxfId="141" priority="21"/>
  </conditionalFormatting>
  <conditionalFormatting sqref="B6:B16">
    <cfRule type="duplicateValues" dxfId="140" priority="18"/>
    <cfRule type="duplicateValues" dxfId="139" priority="19"/>
    <cfRule type="duplicateValues" dxfId="138" priority="20"/>
  </conditionalFormatting>
  <conditionalFormatting sqref="B6:B16">
    <cfRule type="duplicateValues" dxfId="137" priority="16"/>
    <cfRule type="duplicateValues" dxfId="136" priority="17"/>
  </conditionalFormatting>
  <conditionalFormatting sqref="B6:B16">
    <cfRule type="duplicateValues" dxfId="135" priority="14"/>
    <cfRule type="duplicateValues" dxfId="134" priority="15"/>
  </conditionalFormatting>
  <conditionalFormatting sqref="B6:B16">
    <cfRule type="duplicateValues" dxfId="133" priority="13"/>
  </conditionalFormatting>
  <conditionalFormatting sqref="B6:B16">
    <cfRule type="duplicateValues" dxfId="132" priority="10"/>
    <cfRule type="duplicateValues" dxfId="131" priority="11"/>
    <cfRule type="duplicateValues" dxfId="130" priority="12"/>
  </conditionalFormatting>
  <conditionalFormatting sqref="B6:B16">
    <cfRule type="duplicateValues" dxfId="129" priority="9"/>
  </conditionalFormatting>
  <conditionalFormatting sqref="B6:B16">
    <cfRule type="duplicateValues" dxfId="128" priority="8"/>
  </conditionalFormatting>
  <conditionalFormatting sqref="B6:B16">
    <cfRule type="duplicateValues" dxfId="127" priority="7"/>
  </conditionalFormatting>
  <conditionalFormatting sqref="B6:B16">
    <cfRule type="duplicateValues" dxfId="126" priority="6"/>
  </conditionalFormatting>
  <conditionalFormatting sqref="B1:B16">
    <cfRule type="duplicateValues" dxfId="125" priority="5"/>
  </conditionalFormatting>
  <conditionalFormatting sqref="B1:B4">
    <cfRule type="duplicateValues" dxfId="124" priority="4"/>
  </conditionalFormatting>
  <conditionalFormatting sqref="B1:B16">
    <cfRule type="duplicateValues" dxfId="123" priority="2"/>
    <cfRule type="duplicateValues" dxfId="122" priority="3"/>
  </conditionalFormatting>
  <conditionalFormatting sqref="B1:B16">
    <cfRule type="duplicateValues" dxfId="1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35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0" priority="20"/>
  </conditionalFormatting>
  <conditionalFormatting sqref="A830">
    <cfRule type="duplicateValues" dxfId="119" priority="19"/>
  </conditionalFormatting>
  <conditionalFormatting sqref="A831">
    <cfRule type="duplicateValues" dxfId="118" priority="18"/>
  </conditionalFormatting>
  <conditionalFormatting sqref="A832">
    <cfRule type="duplicateValues" dxfId="117" priority="17"/>
  </conditionalFormatting>
  <conditionalFormatting sqref="A833">
    <cfRule type="duplicateValues" dxfId="116" priority="16"/>
  </conditionalFormatting>
  <conditionalFormatting sqref="A844:A1048576 A1:A833">
    <cfRule type="duplicateValues" dxfId="115" priority="15"/>
  </conditionalFormatting>
  <conditionalFormatting sqref="A834:A840">
    <cfRule type="duplicateValues" dxfId="114" priority="14"/>
  </conditionalFormatting>
  <conditionalFormatting sqref="A834:A840">
    <cfRule type="duplicateValues" dxfId="113" priority="13"/>
  </conditionalFormatting>
  <conditionalFormatting sqref="A844:A1048576 A1:A840">
    <cfRule type="duplicateValues" dxfId="112" priority="12"/>
  </conditionalFormatting>
  <conditionalFormatting sqref="A841">
    <cfRule type="duplicateValues" dxfId="111" priority="11"/>
  </conditionalFormatting>
  <conditionalFormatting sqref="A841">
    <cfRule type="duplicateValues" dxfId="110" priority="10"/>
  </conditionalFormatting>
  <conditionalFormatting sqref="A841">
    <cfRule type="duplicateValues" dxfId="109" priority="9"/>
  </conditionalFormatting>
  <conditionalFormatting sqref="A842">
    <cfRule type="duplicateValues" dxfId="108" priority="8"/>
  </conditionalFormatting>
  <conditionalFormatting sqref="A842">
    <cfRule type="duplicateValues" dxfId="107" priority="7"/>
  </conditionalFormatting>
  <conditionalFormatting sqref="A842">
    <cfRule type="duplicateValues" dxfId="106" priority="6"/>
  </conditionalFormatting>
  <conditionalFormatting sqref="A1:A842 A844:A1048576">
    <cfRule type="duplicateValues" dxfId="105" priority="5"/>
  </conditionalFormatting>
  <conditionalFormatting sqref="A843">
    <cfRule type="duplicateValues" dxfId="104" priority="4"/>
  </conditionalFormatting>
  <conditionalFormatting sqref="A843">
    <cfRule type="duplicateValues" dxfId="103" priority="3"/>
  </conditionalFormatting>
  <conditionalFormatting sqref="A843">
    <cfRule type="duplicateValues" dxfId="102" priority="2"/>
  </conditionalFormatting>
  <conditionalFormatting sqref="A843">
    <cfRule type="duplicateValues" dxfId="10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2" t="s">
        <v>2413</v>
      </c>
      <c r="B1" s="213"/>
      <c r="C1" s="213"/>
      <c r="D1" s="213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2619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2620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2" t="s">
        <v>2422</v>
      </c>
      <c r="B16" s="213"/>
      <c r="C16" s="213"/>
      <c r="D16" s="213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0" priority="26"/>
  </conditionalFormatting>
  <conditionalFormatting sqref="B5:B6">
    <cfRule type="duplicateValues" dxfId="99" priority="25"/>
  </conditionalFormatting>
  <conditionalFormatting sqref="A5:A6">
    <cfRule type="duplicateValues" dxfId="98" priority="23"/>
    <cfRule type="duplicateValues" dxfId="9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2021-09-15T12:13:45Z</dcterms:modified>
</cp:coreProperties>
</file>