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5\"/>
    </mc:Choice>
  </mc:AlternateContent>
  <bookViews>
    <workbookView xWindow="0" yWindow="0" windowWidth="29010" windowHeight="12630" tabRatio="596" firstSheet="6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REPORTE!$A$4:$Q$116</definedName>
    <definedName name="_xlnm._FilterDatabase" localSheetId="8" hidden="1">'Sin Efectivo'!$A$53:$E$53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197" i="1"/>
  <c r="A187" i="1"/>
  <c r="A191" i="1"/>
  <c r="A159" i="1"/>
  <c r="A170" i="1"/>
  <c r="A172" i="1"/>
  <c r="A116" i="1"/>
  <c r="A188" i="1"/>
  <c r="A143" i="1"/>
  <c r="A75" i="1"/>
  <c r="A115" i="1"/>
  <c r="A82" i="1"/>
  <c r="F35" i="1"/>
  <c r="G35" i="1"/>
  <c r="H35" i="1"/>
  <c r="I35" i="1"/>
  <c r="J35" i="1"/>
  <c r="K35" i="1"/>
  <c r="F197" i="1"/>
  <c r="G197" i="1"/>
  <c r="H197" i="1"/>
  <c r="I197" i="1"/>
  <c r="J197" i="1"/>
  <c r="K197" i="1"/>
  <c r="F187" i="1"/>
  <c r="G187" i="1"/>
  <c r="H187" i="1"/>
  <c r="I187" i="1"/>
  <c r="J187" i="1"/>
  <c r="K187" i="1"/>
  <c r="F191" i="1"/>
  <c r="G191" i="1"/>
  <c r="H191" i="1"/>
  <c r="I191" i="1"/>
  <c r="J191" i="1"/>
  <c r="K191" i="1"/>
  <c r="F159" i="1"/>
  <c r="G159" i="1"/>
  <c r="H159" i="1"/>
  <c r="I159" i="1"/>
  <c r="J159" i="1"/>
  <c r="K159" i="1"/>
  <c r="F170" i="1"/>
  <c r="G170" i="1"/>
  <c r="H170" i="1"/>
  <c r="I170" i="1"/>
  <c r="J170" i="1"/>
  <c r="K170" i="1"/>
  <c r="F172" i="1"/>
  <c r="G172" i="1"/>
  <c r="H172" i="1"/>
  <c r="I172" i="1"/>
  <c r="J172" i="1"/>
  <c r="K172" i="1"/>
  <c r="F116" i="1"/>
  <c r="G116" i="1"/>
  <c r="H116" i="1"/>
  <c r="I116" i="1"/>
  <c r="J116" i="1"/>
  <c r="K116" i="1"/>
  <c r="F188" i="1"/>
  <c r="G188" i="1"/>
  <c r="H188" i="1"/>
  <c r="I188" i="1"/>
  <c r="J188" i="1"/>
  <c r="K188" i="1"/>
  <c r="F143" i="1"/>
  <c r="G143" i="1"/>
  <c r="H143" i="1"/>
  <c r="I143" i="1"/>
  <c r="J143" i="1"/>
  <c r="K143" i="1"/>
  <c r="F75" i="1"/>
  <c r="G75" i="1"/>
  <c r="H75" i="1"/>
  <c r="I75" i="1"/>
  <c r="J75" i="1"/>
  <c r="K75" i="1"/>
  <c r="F115" i="1"/>
  <c r="G115" i="1"/>
  <c r="H115" i="1"/>
  <c r="I115" i="1"/>
  <c r="J115" i="1"/>
  <c r="K115" i="1"/>
  <c r="F82" i="1"/>
  <c r="G82" i="1"/>
  <c r="H82" i="1"/>
  <c r="I82" i="1"/>
  <c r="J82" i="1"/>
  <c r="K82" i="1"/>
  <c r="A123" i="1"/>
  <c r="F123" i="1"/>
  <c r="G123" i="1"/>
  <c r="H123" i="1"/>
  <c r="I123" i="1"/>
  <c r="J123" i="1"/>
  <c r="K123" i="1"/>
  <c r="A47" i="1" l="1"/>
  <c r="A166" i="1"/>
  <c r="A168" i="1"/>
  <c r="A122" i="1"/>
  <c r="A157" i="1"/>
  <c r="A140" i="1"/>
  <c r="A51" i="1"/>
  <c r="A186" i="1"/>
  <c r="A90" i="1"/>
  <c r="A85" i="1"/>
  <c r="A48" i="1"/>
  <c r="A39" i="1"/>
  <c r="A109" i="1"/>
  <c r="A178" i="1"/>
  <c r="A80" i="1"/>
  <c r="A28" i="1"/>
  <c r="A24" i="1"/>
  <c r="A138" i="1"/>
  <c r="A160" i="1"/>
  <c r="A49" i="1"/>
  <c r="A121" i="1"/>
  <c r="A21" i="1"/>
  <c r="A156" i="1"/>
  <c r="A184" i="1"/>
  <c r="A7" i="1"/>
  <c r="A14" i="1"/>
  <c r="A17" i="1"/>
  <c r="A111" i="1"/>
  <c r="A126" i="1"/>
  <c r="A136" i="1"/>
  <c r="A128" i="1"/>
  <c r="A98" i="1"/>
  <c r="A141" i="1"/>
  <c r="A50" i="1"/>
  <c r="A36" i="1"/>
  <c r="A110" i="1"/>
  <c r="A130" i="1"/>
  <c r="A72" i="1"/>
  <c r="A133" i="1"/>
  <c r="A106" i="1"/>
  <c r="A163" i="1"/>
  <c r="A179" i="1"/>
  <c r="A73" i="1"/>
  <c r="A62" i="1"/>
  <c r="A13" i="1"/>
  <c r="A132" i="1"/>
  <c r="A43" i="1"/>
  <c r="A58" i="1"/>
  <c r="A165" i="1"/>
  <c r="A46" i="1"/>
  <c r="A8" i="1"/>
  <c r="A101" i="1"/>
  <c r="A89" i="1"/>
  <c r="A20" i="1"/>
  <c r="A162" i="1"/>
  <c r="A119" i="1"/>
  <c r="A124" i="1"/>
  <c r="A142" i="1"/>
  <c r="A144" i="1"/>
  <c r="A145" i="1"/>
  <c r="A22" i="1"/>
  <c r="A152" i="1"/>
  <c r="A59" i="1"/>
  <c r="A181" i="1"/>
  <c r="A33" i="1"/>
  <c r="A147" i="1"/>
  <c r="A86" i="1"/>
  <c r="A87" i="1"/>
  <c r="A190" i="1"/>
  <c r="A127" i="1"/>
  <c r="A40" i="1"/>
  <c r="A135" i="1"/>
  <c r="F47" i="1"/>
  <c r="G47" i="1"/>
  <c r="H47" i="1"/>
  <c r="I47" i="1"/>
  <c r="J47" i="1"/>
  <c r="K47" i="1"/>
  <c r="F166" i="1"/>
  <c r="G166" i="1"/>
  <c r="H166" i="1"/>
  <c r="I166" i="1"/>
  <c r="J166" i="1"/>
  <c r="K166" i="1"/>
  <c r="F168" i="1"/>
  <c r="G168" i="1"/>
  <c r="H168" i="1"/>
  <c r="I168" i="1"/>
  <c r="J168" i="1"/>
  <c r="K168" i="1"/>
  <c r="F122" i="1"/>
  <c r="G122" i="1"/>
  <c r="H122" i="1"/>
  <c r="I122" i="1"/>
  <c r="J122" i="1"/>
  <c r="K122" i="1"/>
  <c r="F157" i="1"/>
  <c r="G157" i="1"/>
  <c r="H157" i="1"/>
  <c r="I157" i="1"/>
  <c r="J157" i="1"/>
  <c r="K157" i="1"/>
  <c r="F140" i="1"/>
  <c r="G140" i="1"/>
  <c r="H140" i="1"/>
  <c r="I140" i="1"/>
  <c r="J140" i="1"/>
  <c r="K140" i="1"/>
  <c r="F51" i="1"/>
  <c r="G51" i="1"/>
  <c r="H51" i="1"/>
  <c r="I51" i="1"/>
  <c r="J51" i="1"/>
  <c r="K51" i="1"/>
  <c r="F186" i="1"/>
  <c r="G186" i="1"/>
  <c r="H186" i="1"/>
  <c r="I186" i="1"/>
  <c r="J186" i="1"/>
  <c r="K186" i="1"/>
  <c r="F90" i="1"/>
  <c r="G90" i="1"/>
  <c r="H90" i="1"/>
  <c r="I90" i="1"/>
  <c r="J90" i="1"/>
  <c r="K90" i="1"/>
  <c r="F85" i="1"/>
  <c r="G85" i="1"/>
  <c r="H85" i="1"/>
  <c r="I85" i="1"/>
  <c r="J85" i="1"/>
  <c r="K85" i="1"/>
  <c r="F48" i="1"/>
  <c r="G48" i="1"/>
  <c r="H48" i="1"/>
  <c r="I48" i="1"/>
  <c r="J48" i="1"/>
  <c r="K48" i="1"/>
  <c r="F39" i="1"/>
  <c r="G39" i="1"/>
  <c r="H39" i="1"/>
  <c r="I39" i="1"/>
  <c r="J39" i="1"/>
  <c r="K39" i="1"/>
  <c r="F109" i="1"/>
  <c r="G109" i="1"/>
  <c r="H109" i="1"/>
  <c r="I109" i="1"/>
  <c r="J109" i="1"/>
  <c r="K109" i="1"/>
  <c r="F178" i="1"/>
  <c r="G178" i="1"/>
  <c r="H178" i="1"/>
  <c r="I178" i="1"/>
  <c r="J178" i="1"/>
  <c r="K178" i="1"/>
  <c r="F80" i="1"/>
  <c r="G80" i="1"/>
  <c r="H80" i="1"/>
  <c r="I80" i="1"/>
  <c r="J80" i="1"/>
  <c r="K80" i="1"/>
  <c r="F28" i="1"/>
  <c r="G28" i="1"/>
  <c r="H28" i="1"/>
  <c r="I28" i="1"/>
  <c r="J28" i="1"/>
  <c r="K28" i="1"/>
  <c r="F24" i="1"/>
  <c r="G24" i="1"/>
  <c r="H24" i="1"/>
  <c r="I24" i="1"/>
  <c r="J24" i="1"/>
  <c r="K24" i="1"/>
  <c r="F138" i="1"/>
  <c r="G138" i="1"/>
  <c r="H138" i="1"/>
  <c r="I138" i="1"/>
  <c r="J138" i="1"/>
  <c r="K138" i="1"/>
  <c r="F160" i="1"/>
  <c r="G160" i="1"/>
  <c r="H160" i="1"/>
  <c r="I160" i="1"/>
  <c r="J160" i="1"/>
  <c r="K160" i="1"/>
  <c r="F49" i="1"/>
  <c r="G49" i="1"/>
  <c r="H49" i="1"/>
  <c r="I49" i="1"/>
  <c r="J49" i="1"/>
  <c r="K49" i="1"/>
  <c r="F121" i="1"/>
  <c r="G121" i="1"/>
  <c r="H121" i="1"/>
  <c r="I121" i="1"/>
  <c r="J121" i="1"/>
  <c r="K121" i="1"/>
  <c r="F21" i="1"/>
  <c r="G21" i="1"/>
  <c r="H21" i="1"/>
  <c r="I21" i="1"/>
  <c r="J21" i="1"/>
  <c r="K21" i="1"/>
  <c r="F156" i="1"/>
  <c r="G156" i="1"/>
  <c r="H156" i="1"/>
  <c r="I156" i="1"/>
  <c r="J156" i="1"/>
  <c r="K156" i="1"/>
  <c r="F184" i="1"/>
  <c r="G184" i="1"/>
  <c r="H184" i="1"/>
  <c r="I184" i="1"/>
  <c r="J184" i="1"/>
  <c r="K184" i="1"/>
  <c r="F7" i="1"/>
  <c r="G7" i="1"/>
  <c r="H7" i="1"/>
  <c r="I7" i="1"/>
  <c r="J7" i="1"/>
  <c r="K7" i="1"/>
  <c r="F14" i="1"/>
  <c r="G14" i="1"/>
  <c r="H14" i="1"/>
  <c r="I14" i="1"/>
  <c r="J14" i="1"/>
  <c r="K14" i="1"/>
  <c r="F17" i="1"/>
  <c r="G17" i="1"/>
  <c r="H17" i="1"/>
  <c r="I17" i="1"/>
  <c r="J17" i="1"/>
  <c r="K17" i="1"/>
  <c r="F111" i="1"/>
  <c r="G111" i="1"/>
  <c r="H111" i="1"/>
  <c r="I111" i="1"/>
  <c r="J111" i="1"/>
  <c r="K111" i="1"/>
  <c r="F126" i="1"/>
  <c r="G126" i="1"/>
  <c r="H126" i="1"/>
  <c r="I126" i="1"/>
  <c r="J126" i="1"/>
  <c r="K126" i="1"/>
  <c r="F136" i="1"/>
  <c r="G136" i="1"/>
  <c r="H136" i="1"/>
  <c r="I136" i="1"/>
  <c r="J136" i="1"/>
  <c r="K136" i="1"/>
  <c r="F128" i="1"/>
  <c r="G128" i="1"/>
  <c r="H128" i="1"/>
  <c r="I128" i="1"/>
  <c r="J128" i="1"/>
  <c r="K128" i="1"/>
  <c r="F98" i="1"/>
  <c r="G98" i="1"/>
  <c r="H98" i="1"/>
  <c r="I98" i="1"/>
  <c r="J98" i="1"/>
  <c r="K98" i="1"/>
  <c r="F141" i="1"/>
  <c r="G141" i="1"/>
  <c r="H141" i="1"/>
  <c r="I141" i="1"/>
  <c r="J141" i="1"/>
  <c r="K141" i="1"/>
  <c r="F50" i="1"/>
  <c r="G50" i="1"/>
  <c r="H50" i="1"/>
  <c r="I50" i="1"/>
  <c r="J50" i="1"/>
  <c r="K50" i="1"/>
  <c r="F36" i="1"/>
  <c r="G36" i="1"/>
  <c r="H36" i="1"/>
  <c r="I36" i="1"/>
  <c r="J36" i="1"/>
  <c r="K36" i="1"/>
  <c r="F110" i="1"/>
  <c r="G110" i="1"/>
  <c r="H110" i="1"/>
  <c r="I110" i="1"/>
  <c r="J110" i="1"/>
  <c r="K110" i="1"/>
  <c r="F130" i="1"/>
  <c r="G130" i="1"/>
  <c r="H130" i="1"/>
  <c r="I130" i="1"/>
  <c r="J130" i="1"/>
  <c r="K130" i="1"/>
  <c r="F72" i="1"/>
  <c r="G72" i="1"/>
  <c r="H72" i="1"/>
  <c r="I72" i="1"/>
  <c r="J72" i="1"/>
  <c r="K72" i="1"/>
  <c r="F133" i="1"/>
  <c r="G133" i="1"/>
  <c r="H133" i="1"/>
  <c r="I133" i="1"/>
  <c r="J133" i="1"/>
  <c r="K133" i="1"/>
  <c r="F106" i="1"/>
  <c r="G106" i="1"/>
  <c r="H106" i="1"/>
  <c r="I106" i="1"/>
  <c r="J106" i="1"/>
  <c r="K106" i="1"/>
  <c r="F163" i="1"/>
  <c r="G163" i="1"/>
  <c r="H163" i="1"/>
  <c r="I163" i="1"/>
  <c r="J163" i="1"/>
  <c r="K163" i="1"/>
  <c r="F179" i="1"/>
  <c r="G179" i="1"/>
  <c r="H179" i="1"/>
  <c r="I179" i="1"/>
  <c r="J179" i="1"/>
  <c r="K179" i="1"/>
  <c r="F73" i="1"/>
  <c r="G73" i="1"/>
  <c r="H73" i="1"/>
  <c r="I73" i="1"/>
  <c r="J73" i="1"/>
  <c r="K73" i="1"/>
  <c r="F62" i="1"/>
  <c r="G62" i="1"/>
  <c r="H62" i="1"/>
  <c r="I62" i="1"/>
  <c r="J62" i="1"/>
  <c r="K62" i="1"/>
  <c r="F13" i="1"/>
  <c r="G13" i="1"/>
  <c r="H13" i="1"/>
  <c r="I13" i="1"/>
  <c r="J13" i="1"/>
  <c r="K13" i="1"/>
  <c r="F132" i="1"/>
  <c r="G132" i="1"/>
  <c r="H132" i="1"/>
  <c r="I132" i="1"/>
  <c r="J132" i="1"/>
  <c r="K132" i="1"/>
  <c r="F43" i="1"/>
  <c r="G43" i="1"/>
  <c r="H43" i="1"/>
  <c r="I43" i="1"/>
  <c r="J43" i="1"/>
  <c r="K43" i="1"/>
  <c r="F58" i="1"/>
  <c r="G58" i="1"/>
  <c r="H58" i="1"/>
  <c r="I58" i="1"/>
  <c r="J58" i="1"/>
  <c r="K58" i="1"/>
  <c r="F165" i="1"/>
  <c r="G165" i="1"/>
  <c r="H165" i="1"/>
  <c r="I165" i="1"/>
  <c r="J165" i="1"/>
  <c r="K165" i="1"/>
  <c r="F46" i="1"/>
  <c r="G46" i="1"/>
  <c r="H46" i="1"/>
  <c r="I46" i="1"/>
  <c r="J46" i="1"/>
  <c r="K46" i="1"/>
  <c r="F8" i="1"/>
  <c r="G8" i="1"/>
  <c r="H8" i="1"/>
  <c r="I8" i="1"/>
  <c r="J8" i="1"/>
  <c r="K8" i="1"/>
  <c r="F101" i="1"/>
  <c r="G101" i="1"/>
  <c r="H101" i="1"/>
  <c r="I101" i="1"/>
  <c r="J101" i="1"/>
  <c r="K101" i="1"/>
  <c r="F89" i="1"/>
  <c r="G89" i="1"/>
  <c r="H89" i="1"/>
  <c r="I89" i="1"/>
  <c r="J89" i="1"/>
  <c r="K89" i="1"/>
  <c r="F20" i="1"/>
  <c r="G20" i="1"/>
  <c r="H20" i="1"/>
  <c r="I20" i="1"/>
  <c r="J20" i="1"/>
  <c r="K20" i="1"/>
  <c r="F162" i="1"/>
  <c r="G162" i="1"/>
  <c r="H162" i="1"/>
  <c r="I162" i="1"/>
  <c r="J162" i="1"/>
  <c r="K162" i="1"/>
  <c r="F119" i="1"/>
  <c r="G119" i="1"/>
  <c r="H119" i="1"/>
  <c r="I119" i="1"/>
  <c r="J119" i="1"/>
  <c r="K119" i="1"/>
  <c r="F124" i="1"/>
  <c r="G124" i="1"/>
  <c r="H124" i="1"/>
  <c r="I124" i="1"/>
  <c r="J124" i="1"/>
  <c r="K124" i="1"/>
  <c r="F142" i="1"/>
  <c r="G142" i="1"/>
  <c r="H142" i="1"/>
  <c r="I142" i="1"/>
  <c r="J142" i="1"/>
  <c r="K142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22" i="1"/>
  <c r="G22" i="1"/>
  <c r="H22" i="1"/>
  <c r="I22" i="1"/>
  <c r="J22" i="1"/>
  <c r="K22" i="1"/>
  <c r="F152" i="1"/>
  <c r="G152" i="1"/>
  <c r="H152" i="1"/>
  <c r="I152" i="1"/>
  <c r="J152" i="1"/>
  <c r="K152" i="1"/>
  <c r="F59" i="1"/>
  <c r="G59" i="1"/>
  <c r="H59" i="1"/>
  <c r="I59" i="1"/>
  <c r="J59" i="1"/>
  <c r="K59" i="1"/>
  <c r="F181" i="1"/>
  <c r="G181" i="1"/>
  <c r="H181" i="1"/>
  <c r="I181" i="1"/>
  <c r="J181" i="1"/>
  <c r="K181" i="1"/>
  <c r="F33" i="1"/>
  <c r="G33" i="1"/>
  <c r="H33" i="1"/>
  <c r="I33" i="1"/>
  <c r="J33" i="1"/>
  <c r="K33" i="1"/>
  <c r="F147" i="1"/>
  <c r="G147" i="1"/>
  <c r="H147" i="1"/>
  <c r="I147" i="1"/>
  <c r="J147" i="1"/>
  <c r="K147" i="1"/>
  <c r="F86" i="1"/>
  <c r="G86" i="1"/>
  <c r="H86" i="1"/>
  <c r="I86" i="1"/>
  <c r="J86" i="1"/>
  <c r="K86" i="1"/>
  <c r="F87" i="1"/>
  <c r="G87" i="1"/>
  <c r="H87" i="1"/>
  <c r="I87" i="1"/>
  <c r="J87" i="1"/>
  <c r="K87" i="1"/>
  <c r="F190" i="1"/>
  <c r="G190" i="1"/>
  <c r="H190" i="1"/>
  <c r="I190" i="1"/>
  <c r="J190" i="1"/>
  <c r="K190" i="1"/>
  <c r="F127" i="1"/>
  <c r="G127" i="1"/>
  <c r="H127" i="1"/>
  <c r="I127" i="1"/>
  <c r="J127" i="1"/>
  <c r="K127" i="1"/>
  <c r="F40" i="1"/>
  <c r="G40" i="1"/>
  <c r="H40" i="1"/>
  <c r="I40" i="1"/>
  <c r="J40" i="1"/>
  <c r="K40" i="1"/>
  <c r="F135" i="1"/>
  <c r="G135" i="1"/>
  <c r="H135" i="1"/>
  <c r="I135" i="1"/>
  <c r="J135" i="1"/>
  <c r="K135" i="1"/>
  <c r="B85" i="16" l="1"/>
  <c r="B50" i="16"/>
  <c r="B36" i="16"/>
  <c r="B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A88" i="16" s="1"/>
  <c r="C58" i="16"/>
  <c r="A58" i="16"/>
  <c r="C57" i="16"/>
  <c r="A57" i="16"/>
  <c r="C56" i="16"/>
  <c r="A56" i="16"/>
  <c r="C55" i="16"/>
  <c r="A55" i="16"/>
  <c r="C54" i="16"/>
  <c r="A54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F154" i="1"/>
  <c r="G154" i="1"/>
  <c r="H154" i="1"/>
  <c r="I154" i="1"/>
  <c r="J154" i="1"/>
  <c r="K154" i="1"/>
  <c r="F67" i="1"/>
  <c r="G67" i="1"/>
  <c r="H67" i="1"/>
  <c r="I67" i="1"/>
  <c r="J67" i="1"/>
  <c r="K67" i="1"/>
  <c r="F70" i="1"/>
  <c r="G70" i="1"/>
  <c r="H70" i="1"/>
  <c r="I70" i="1"/>
  <c r="J70" i="1"/>
  <c r="K70" i="1"/>
  <c r="F77" i="1"/>
  <c r="G77" i="1"/>
  <c r="H77" i="1"/>
  <c r="I77" i="1"/>
  <c r="J77" i="1"/>
  <c r="K77" i="1"/>
  <c r="F78" i="1"/>
  <c r="G78" i="1"/>
  <c r="H78" i="1"/>
  <c r="I78" i="1"/>
  <c r="J78" i="1"/>
  <c r="K78" i="1"/>
  <c r="F183" i="1"/>
  <c r="G183" i="1"/>
  <c r="H183" i="1"/>
  <c r="I183" i="1"/>
  <c r="J183" i="1"/>
  <c r="K183" i="1"/>
  <c r="F41" i="1"/>
  <c r="G41" i="1"/>
  <c r="H41" i="1"/>
  <c r="I41" i="1"/>
  <c r="J41" i="1"/>
  <c r="K41" i="1"/>
  <c r="F63" i="1"/>
  <c r="G63" i="1"/>
  <c r="H63" i="1"/>
  <c r="I63" i="1"/>
  <c r="J63" i="1"/>
  <c r="K63" i="1"/>
  <c r="F153" i="1"/>
  <c r="G153" i="1"/>
  <c r="H153" i="1"/>
  <c r="I153" i="1"/>
  <c r="J153" i="1"/>
  <c r="K153" i="1"/>
  <c r="F148" i="1"/>
  <c r="G148" i="1"/>
  <c r="H148" i="1"/>
  <c r="I148" i="1"/>
  <c r="J148" i="1"/>
  <c r="K148" i="1"/>
  <c r="F180" i="1"/>
  <c r="G180" i="1"/>
  <c r="H180" i="1"/>
  <c r="I180" i="1"/>
  <c r="J180" i="1"/>
  <c r="K180" i="1"/>
  <c r="F112" i="1"/>
  <c r="G112" i="1"/>
  <c r="H112" i="1"/>
  <c r="I112" i="1"/>
  <c r="J112" i="1"/>
  <c r="K112" i="1"/>
  <c r="F103" i="1"/>
  <c r="G103" i="1"/>
  <c r="H103" i="1"/>
  <c r="I103" i="1"/>
  <c r="J103" i="1"/>
  <c r="K103" i="1"/>
  <c r="F150" i="1"/>
  <c r="G150" i="1"/>
  <c r="H150" i="1"/>
  <c r="I150" i="1"/>
  <c r="J150" i="1"/>
  <c r="K150" i="1"/>
  <c r="F93" i="1"/>
  <c r="G93" i="1"/>
  <c r="H93" i="1"/>
  <c r="I93" i="1"/>
  <c r="J93" i="1"/>
  <c r="K93" i="1"/>
  <c r="F108" i="1"/>
  <c r="G108" i="1"/>
  <c r="H108" i="1"/>
  <c r="I108" i="1"/>
  <c r="J108" i="1"/>
  <c r="K108" i="1"/>
  <c r="F81" i="1"/>
  <c r="G81" i="1"/>
  <c r="H81" i="1"/>
  <c r="I81" i="1"/>
  <c r="J81" i="1"/>
  <c r="K81" i="1"/>
  <c r="F189" i="1"/>
  <c r="G189" i="1"/>
  <c r="H189" i="1"/>
  <c r="I189" i="1"/>
  <c r="J189" i="1"/>
  <c r="K189" i="1"/>
  <c r="F23" i="1"/>
  <c r="G23" i="1"/>
  <c r="H23" i="1"/>
  <c r="I23" i="1"/>
  <c r="J23" i="1"/>
  <c r="K23" i="1"/>
  <c r="F71" i="1"/>
  <c r="G71" i="1"/>
  <c r="H71" i="1"/>
  <c r="I71" i="1"/>
  <c r="J71" i="1"/>
  <c r="K71" i="1"/>
  <c r="F137" i="1"/>
  <c r="G137" i="1"/>
  <c r="H137" i="1"/>
  <c r="I137" i="1"/>
  <c r="J137" i="1"/>
  <c r="K137" i="1"/>
  <c r="F37" i="1"/>
  <c r="G37" i="1"/>
  <c r="H37" i="1"/>
  <c r="I37" i="1"/>
  <c r="J37" i="1"/>
  <c r="K37" i="1"/>
  <c r="F27" i="1"/>
  <c r="G27" i="1"/>
  <c r="H27" i="1"/>
  <c r="I27" i="1"/>
  <c r="J27" i="1"/>
  <c r="K27" i="1"/>
  <c r="F6" i="1"/>
  <c r="G6" i="1"/>
  <c r="H6" i="1"/>
  <c r="I6" i="1"/>
  <c r="J6" i="1"/>
  <c r="K6" i="1"/>
  <c r="A154" i="1"/>
  <c r="A67" i="1"/>
  <c r="A70" i="1"/>
  <c r="A77" i="1"/>
  <c r="A78" i="1"/>
  <c r="A183" i="1"/>
  <c r="A41" i="1"/>
  <c r="A63" i="1"/>
  <c r="A153" i="1"/>
  <c r="A148" i="1"/>
  <c r="A180" i="1"/>
  <c r="A112" i="1"/>
  <c r="A103" i="1"/>
  <c r="A150" i="1"/>
  <c r="A93" i="1"/>
  <c r="A108" i="1"/>
  <c r="A81" i="1"/>
  <c r="A189" i="1"/>
  <c r="A23" i="1"/>
  <c r="A71" i="1"/>
  <c r="A137" i="1"/>
  <c r="A37" i="1"/>
  <c r="A27" i="1"/>
  <c r="A6" i="1"/>
  <c r="F155" i="1" l="1"/>
  <c r="G155" i="1"/>
  <c r="H155" i="1"/>
  <c r="I155" i="1"/>
  <c r="J155" i="1"/>
  <c r="K155" i="1"/>
  <c r="F9" i="1"/>
  <c r="G9" i="1"/>
  <c r="H9" i="1"/>
  <c r="I9" i="1"/>
  <c r="J9" i="1"/>
  <c r="K9" i="1"/>
  <c r="F114" i="1"/>
  <c r="G114" i="1"/>
  <c r="H114" i="1"/>
  <c r="I114" i="1"/>
  <c r="J114" i="1"/>
  <c r="K114" i="1"/>
  <c r="F125" i="1"/>
  <c r="G125" i="1"/>
  <c r="H125" i="1"/>
  <c r="I125" i="1"/>
  <c r="J125" i="1"/>
  <c r="K125" i="1"/>
  <c r="F45" i="1"/>
  <c r="G45" i="1"/>
  <c r="H45" i="1"/>
  <c r="I45" i="1"/>
  <c r="J45" i="1"/>
  <c r="K45" i="1"/>
  <c r="F52" i="1"/>
  <c r="G52" i="1"/>
  <c r="H52" i="1"/>
  <c r="I52" i="1"/>
  <c r="J52" i="1"/>
  <c r="K52" i="1"/>
  <c r="A155" i="1"/>
  <c r="A9" i="1"/>
  <c r="A114" i="1"/>
  <c r="A125" i="1"/>
  <c r="A45" i="1"/>
  <c r="A52" i="1"/>
  <c r="K4" i="16" l="1"/>
  <c r="F171" i="1"/>
  <c r="G171" i="1"/>
  <c r="H171" i="1"/>
  <c r="I171" i="1"/>
  <c r="J171" i="1"/>
  <c r="K171" i="1"/>
  <c r="F79" i="1"/>
  <c r="G79" i="1"/>
  <c r="H79" i="1"/>
  <c r="I79" i="1"/>
  <c r="J79" i="1"/>
  <c r="K79" i="1"/>
  <c r="F167" i="1"/>
  <c r="G167" i="1"/>
  <c r="H167" i="1"/>
  <c r="I167" i="1"/>
  <c r="J167" i="1"/>
  <c r="K167" i="1"/>
  <c r="F57" i="1"/>
  <c r="G57" i="1"/>
  <c r="H57" i="1"/>
  <c r="I57" i="1"/>
  <c r="J57" i="1"/>
  <c r="K57" i="1"/>
  <c r="F164" i="1"/>
  <c r="G164" i="1"/>
  <c r="H164" i="1"/>
  <c r="I164" i="1"/>
  <c r="J164" i="1"/>
  <c r="K164" i="1"/>
  <c r="F113" i="1"/>
  <c r="G113" i="1"/>
  <c r="H113" i="1"/>
  <c r="I113" i="1"/>
  <c r="J113" i="1"/>
  <c r="K113" i="1"/>
  <c r="F173" i="1"/>
  <c r="G173" i="1"/>
  <c r="H173" i="1"/>
  <c r="I173" i="1"/>
  <c r="J173" i="1"/>
  <c r="K173" i="1"/>
  <c r="F76" i="1"/>
  <c r="G76" i="1"/>
  <c r="H76" i="1"/>
  <c r="I76" i="1"/>
  <c r="J76" i="1"/>
  <c r="K76" i="1"/>
  <c r="F176" i="1"/>
  <c r="G176" i="1"/>
  <c r="H176" i="1"/>
  <c r="I176" i="1"/>
  <c r="J176" i="1"/>
  <c r="K176" i="1"/>
  <c r="F161" i="1"/>
  <c r="G161" i="1"/>
  <c r="H161" i="1"/>
  <c r="I161" i="1"/>
  <c r="J161" i="1"/>
  <c r="K161" i="1"/>
  <c r="F55" i="1"/>
  <c r="G55" i="1"/>
  <c r="H55" i="1"/>
  <c r="I55" i="1"/>
  <c r="J55" i="1"/>
  <c r="K55" i="1"/>
  <c r="A171" i="1"/>
  <c r="A79" i="1"/>
  <c r="A167" i="1"/>
  <c r="A57" i="1"/>
  <c r="A164" i="1"/>
  <c r="A113" i="1"/>
  <c r="A173" i="1"/>
  <c r="A76" i="1"/>
  <c r="A176" i="1"/>
  <c r="A161" i="1"/>
  <c r="A55" i="1"/>
  <c r="F102" i="1" l="1"/>
  <c r="G102" i="1"/>
  <c r="H102" i="1"/>
  <c r="I102" i="1"/>
  <c r="J102" i="1"/>
  <c r="K102" i="1"/>
  <c r="F5" i="1"/>
  <c r="G5" i="1"/>
  <c r="H5" i="1"/>
  <c r="I5" i="1"/>
  <c r="J5" i="1"/>
  <c r="K5" i="1"/>
  <c r="A102" i="1"/>
  <c r="A5" i="1"/>
  <c r="K29" i="1" l="1"/>
  <c r="J29" i="1"/>
  <c r="I29" i="1"/>
  <c r="H29" i="1"/>
  <c r="G29" i="1"/>
  <c r="F29" i="1"/>
  <c r="A29" i="1"/>
  <c r="K92" i="1"/>
  <c r="J92" i="1"/>
  <c r="I92" i="1"/>
  <c r="H92" i="1"/>
  <c r="G92" i="1"/>
  <c r="F92" i="1"/>
  <c r="A92" i="1"/>
  <c r="K1" i="16" l="1"/>
  <c r="A56" i="1"/>
  <c r="A88" i="1"/>
  <c r="A25" i="1"/>
  <c r="A11" i="1"/>
  <c r="A44" i="1"/>
  <c r="A174" i="1"/>
  <c r="A169" i="1"/>
  <c r="A94" i="1"/>
  <c r="A185" i="1"/>
  <c r="A139" i="1"/>
  <c r="F56" i="1"/>
  <c r="G56" i="1"/>
  <c r="H56" i="1"/>
  <c r="I56" i="1"/>
  <c r="J56" i="1"/>
  <c r="K56" i="1"/>
  <c r="F88" i="1"/>
  <c r="G88" i="1"/>
  <c r="H88" i="1"/>
  <c r="I88" i="1"/>
  <c r="J88" i="1"/>
  <c r="K88" i="1"/>
  <c r="F25" i="1"/>
  <c r="G25" i="1"/>
  <c r="H25" i="1"/>
  <c r="I25" i="1"/>
  <c r="J25" i="1"/>
  <c r="K25" i="1"/>
  <c r="F11" i="1"/>
  <c r="G11" i="1"/>
  <c r="H11" i="1"/>
  <c r="I11" i="1"/>
  <c r="J11" i="1"/>
  <c r="K11" i="1"/>
  <c r="F44" i="1"/>
  <c r="G44" i="1"/>
  <c r="H44" i="1"/>
  <c r="I44" i="1"/>
  <c r="J44" i="1"/>
  <c r="K44" i="1"/>
  <c r="F174" i="1"/>
  <c r="G174" i="1"/>
  <c r="H174" i="1"/>
  <c r="I174" i="1"/>
  <c r="J174" i="1"/>
  <c r="K174" i="1"/>
  <c r="F169" i="1"/>
  <c r="G169" i="1"/>
  <c r="H169" i="1"/>
  <c r="I169" i="1"/>
  <c r="J169" i="1"/>
  <c r="K169" i="1"/>
  <c r="F94" i="1"/>
  <c r="G94" i="1"/>
  <c r="H94" i="1"/>
  <c r="I94" i="1"/>
  <c r="J94" i="1"/>
  <c r="K94" i="1"/>
  <c r="F185" i="1"/>
  <c r="G185" i="1"/>
  <c r="H185" i="1"/>
  <c r="I185" i="1"/>
  <c r="J185" i="1"/>
  <c r="K185" i="1"/>
  <c r="F139" i="1"/>
  <c r="G139" i="1"/>
  <c r="H139" i="1"/>
  <c r="I139" i="1"/>
  <c r="J139" i="1"/>
  <c r="K139" i="1"/>
  <c r="A74" i="1"/>
  <c r="A195" i="1"/>
  <c r="A158" i="1"/>
  <c r="A69" i="1"/>
  <c r="A151" i="1"/>
  <c r="A131" i="1"/>
  <c r="A117" i="1"/>
  <c r="A65" i="1"/>
  <c r="A192" i="1"/>
  <c r="A193" i="1"/>
  <c r="A60" i="1"/>
  <c r="A10" i="1"/>
  <c r="A61" i="1"/>
  <c r="A149" i="1"/>
  <c r="A99" i="1"/>
  <c r="F74" i="1"/>
  <c r="G74" i="1"/>
  <c r="H74" i="1"/>
  <c r="I74" i="1"/>
  <c r="J74" i="1"/>
  <c r="K74" i="1"/>
  <c r="F195" i="1"/>
  <c r="G195" i="1"/>
  <c r="H195" i="1"/>
  <c r="I195" i="1"/>
  <c r="J195" i="1"/>
  <c r="K195" i="1"/>
  <c r="F158" i="1"/>
  <c r="G158" i="1"/>
  <c r="H158" i="1"/>
  <c r="I158" i="1"/>
  <c r="J158" i="1"/>
  <c r="K158" i="1"/>
  <c r="F69" i="1"/>
  <c r="G69" i="1"/>
  <c r="H69" i="1"/>
  <c r="I69" i="1"/>
  <c r="J69" i="1"/>
  <c r="K69" i="1"/>
  <c r="F151" i="1"/>
  <c r="G151" i="1"/>
  <c r="H151" i="1"/>
  <c r="I151" i="1"/>
  <c r="J151" i="1"/>
  <c r="K151" i="1"/>
  <c r="F131" i="1"/>
  <c r="G131" i="1"/>
  <c r="H131" i="1"/>
  <c r="I131" i="1"/>
  <c r="J131" i="1"/>
  <c r="K131" i="1"/>
  <c r="F117" i="1"/>
  <c r="G117" i="1"/>
  <c r="H117" i="1"/>
  <c r="I117" i="1"/>
  <c r="J117" i="1"/>
  <c r="K117" i="1"/>
  <c r="F65" i="1"/>
  <c r="G65" i="1"/>
  <c r="H65" i="1"/>
  <c r="I65" i="1"/>
  <c r="J65" i="1"/>
  <c r="K65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60" i="1"/>
  <c r="G60" i="1"/>
  <c r="H60" i="1"/>
  <c r="I60" i="1"/>
  <c r="J60" i="1"/>
  <c r="K60" i="1"/>
  <c r="F10" i="1"/>
  <c r="G10" i="1"/>
  <c r="H10" i="1"/>
  <c r="I10" i="1"/>
  <c r="J10" i="1"/>
  <c r="K10" i="1"/>
  <c r="F61" i="1"/>
  <c r="G61" i="1"/>
  <c r="H61" i="1"/>
  <c r="I61" i="1"/>
  <c r="J61" i="1"/>
  <c r="K61" i="1"/>
  <c r="F149" i="1"/>
  <c r="G149" i="1"/>
  <c r="H149" i="1"/>
  <c r="I149" i="1"/>
  <c r="J149" i="1"/>
  <c r="K149" i="1"/>
  <c r="F99" i="1"/>
  <c r="G99" i="1"/>
  <c r="H99" i="1"/>
  <c r="I99" i="1"/>
  <c r="J99" i="1"/>
  <c r="K99" i="1"/>
  <c r="A16" i="1" l="1"/>
  <c r="A91" i="1"/>
  <c r="A32" i="1"/>
  <c r="A34" i="1"/>
  <c r="A12" i="1"/>
  <c r="F16" i="1"/>
  <c r="G16" i="1"/>
  <c r="H16" i="1"/>
  <c r="I16" i="1"/>
  <c r="J16" i="1"/>
  <c r="K16" i="1"/>
  <c r="F91" i="1"/>
  <c r="G91" i="1"/>
  <c r="H91" i="1"/>
  <c r="I91" i="1"/>
  <c r="J91" i="1"/>
  <c r="K91" i="1"/>
  <c r="F32" i="1"/>
  <c r="G32" i="1"/>
  <c r="H32" i="1"/>
  <c r="I32" i="1"/>
  <c r="J32" i="1"/>
  <c r="K32" i="1"/>
  <c r="F34" i="1"/>
  <c r="G34" i="1"/>
  <c r="H34" i="1"/>
  <c r="I34" i="1"/>
  <c r="J34" i="1"/>
  <c r="K34" i="1"/>
  <c r="F12" i="1"/>
  <c r="G12" i="1"/>
  <c r="H12" i="1"/>
  <c r="I12" i="1"/>
  <c r="J12" i="1"/>
  <c r="K12" i="1"/>
  <c r="F68" i="1"/>
  <c r="G68" i="1"/>
  <c r="H68" i="1"/>
  <c r="I68" i="1"/>
  <c r="J68" i="1"/>
  <c r="K68" i="1"/>
  <c r="F177" i="1"/>
  <c r="G177" i="1"/>
  <c r="H177" i="1"/>
  <c r="I177" i="1"/>
  <c r="J177" i="1"/>
  <c r="K177" i="1"/>
  <c r="F118" i="1"/>
  <c r="G118" i="1"/>
  <c r="H118" i="1"/>
  <c r="I118" i="1"/>
  <c r="J118" i="1"/>
  <c r="K118" i="1"/>
  <c r="F83" i="1"/>
  <c r="G83" i="1"/>
  <c r="H83" i="1"/>
  <c r="I83" i="1"/>
  <c r="J83" i="1"/>
  <c r="K83" i="1"/>
  <c r="F64" i="1"/>
  <c r="G64" i="1"/>
  <c r="H64" i="1"/>
  <c r="I64" i="1"/>
  <c r="J64" i="1"/>
  <c r="K64" i="1"/>
  <c r="A68" i="1"/>
  <c r="A177" i="1"/>
  <c r="A118" i="1"/>
  <c r="A83" i="1"/>
  <c r="A64" i="1"/>
  <c r="F95" i="1" l="1"/>
  <c r="G95" i="1"/>
  <c r="H95" i="1"/>
  <c r="I95" i="1"/>
  <c r="J95" i="1"/>
  <c r="K95" i="1"/>
  <c r="F194" i="1"/>
  <c r="G194" i="1"/>
  <c r="H194" i="1"/>
  <c r="I194" i="1"/>
  <c r="J194" i="1"/>
  <c r="K194" i="1"/>
  <c r="F146" i="1"/>
  <c r="G146" i="1"/>
  <c r="H146" i="1"/>
  <c r="I146" i="1"/>
  <c r="J146" i="1"/>
  <c r="K146" i="1"/>
  <c r="F42" i="1"/>
  <c r="G42" i="1"/>
  <c r="H42" i="1"/>
  <c r="I42" i="1"/>
  <c r="J42" i="1"/>
  <c r="K42" i="1"/>
  <c r="A95" i="1"/>
  <c r="A194" i="1"/>
  <c r="A146" i="1"/>
  <c r="A42" i="1"/>
  <c r="F38" i="1"/>
  <c r="G38" i="1"/>
  <c r="H38" i="1"/>
  <c r="I38" i="1"/>
  <c r="J38" i="1"/>
  <c r="K38" i="1"/>
  <c r="F54" i="1"/>
  <c r="G54" i="1"/>
  <c r="H54" i="1"/>
  <c r="I54" i="1"/>
  <c r="J54" i="1"/>
  <c r="K54" i="1"/>
  <c r="A38" i="1"/>
  <c r="A54" i="1"/>
  <c r="A182" i="1" l="1"/>
  <c r="F182" i="1"/>
  <c r="G182" i="1"/>
  <c r="H182" i="1"/>
  <c r="I182" i="1"/>
  <c r="J182" i="1"/>
  <c r="K182" i="1"/>
  <c r="F175" i="1" l="1"/>
  <c r="G175" i="1"/>
  <c r="H175" i="1"/>
  <c r="I175" i="1"/>
  <c r="J175" i="1"/>
  <c r="K175" i="1"/>
  <c r="A175" i="1"/>
  <c r="A66" i="1"/>
  <c r="F66" i="1"/>
  <c r="G66" i="1"/>
  <c r="H66" i="1"/>
  <c r="I66" i="1"/>
  <c r="J66" i="1"/>
  <c r="K66" i="1"/>
  <c r="A15" i="1" l="1"/>
  <c r="A18" i="1"/>
  <c r="A19" i="1"/>
  <c r="A26" i="1"/>
  <c r="A30" i="1"/>
  <c r="A31" i="1"/>
  <c r="F11" i="3"/>
  <c r="G11" i="3"/>
  <c r="H11" i="3"/>
  <c r="I11" i="3"/>
  <c r="J11" i="3"/>
  <c r="F12" i="3"/>
  <c r="G12" i="3"/>
  <c r="H12" i="3"/>
  <c r="I12" i="3"/>
  <c r="J12" i="3"/>
  <c r="A11" i="3"/>
  <c r="A12" i="3"/>
  <c r="F30" i="1" l="1"/>
  <c r="G30" i="1"/>
  <c r="H30" i="1"/>
  <c r="I30" i="1"/>
  <c r="J30" i="1"/>
  <c r="K30" i="1"/>
  <c r="F15" i="1"/>
  <c r="G15" i="1"/>
  <c r="H15" i="1"/>
  <c r="I15" i="1"/>
  <c r="J15" i="1"/>
  <c r="K15" i="1"/>
  <c r="A53" i="1"/>
  <c r="F53" i="1"/>
  <c r="G53" i="1"/>
  <c r="H53" i="1"/>
  <c r="I53" i="1"/>
  <c r="J53" i="1"/>
  <c r="K53" i="1"/>
  <c r="F19" i="1"/>
  <c r="G19" i="1"/>
  <c r="H19" i="1"/>
  <c r="I19" i="1"/>
  <c r="J19" i="1"/>
  <c r="K19" i="1"/>
  <c r="F196" i="1" l="1"/>
  <c r="G196" i="1"/>
  <c r="H196" i="1"/>
  <c r="I196" i="1"/>
  <c r="J196" i="1"/>
  <c r="K196" i="1"/>
  <c r="F129" i="1"/>
  <c r="G129" i="1"/>
  <c r="H129" i="1"/>
  <c r="I129" i="1"/>
  <c r="J129" i="1"/>
  <c r="K129" i="1"/>
  <c r="F96" i="1"/>
  <c r="G96" i="1"/>
  <c r="H96" i="1"/>
  <c r="I96" i="1"/>
  <c r="J96" i="1"/>
  <c r="K96" i="1"/>
  <c r="F120" i="1"/>
  <c r="G120" i="1"/>
  <c r="H120" i="1"/>
  <c r="I120" i="1"/>
  <c r="J120" i="1"/>
  <c r="K12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84" i="1"/>
  <c r="G84" i="1"/>
  <c r="H84" i="1"/>
  <c r="I84" i="1"/>
  <c r="J84" i="1"/>
  <c r="K84" i="1"/>
  <c r="F107" i="1"/>
  <c r="G107" i="1"/>
  <c r="H107" i="1"/>
  <c r="I107" i="1"/>
  <c r="J107" i="1"/>
  <c r="K107" i="1"/>
  <c r="A196" i="1"/>
  <c r="A129" i="1"/>
  <c r="A96" i="1"/>
  <c r="A120" i="1"/>
  <c r="A105" i="1"/>
  <c r="A104" i="1"/>
  <c r="A84" i="1"/>
  <c r="A107" i="1"/>
  <c r="I3" i="16" l="1"/>
  <c r="F18" i="1" l="1"/>
  <c r="G18" i="1"/>
  <c r="H18" i="1"/>
  <c r="I18" i="1"/>
  <c r="J18" i="1"/>
  <c r="K18" i="1"/>
  <c r="A100" i="1" l="1"/>
  <c r="F100" i="1"/>
  <c r="G100" i="1"/>
  <c r="H100" i="1"/>
  <c r="I100" i="1"/>
  <c r="J100" i="1"/>
  <c r="K100" i="1"/>
  <c r="F31" i="1" l="1"/>
  <c r="G31" i="1"/>
  <c r="H31" i="1"/>
  <c r="I31" i="1"/>
  <c r="J31" i="1"/>
  <c r="K31" i="1"/>
  <c r="A134" i="1" l="1"/>
  <c r="F134" i="1"/>
  <c r="G134" i="1"/>
  <c r="H134" i="1"/>
  <c r="I134" i="1"/>
  <c r="J134" i="1"/>
  <c r="K134" i="1"/>
  <c r="F26" i="1" l="1"/>
  <c r="G26" i="1"/>
  <c r="H26" i="1"/>
  <c r="I26" i="1"/>
  <c r="J26" i="1"/>
  <c r="K26" i="1"/>
  <c r="F97" i="1" l="1"/>
  <c r="G97" i="1"/>
  <c r="H97" i="1"/>
  <c r="I97" i="1"/>
  <c r="J97" i="1"/>
  <c r="K97" i="1"/>
  <c r="A97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<sst xmlns="http://schemas.openxmlformats.org/spreadsheetml/2006/main" count="14605" uniqueCount="2862">
  <si>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</si>
  <si>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</si>
  <si>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</si>
  <si>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</si>
  <si>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</si>
  <si>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</si>
  <si>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</si>
  <si>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</si>
  <si>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</si>
  <si>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</si>
  <si>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</si>
  <si>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</si>
  <si>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</si>
  <si>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</si>
  <si>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</si>
  <si>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</si>
  <si>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</si>
  <si>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</si>
  <si>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</si>
  <si>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</si>
  <si>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</si>
  <si>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</si>
  <si>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</si>
  <si>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</si>
  <si>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</si>
  <si>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</si>
  <si>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</si>
  <si>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</si>
  <si>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</si>
  <si>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</si>
  <si>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</si>
  <si>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</si>
  <si>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</si>
  <si>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</si>
  <si>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</si>
  <si>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</si>
  <si>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</si>
  <si>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</si>
  <si>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</si>
  <si>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</si>
  <si>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</si>
  <si>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</si>
  <si>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</si>
  <si>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</si>
  <si>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</si>
  <si>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</si>
  <si>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</si>
  <si>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</si>
  <si>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</si>
  <si>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</si>
  <si>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</si>
  <si>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</si>
  <si>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</si>
  <si>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</si>
  <si>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</si>
  <si>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</si>
  <si>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</si>
  <si>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</si>
  <si>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</si>
  <si>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</si>
  <si>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</si>
  <si>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</si>
  <si>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</si>
  <si>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</si>
  <si>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</si>
  <si>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</si>
  <si>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</si>
  <si>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</si>
  <si>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</si>
  <si>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</si>
  <si>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</si>
  <si>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</si>
  <si>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</si>
  <si>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</si>
  <si>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</si>
  <si>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</si>
  <si>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</si>
  <si>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</si>
  <si>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</si>
  <si>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</si>
  <si>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</si>
  <si>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</si>
  <si>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</si>
  <si>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</si>
  <si>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</si>
  <si>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</si>
  <si>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</si>
  <si>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</si>
  <si>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</si>
  <si>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</si>
  <si>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</si>
  <si>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</si>
  <si>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</si>
  <si>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</si>
  <si>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</si>
  <si>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</si>
  <si>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</si>
  <si>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</si>
  <si>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</si>
  <si>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</si>
  <si>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</si>
  <si>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</si>
  <si>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</si>
  <si>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</si>
  <si>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</si>
  <si>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</si>
  <si>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</si>
  <si>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</si>
  <si>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</si>
  <si>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</si>
  <si>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</si>
  <si>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</si>
  <si>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</si>
  <si>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</si>
  <si>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</si>
  <si>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</si>
  <si>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</si>
  <si>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</si>
  <si>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</si>
  <si>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</si>
  <si>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</si>
  <si>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</si>
  <si>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</si>
  <si>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</si>
  <si>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</si>
  <si>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</si>
  <si>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</si>
  <si>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</si>
  <si>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</si>
  <si>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</si>
  <si>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</si>
  <si>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</si>
  <si>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</si>
  <si>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</si>
  <si>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</si>
  <si>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</si>
  <si>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</si>
  <si>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</si>
  <si>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</si>
  <si>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</si>
  <si>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</si>
  <si>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</si>
  <si>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</si>
  <si>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</si>
  <si>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</si>
  <si>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</si>
  <si>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</si>
  <si>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</si>
  <si>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</si>
  <si>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</si>
  <si>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</si>
  <si>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</si>
  <si>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</si>
  <si>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</si>
  <si>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</si>
  <si>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</si>
  <si>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</si>
  <si>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</si>
  <si>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</si>
  <si>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</si>
  <si>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</si>
  <si>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</si>
  <si>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</si>
  <si>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</si>
  <si>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</si>
  <si>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</si>
  <si>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</si>
  <si>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</si>
  <si>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</si>
  <si>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</si>
  <si>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</si>
  <si>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</si>
  <si>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</si>
  <si>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</si>
  <si>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</si>
  <si>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</si>
  <si>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</si>
  <si>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</si>
  <si>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</si>
  <si>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</si>
  <si>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</si>
  <si>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</si>
  <si>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</si>
  <si>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</si>
  <si>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</si>
  <si>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</si>
  <si>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</si>
  <si>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</si>
  <si>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</si>
  <si>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</si>
  <si>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</si>
  <si>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</si>
  <si>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</si>
  <si>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</si>
  <si>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</si>
  <si>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</si>
  <si>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</si>
  <si>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</si>
  <si>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</si>
  <si>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</si>
  <si>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</si>
  <si>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</si>
  <si>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</si>
  <si>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</si>
  <si>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</si>
  <si>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</si>
  <si>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</si>
  <si>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</si>
  <si>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</si>
  <si>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</si>
  <si>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</si>
  <si>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</si>
  <si>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</si>
  <si>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</si>
  <si>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</si>
  <si>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</si>
  <si>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</si>
  <si>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</si>
  <si>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</si>
  <si>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</si>
  <si>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</si>
  <si>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</si>
  <si>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</si>
  <si>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</si>
  <si>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</si>
  <si>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</si>
  <si>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</si>
  <si>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</si>
  <si>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</si>
  <si>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</si>
  <si>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</si>
  <si>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</si>
  <si>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</si>
  <si>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</si>
  <si>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</si>
  <si>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</si>
  <si>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</si>
  <si>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</si>
  <si>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</si>
  <si>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</si>
  <si>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</si>
  <si>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</si>
  <si>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</si>
  <si>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</si>
  <si>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</si>
  <si>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</si>
  <si>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</si>
  <si>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</si>
  <si>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</si>
  <si>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</si>
  <si>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</si>
  <si>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</si>
  <si>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</si>
  <si>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</si>
  <si>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</si>
  <si>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</si>
  <si>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</si>
  <si>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</si>
  <si>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</si>
  <si>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</si>
  <si>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</si>
  <si>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</si>
  <si>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</si>
  <si>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</si>
  <si>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</si>
  <si>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</si>
  <si>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</si>
  <si>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</si>
  <si>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</si>
  <si>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</si>
  <si>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</si>
  <si>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</si>
  <si>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</si>
  <si>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</si>
  <si>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</si>
  <si>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</si>
  <si>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</si>
  <si>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</si>
  <si>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</si>
  <si>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</si>
  <si>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</si>
  <si>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</si>
  <si>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</si>
  <si>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</si>
  <si>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</si>
  <si>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</si>
  <si>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</si>
  <si>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</si>
  <si>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</si>
  <si>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</si>
  <si>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</si>
  <si>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</si>
  <si>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</si>
  <si>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</si>
  <si>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</si>
  <si>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</si>
  <si>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</si>
  <si>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</si>
  <si>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</si>
  <si>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</si>
  <si>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</si>
  <si>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</si>
  <si>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</si>
  <si>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</si>
  <si>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</si>
  <si>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</si>
  <si>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</si>
  <si>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</si>
  <si>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</si>
  <si>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</si>
  <si>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</si>
  <si>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</si>
  <si>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</si>
  <si>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</si>
  <si>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</si>
  <si>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</si>
  <si>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</si>
  <si>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</si>
  <si>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</si>
  <si>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</si>
  <si>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</si>
  <si>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</si>
  <si>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</si>
  <si>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</si>
  <si>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</si>
  <si>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</si>
  <si>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</si>
  <si>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</si>
  <si>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</si>
  <si>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</si>
  <si>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</si>
  <si>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</si>
  <si>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</si>
  <si>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</si>
  <si>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</si>
  <si>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</si>
  <si>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</si>
  <si>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</si>
  <si>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</si>
  <si>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</si>
  <si>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</si>
  <si>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</si>
  <si>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</si>
  <si>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</si>
  <si>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</si>
  <si>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</si>
  <si>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</si>
  <si>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</si>
  <si>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</si>
  <si>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</si>
  <si>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</si>
  <si>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</si>
  <si>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</si>
  <si>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</si>
  <si>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</si>
  <si>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</si>
  <si>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</si>
  <si>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</si>
  <si>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</si>
  <si>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</si>
  <si>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</si>
  <si>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</si>
  <si>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</si>
  <si>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</si>
  <si>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</si>
  <si>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</si>
  <si>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</si>
  <si>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</si>
  <si>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</si>
  <si>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</si>
  <si>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</si>
  <si>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</si>
  <si>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</si>
  <si>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</si>
  <si>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</si>
  <si>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</si>
  <si>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</si>
  <si>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</si>
  <si>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</si>
  <si>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</si>
  <si>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</si>
  <si>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</si>
  <si>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</si>
  <si>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</si>
  <si>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</si>
  <si>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</si>
  <si>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</si>
  <si>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</si>
  <si>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</si>
  <si>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</si>
  <si>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</si>
  <si>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</si>
  <si>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</si>
  <si>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</si>
  <si>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</si>
  <si>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</si>
  <si>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</si>
  <si>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</si>
  <si>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</si>
  <si>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</si>
  <si>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</si>
  <si>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</si>
  <si>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</si>
  <si>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</si>
  <si>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</si>
  <si>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</si>
  <si>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</si>
  <si>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</si>
  <si>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</si>
  <si>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</si>
  <si>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</si>
  <si>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</si>
  <si>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</si>
  <si>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</si>
  <si>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</si>
  <si>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</si>
  <si>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</si>
  <si>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</si>
  <si>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</si>
  <si>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</si>
  <si>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</si>
  <si>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</si>
  <si>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</si>
  <si>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</si>
  <si>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</si>
  <si>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</si>
  <si>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</si>
  <si>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</si>
  <si>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</si>
  <si>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</si>
  <si>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</si>
  <si>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</si>
  <si>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</si>
  <si>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</si>
  <si>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</si>
  <si>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</si>
  <si>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</si>
  <si>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</si>
  <si>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</si>
  <si>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</si>
  <si>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</si>
  <si>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</si>
  <si>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</si>
  <si>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</si>
  <si>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</si>
  <si>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</si>
  <si>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</si>
  <si>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</si>
  <si>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</si>
  <si>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</si>
  <si>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</si>
  <si>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</si>
  <si>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</si>
  <si>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</si>
  <si>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</si>
  <si>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</si>
  <si>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</si>
  <si>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</si>
  <si>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</si>
  <si>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</si>
  <si>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</si>
  <si>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</si>
  <si>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</si>
  <si>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</si>
  <si>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</si>
  <si>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</si>
  <si>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</si>
  <si>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</si>
  <si>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</si>
  <si>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</si>
  <si>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</si>
  <si>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</si>
  <si>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</si>
  <si>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</si>
  <si>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</si>
  <si>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</si>
  <si>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</si>
  <si>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</si>
  <si>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</si>
  <si>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</si>
  <si>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</si>
  <si>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</si>
  <si>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</si>
  <si>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</si>
  <si>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</si>
  <si>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</si>
  <si>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</si>
  <si>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</si>
  <si>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</si>
  <si>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</si>
  <si>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</si>
  <si>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</si>
  <si>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</si>
  <si>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</si>
  <si>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</si>
  <si>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</si>
  <si>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</si>
  <si>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</si>
  <si>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</si>
  <si>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</si>
  <si>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</si>
  <si>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</si>
  <si>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</si>
  <si>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</si>
  <si>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</si>
  <si>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</si>
  <si>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</si>
  <si>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</si>
  <si>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</si>
  <si>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</si>
  <si>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</si>
  <si>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</si>
  <si>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</si>
  <si>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</si>
  <si>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</si>
  <si>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</si>
  <si>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</si>
  <si>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</si>
  <si>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</si>
  <si>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</si>
  <si>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</si>
  <si>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</si>
  <si>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</si>
  <si>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</si>
  <si>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</si>
  <si>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</si>
  <si>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</si>
  <si>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</si>
  <si>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</si>
  <si>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</si>
  <si>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</si>
  <si>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</si>
  <si>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</si>
  <si>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</si>
  <si>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</si>
  <si>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</si>
  <si>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</si>
  <si>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</si>
  <si>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</si>
  <si>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</si>
  <si>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</si>
  <si>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</si>
  <si>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</si>
  <si>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</si>
  <si>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</si>
  <si>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</si>
  <si>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</si>
  <si>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</si>
  <si>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</si>
  <si>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</si>
  <si>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</si>
  <si>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</si>
  <si>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</si>
  <si>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</si>
  <si>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</si>
  <si>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</si>
  <si>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</si>
  <si>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</si>
  <si>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</si>
  <si>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</si>
  <si>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</si>
  <si>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</si>
  <si>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</si>
  <si>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</si>
  <si>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</si>
  <si>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</si>
  <si>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</si>
  <si>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</si>
  <si>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</si>
  <si>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</si>
  <si>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</si>
  <si>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</si>
  <si>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</si>
  <si>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</si>
  <si>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</si>
  <si>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</si>
  <si>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</si>
  <si>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</si>
  <si>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</si>
  <si>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</si>
  <si>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</si>
  <si>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</si>
  <si>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</si>
  <si>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</si>
  <si>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</si>
  <si>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</si>
  <si>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</si>
  <si>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</si>
  <si>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</si>
  <si>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</si>
  <si>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</si>
  <si>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</si>
  <si>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</si>
  <si>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</si>
  <si>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</si>
  <si>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</si>
  <si>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</si>
  <si>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</si>
  <si>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</si>
  <si>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</si>
  <si>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</si>
  <si>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</si>
  <si>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</si>
  <si>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</si>
  <si>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</si>
  <si>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</si>
  <si>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</si>
  <si>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</si>
  <si>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</si>
  <si>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</si>
  <si>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</si>
  <si>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</si>
  <si>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</si>
  <si>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</si>
  <si>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</si>
  <si>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</si>
  <si>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</si>
  <si>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</si>
  <si>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</si>
  <si>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</si>
  <si>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</si>
  <si>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</si>
  <si>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</si>
  <si>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</si>
  <si>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</si>
  <si>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</si>
  <si>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</si>
  <si>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</si>
  <si>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</si>
  <si>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</si>
  <si>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</si>
  <si>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</si>
  <si>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</si>
  <si>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</si>
  <si>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</si>
  <si>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</si>
  <si>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</si>
  <si>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</si>
  <si>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</si>
  <si>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</si>
  <si>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</si>
  <si>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</si>
  <si>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</si>
  <si>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</si>
  <si>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</si>
  <si>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</si>
  <si>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</si>
  <si>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</si>
  <si>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</si>
  <si>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</si>
  <si>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</si>
  <si>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</si>
  <si>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</si>
  <si>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</si>
  <si>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</si>
  <si>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</si>
  <si>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</si>
  <si>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</si>
  <si>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</si>
  <si>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</si>
  <si>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</si>
  <si>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</si>
  <si>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</si>
  <si>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</si>
  <si>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</si>
  <si>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</si>
  <si>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</si>
  <si>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</si>
  <si>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</si>
  <si>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</si>
  <si>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</si>
  <si>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</si>
  <si>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</si>
  <si>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</si>
  <si>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</si>
  <si>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</si>
  <si>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</si>
  <si>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</si>
  <si>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</si>
  <si>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</si>
  <si>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</si>
  <si>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</si>
  <si>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</si>
  <si>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</si>
  <si>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</si>
  <si>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</si>
  <si>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</si>
  <si>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</si>
  <si>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</si>
  <si>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</si>
  <si>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</si>
  <si>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</si>
  <si>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</si>
  <si>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</si>
  <si>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</si>
  <si>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</si>
  <si>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</si>
  <si>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</si>
  <si>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</si>
  <si>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</si>
  <si>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</si>
  <si>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</si>
  <si>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</si>
  <si>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</si>
  <si>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</si>
  <si>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</si>
  <si>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</si>
  <si>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</si>
  <si>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</si>
  <si>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</si>
  <si>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</si>
  <si>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</si>
  <si>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</si>
  <si>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</si>
  <si>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</si>
  <si>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</si>
  <si>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</si>
  <si>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</si>
  <si>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</si>
  <si>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</si>
  <si>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</si>
  <si>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</si>
  <si>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</si>
  <si>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</si>
  <si>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</si>
  <si>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</si>
  <si>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</si>
  <si>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</si>
  <si>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</si>
  <si>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</si>
  <si>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</si>
  <si>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</si>
  <si>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</si>
  <si>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</si>
  <si>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</si>
  <si>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</si>
  <si>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</si>
  <si>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</si>
  <si>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</si>
  <si>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</si>
  <si>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</si>
  <si>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</si>
  <si>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</si>
  <si>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</si>
  <si>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</si>
  <si>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</si>
  <si>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</si>
  <si>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</si>
  <si>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</si>
  <si>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</si>
  <si>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</si>
  <si>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</si>
  <si>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</si>
  <si>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</si>
  <si>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</si>
  <si>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</si>
  <si>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</si>
  <si>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</si>
  <si>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</si>
  <si>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</si>
  <si>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</si>
  <si>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</si>
  <si>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</si>
  <si>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</si>
  <si>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</si>
  <si>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</si>
  <si>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</si>
  <si>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</si>
  <si>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</si>
  <si>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</si>
  <si>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</si>
  <si>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</si>
  <si>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</si>
  <si>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</si>
  <si>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</si>
  <si>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</si>
  <si>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</si>
  <si>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</si>
  <si>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</si>
  <si>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</si>
  <si>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</si>
  <si>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</si>
  <si>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</si>
  <si>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</si>
  <si>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</si>
  <si>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</si>
  <si>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</si>
  <si>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</si>
  <si>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</si>
  <si>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</si>
  <si>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</si>
  <si>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</si>
  <si>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</si>
  <si>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</si>
  <si>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</si>
  <si>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</si>
  <si>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</si>
  <si>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</si>
  <si>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</si>
  <si>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</si>
  <si>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</si>
  <si>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</si>
  <si>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</si>
  <si>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</si>
  <si>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</si>
  <si>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</si>
  <si>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</si>
  <si>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</si>
  <si>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</si>
  <si>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</si>
  <si>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</si>
  <si>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</si>
  <si>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</si>
  <si>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</si>
  <si>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</si>
  <si>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</si>
  <si>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</si>
  <si>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</si>
  <si>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</si>
  <si>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</si>
  <si>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</si>
  <si>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</si>
  <si>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</si>
  <si>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</si>
  <si>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</si>
  <si>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</si>
  <si>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</si>
  <si>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</si>
  <si>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</si>
  <si>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</si>
  <si>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</si>
  <si>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</si>
  <si>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</si>
  <si>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</si>
  <si>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</si>
  <si>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</si>
  <si>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</si>
  <si>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</si>
  <si>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</si>
  <si>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</si>
  <si>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</si>
  <si>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</si>
  <si>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</si>
  <si>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</si>
  <si>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</si>
  <si>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</si>
  <si>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</si>
  <si>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</si>
  <si>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</si>
  <si>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</si>
  <si>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</si>
  <si>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</si>
  <si>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</si>
  <si>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</si>
  <si>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</si>
  <si>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</si>
  <si>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</si>
  <si>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</si>
  <si>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</si>
  <si>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</si>
  <si>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</si>
  <si>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</si>
  <si>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</si>
  <si>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</si>
  <si>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</si>
  <si>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</si>
  <si>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</si>
  <si>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</si>
  <si>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</si>
  <si>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</si>
  <si>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</si>
  <si>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</si>
  <si>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</si>
  <si>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</si>
  <si>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</si>
  <si>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</si>
  <si>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</si>
  <si>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</si>
  <si>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</si>
  <si>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</si>
  <si>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</si>
  <si>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</si>
  <si>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</si>
  <si>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</si>
  <si>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</si>
  <si>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</si>
  <si>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</si>
  <si>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</si>
  <si>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</si>
  <si>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</si>
  <si>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</si>
  <si>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</si>
  <si>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</si>
  <si>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</si>
  <si>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</si>
  <si>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</si>
  <si>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</si>
  <si>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</si>
  <si>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</si>
  <si>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</si>
  <si>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</si>
  <si>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</si>
  <si>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</si>
  <si>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</si>
  <si>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</si>
  <si>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</si>
  <si>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</si>
  <si>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</si>
  <si>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</si>
  <si>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</si>
  <si>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</si>
  <si>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</si>
  <si>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</si>
  <si>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</si>
  <si>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</si>
  <si>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</si>
  <si>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</si>
  <si>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</si>
  <si>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</si>
  <si>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</si>
  <si>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</si>
  <si>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</si>
  <si>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</si>
  <si>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</si>
  <si>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</si>
  <si>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</si>
  <si>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</si>
  <si>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</si>
  <si>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</si>
  <si>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</si>
  <si>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</si>
  <si>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</si>
  <si>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</si>
  <si>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</si>
  <si>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</si>
  <si>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</si>
  <si>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</si>
  <si>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</si>
  <si>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</si>
  <si>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</si>
  <si>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</si>
  <si>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</si>
  <si>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</si>
  <si>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</si>
  <si>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</si>
  <si>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</si>
  <si>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</si>
  <si>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</si>
  <si>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</si>
  <si>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</si>
  <si>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</si>
  <si>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</si>
  <si>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</si>
  <si>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</si>
  <si>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</si>
  <si>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</si>
  <si>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</si>
  <si>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</si>
  <si>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</si>
  <si>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</si>
  <si>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</si>
  <si>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</si>
  <si>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</si>
  <si>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</si>
  <si>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</si>
  <si>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</si>
  <si>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</si>
  <si>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</si>
  <si>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</si>
  <si>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</si>
  <si>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</si>
  <si>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</si>
  <si>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</si>
  <si>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</si>
  <si>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</si>
  <si>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</si>
  <si>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</si>
  <si>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</si>
  <si>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</si>
  <si>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</si>
  <si>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</si>
  <si>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</si>
  <si>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</si>
  <si>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</si>
  <si>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</si>
  <si>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</si>
  <si>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</si>
  <si>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</si>
  <si>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</si>
  <si>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</si>
  <si>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</si>
  <si>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</si>
  <si>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</si>
  <si>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</si>
  <si>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</si>
  <si>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</si>
  <si>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</si>
  <si>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</si>
  <si>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</si>
  <si>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</si>
  <si>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</si>
  <si>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</si>
  <si>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</si>
  <si>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</si>
  <si>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</si>
  <si>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</si>
  <si>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</si>
  <si>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</si>
  <si>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</si>
  <si>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</si>
  <si>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</si>
  <si>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</si>
  <si>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</si>
  <si>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</si>
  <si>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</si>
  <si>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</si>
  <si>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</si>
  <si>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</si>
  <si>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</si>
  <si>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</si>
  <si>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</si>
  <si>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</si>
  <si>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</si>
  <si>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</si>
  <si>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</si>
  <si>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</si>
  <si>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</si>
  <si>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</si>
  <si>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</si>
  <si>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</si>
  <si>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</si>
  <si>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</si>
  <si>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</si>
  <si>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</si>
  <si>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</si>
  <si>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</si>
  <si>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</si>
  <si>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</si>
  <si>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</si>
  <si>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</si>
  <si>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</si>
  <si>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</si>
  <si>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</si>
  <si>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</si>
  <si>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</si>
  <si>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</si>
  <si>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</si>
  <si>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</si>
  <si>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</si>
  <si>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</si>
  <si>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</si>
  <si>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</si>
  <si>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</si>
  <si>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</si>
  <si>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</si>
  <si>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</si>
  <si>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</si>
  <si>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</si>
  <si>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</si>
  <si>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</si>
  <si>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</si>
  <si>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</si>
  <si>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</si>
  <si>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</si>
  <si>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</si>
  <si>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</si>
  <si>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</si>
  <si>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</si>
  <si>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</si>
  <si>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</si>
  <si>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</si>
  <si>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</si>
  <si>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</si>
  <si>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</si>
  <si>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</si>
  <si>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</si>
  <si>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</si>
  <si>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</si>
  <si>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</si>
  <si>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</si>
  <si>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</si>
  <si>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</si>
  <si>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</si>
  <si>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</si>
  <si>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</si>
  <si>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</si>
  <si>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</si>
  <si>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</si>
  <si>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</si>
  <si>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</si>
  <si>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</si>
  <si>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</si>
  <si>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</si>
  <si>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</si>
  <si>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</si>
  <si>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</si>
  <si>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</si>
  <si>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</si>
  <si>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</si>
  <si>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</si>
  <si>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</si>
  <si>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</si>
  <si>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</si>
  <si>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</si>
  <si>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</si>
  <si>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</si>
  <si>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</si>
  <si>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</si>
  <si>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</si>
  <si>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</si>
  <si>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</si>
  <si>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</si>
  <si>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</si>
  <si>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</si>
  <si>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</si>
  <si>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</si>
  <si>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</si>
  <si>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</si>
  <si>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</si>
  <si>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</si>
  <si>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</si>
  <si>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</si>
  <si>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</si>
  <si>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</si>
  <si>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</si>
  <si>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</si>
  <si>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</si>
  <si>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</si>
  <si>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</si>
  <si>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</si>
  <si>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</si>
  <si>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</si>
  <si>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</si>
  <si>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</si>
  <si>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</si>
  <si>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</si>
  <si>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</si>
  <si>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</si>
  <si>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</si>
  <si>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</si>
  <si>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</si>
  <si>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</si>
  <si>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</si>
  <si>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</si>
  <si>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</si>
  <si>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</si>
  <si>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</si>
  <si>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</si>
  <si>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</si>
  <si>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</si>
  <si>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</si>
  <si>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</si>
  <si>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</si>
  <si>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</si>
  <si>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</si>
  <si>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</si>
  <si>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</si>
  <si>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</si>
  <si>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</si>
  <si>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</si>
  <si>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</si>
  <si>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</si>
  <si>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</si>
  <si>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</si>
  <si>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</si>
  <si>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</si>
  <si>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</si>
  <si>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</si>
  <si>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</si>
  <si>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</si>
  <si>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</si>
  <si>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</si>
  <si>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</si>
  <si>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</si>
  <si>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</si>
  <si>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</si>
  <si>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</si>
  <si>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</si>
  <si>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</si>
  <si>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</si>
  <si>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</si>
  <si>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</si>
  <si>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</si>
  <si>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</si>
  <si>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</si>
  <si>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</si>
  <si>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</si>
  <si>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</si>
  <si>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</si>
  <si>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</si>
  <si>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</si>
  <si>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</si>
  <si>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</si>
  <si>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</si>
  <si>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</si>
  <si>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</si>
  <si>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</si>
  <si>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</si>
  <si>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</si>
  <si>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</si>
  <si>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</si>
  <si>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</si>
  <si>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</si>
  <si>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</si>
  <si>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</si>
  <si>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</si>
  <si>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</si>
  <si>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</si>
  <si>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</si>
  <si>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</si>
  <si>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</si>
  <si>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</si>
  <si>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</si>
  <si>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</si>
  <si>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</si>
  <si>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</si>
  <si>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</si>
  <si>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</si>
  <si>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</si>
  <si>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</si>
  <si>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</si>
  <si>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</si>
  <si>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</si>
  <si>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</si>
  <si>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</si>
  <si>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</si>
  <si>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</si>
  <si>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</si>
  <si>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</si>
  <si>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</si>
  <si>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</si>
  <si>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</si>
  <si>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</si>
  <si>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</si>
  <si>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</si>
  <si>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</si>
  <si>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</si>
  <si>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</si>
  <si>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</si>
  <si>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</si>
  <si>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</si>
  <si>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</si>
  <si>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</si>
  <si>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</si>
  <si>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</si>
  <si>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</si>
  <si>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</si>
  <si>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</si>
  <si>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</si>
  <si>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</si>
  <si>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</si>
  <si>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</si>
  <si>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</si>
  <si>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</si>
  <si>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</si>
  <si>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</si>
  <si>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</si>
  <si>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</si>
  <si>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</si>
  <si>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</si>
  <si>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</si>
  <si>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</si>
  <si>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</si>
  <si>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</si>
  <si>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</si>
  <si>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</si>
  <si>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</si>
  <si>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</si>
  <si>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</si>
  <si>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</si>
  <si>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</si>
  <si>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</si>
  <si>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</si>
  <si>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</si>
  <si>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</si>
  <si>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</si>
  <si>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</si>
  <si>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</si>
  <si>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</si>
  <si>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</si>
  <si>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</si>
  <si>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</si>
  <si>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</si>
  <si>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</si>
  <si>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</si>
  <si>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</si>
  <si>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</si>
  <si>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</si>
  <si>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</si>
  <si>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</si>
  <si>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</si>
  <si>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</si>
  <si>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</si>
  <si>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</si>
  <si>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</si>
  <si>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</si>
  <si>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</si>
  <si>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</si>
  <si>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</si>
  <si>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</si>
  <si>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</si>
  <si>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</si>
  <si>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</si>
  <si>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</si>
  <si>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</si>
  <si>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</si>
  <si>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</si>
  <si>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</si>
  <si>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</si>
  <si>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</si>
  <si>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</si>
  <si>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</si>
  <si>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</si>
  <si>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</si>
  <si>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</si>
  <si>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</si>
  <si>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</si>
  <si>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</si>
  <si>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</si>
  <si>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</si>
  <si>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</si>
  <si>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</si>
  <si>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</si>
  <si>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</si>
  <si>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</si>
  <si>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</si>
  <si>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</si>
  <si>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</si>
  <si>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</si>
  <si>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</si>
  <si>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</si>
  <si>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</si>
  <si>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</si>
  <si>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</si>
  <si>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</si>
  <si>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</si>
  <si>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</si>
  <si>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</si>
  <si>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</si>
  <si>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</si>
  <si>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</si>
  <si>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</si>
  <si>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</si>
  <si>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</si>
  <si>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</si>
  <si>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</si>
  <si>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</si>
  <si>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</si>
  <si>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</si>
  <si>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</si>
  <si>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</si>
  <si>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</si>
  <si>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</si>
  <si>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</si>
  <si>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</si>
  <si>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</si>
  <si>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</si>
  <si>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</si>
  <si>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</si>
  <si>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</si>
  <si>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</si>
  <si>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</si>
  <si>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</si>
  <si>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</si>
  <si>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</si>
  <si>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</si>
  <si>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</si>
  <si>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</si>
  <si>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</si>
  <si>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</si>
  <si>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</si>
  <si>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</si>
  <si>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</si>
  <si>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</si>
  <si>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</si>
  <si>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</si>
  <si>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</si>
  <si>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</si>
  <si>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</si>
  <si>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</si>
  <si>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</si>
  <si>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</si>
  <si>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</si>
  <si>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</si>
  <si>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</si>
  <si>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</si>
  <si>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</si>
  <si>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</si>
  <si>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</si>
  <si>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</si>
  <si>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</si>
  <si>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</si>
  <si>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</si>
  <si>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</si>
  <si>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</si>
  <si>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</si>
  <si>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</si>
  <si>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</si>
  <si>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</si>
  <si>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</si>
  <si>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</si>
  <si>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</si>
  <si>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</si>
  <si>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</si>
  <si>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</si>
  <si>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</si>
  <si>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</si>
  <si>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</si>
  <si>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</si>
  <si>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</si>
  <si>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</si>
  <si>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</si>
  <si>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</si>
  <si>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</si>
  <si>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</si>
  <si>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</si>
  <si>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</si>
  <si>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</si>
  <si>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</si>
  <si>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</si>
  <si>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</si>
  <si>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</si>
  <si>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</si>
  <si>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</si>
  <si>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</si>
  <si>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</si>
  <si>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</si>
  <si>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</si>
  <si>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</si>
  <si>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</si>
  <si>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</si>
  <si>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</si>
  <si>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</si>
  <si>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</si>
  <si>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</si>
  <si>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</si>
  <si>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</si>
  <si>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</si>
  <si>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</si>
  <si>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</si>
  <si>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</si>
  <si>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</si>
  <si>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</si>
  <si>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</si>
  <si>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</si>
  <si>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</si>
  <si>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</si>
  <si>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</si>
  <si>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</si>
  <si>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</si>
  <si>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</si>
  <si>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</si>
  <si>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</si>
  <si>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</si>
  <si>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</si>
  <si>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</si>
  <si>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</si>
  <si>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</si>
  <si>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</si>
  <si>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</si>
  <si>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</si>
  <si>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</si>
  <si>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</si>
  <si>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</si>
  <si>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</si>
  <si>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</si>
  <si>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</si>
  <si>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</si>
  <si>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</si>
  <si>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</si>
  <si>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</si>
  <si>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</si>
  <si>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</si>
  <si>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</si>
  <si>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</si>
  <si>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</si>
  <si>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</si>
  <si>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</si>
  <si>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</si>
  <si>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</si>
  <si>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</si>
  <si>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</si>
  <si>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</si>
  <si>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</si>
  <si>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</si>
  <si>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</si>
  <si>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</si>
  <si>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</si>
  <si>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</si>
  <si>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</si>
  <si>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</si>
  <si>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</si>
  <si>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</si>
  <si>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</si>
  <si>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</si>
  <si>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</si>
  <si>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</si>
  <si>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</si>
  <si>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</si>
  <si>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</si>
  <si>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</si>
  <si>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</si>
  <si>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</si>
  <si>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</si>
  <si>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</si>
  <si>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</si>
  <si>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</si>
  <si>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</si>
  <si>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</si>
  <si>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</si>
  <si>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</si>
  <si>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</si>
  <si>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</si>
  <si>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</si>
  <si>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</si>
  <si>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</si>
  <si>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</si>
  <si>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</si>
  <si>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</si>
  <si>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</si>
  <si>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</si>
  <si>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</si>
  <si>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</si>
  <si>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</si>
  <si>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</si>
  <si>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</si>
  <si>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</si>
  <si>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</si>
  <si>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</si>
  <si>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</si>
  <si>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</si>
  <si>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</si>
  <si>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</si>
  <si>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</si>
  <si>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</si>
  <si>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</si>
  <si>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</si>
  <si>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</si>
  <si>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</si>
  <si>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</si>
  <si>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</si>
  <si>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</si>
  <si>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</si>
  <si>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</si>
  <si>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</si>
  <si>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</si>
  <si>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</si>
  <si>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</si>
  <si>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</si>
  <si>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</si>
  <si>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</si>
  <si>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</si>
  <si>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</si>
  <si>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</si>
  <si>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</si>
  <si>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</si>
  <si>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</si>
  <si>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</si>
  <si>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</si>
  <si>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</si>
  <si>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</si>
  <si>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</si>
  <si>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</si>
  <si>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</si>
  <si>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</si>
  <si>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</si>
  <si>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</si>
  <si>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</si>
  <si>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</si>
  <si>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</si>
  <si>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</si>
  <si>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</si>
  <si>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</si>
  <si>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</si>
  <si>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</si>
  <si>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</si>
  <si>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</si>
  <si>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</si>
  <si>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</si>
  <si>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</si>
  <si>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</si>
  <si>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</si>
  <si>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</si>
  <si>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</si>
  <si>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</si>
  <si>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</si>
  <si>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</si>
  <si>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</si>
  <si>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</si>
  <si>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</si>
  <si>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</si>
  <si>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</si>
  <si>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</si>
  <si>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</si>
  <si>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</si>
  <si>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</si>
  <si>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</si>
  <si>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</si>
  <si>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</si>
  <si>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</si>
  <si>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</si>
  <si>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</si>
  <si>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</si>
  <si>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</si>
  <si>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</si>
  <si>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</si>
  <si>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</si>
  <si>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</si>
  <si>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</si>
  <si>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</si>
  <si>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</si>
  <si>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</si>
  <si>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</si>
  <si>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</si>
  <si>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</si>
  <si>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</si>
  <si>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</si>
  <si>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</si>
  <si>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</si>
  <si>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</si>
  <si>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</si>
  <si>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</si>
  <si>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</si>
  <si>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</si>
  <si>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</si>
  <si>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</si>
  <si>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</si>
  <si>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</si>
  <si>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</si>
  <si>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</si>
  <si>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</si>
  <si>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</si>
  <si>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</si>
  <si>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</si>
  <si>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</si>
  <si>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</si>
  <si>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</si>
  <si>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</si>
  <si>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</si>
  <si>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</si>
  <si>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</si>
  <si>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</si>
  <si>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</si>
  <si>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</si>
  <si>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</si>
  <si>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</si>
  <si>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</si>
  <si>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</si>
  <si>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</si>
  <si>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</si>
  <si>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</si>
  <si>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</si>
  <si>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</si>
  <si>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</si>
  <si>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</si>
  <si>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</si>
  <si>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</si>
  <si>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</si>
  <si>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</si>
  <si>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</si>
  <si>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</si>
  <si>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</si>
  <si>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</si>
  <si>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</si>
  <si>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</si>
  <si>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</si>
  <si>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</si>
  <si>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</si>
  <si>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</si>
  <si>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</si>
  <si>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</si>
  <si>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</si>
  <si>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</si>
  <si>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</si>
  <si>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</si>
  <si>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</si>
  <si>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</si>
  <si>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</si>
  <si>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</si>
  <si>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</si>
  <si>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</si>
  <si>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</si>
  <si>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</si>
  <si>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</si>
  <si>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</si>
  <si>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</si>
  <si>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</si>
  <si>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</si>
  <si>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</si>
  <si>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</si>
  <si>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</si>
  <si>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</si>
  <si>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</si>
  <si>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</si>
  <si>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</si>
  <si>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</si>
  <si>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</si>
  <si>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</si>
  <si>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</si>
  <si>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</si>
  <si>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</si>
  <si>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</si>
  <si>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</si>
  <si>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</si>
  <si>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</si>
  <si>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</si>
  <si>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</si>
  <si>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</si>
  <si>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</si>
  <si>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</si>
  <si>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</si>
  <si>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</si>
  <si>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</si>
  <si>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</si>
  <si>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</si>
  <si>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</si>
  <si>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</si>
  <si>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</si>
  <si>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</si>
  <si>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</si>
  <si>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</si>
  <si>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</si>
  <si>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</si>
  <si>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</si>
  <si>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</si>
  <si>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</si>
  <si>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</si>
  <si>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</si>
  <si>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</si>
  <si>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</si>
  <si>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</si>
  <si>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</si>
  <si>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</si>
  <si>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</si>
  <si>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</si>
  <si>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</si>
  <si>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</si>
  <si>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</si>
  <si>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</si>
  <si>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</si>
  <si>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</si>
  <si>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</si>
  <si>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</si>
  <si>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</si>
  <si>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</si>
  <si>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</si>
  <si>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</si>
  <si>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</si>
  <si>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</si>
  <si>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</si>
  <si>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</si>
  <si>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</si>
  <si>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</si>
  <si>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</si>
  <si>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</si>
  <si>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</si>
  <si>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</si>
  <si>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</si>
  <si>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</si>
  <si>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</si>
  <si>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</si>
  <si>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</si>
  <si>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</si>
  <si>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</si>
  <si>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</si>
  <si>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</si>
  <si>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</si>
  <si>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</si>
  <si>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</si>
  <si>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</si>
  <si>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</si>
  <si>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</si>
  <si>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</si>
  <si>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</si>
  <si>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</si>
  <si>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</si>
  <si>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</si>
  <si>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</si>
  <si>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</si>
  <si>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</si>
  <si>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</si>
  <si>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</si>
  <si>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</si>
  <si>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</si>
  <si>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</si>
  <si>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</si>
  <si>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</si>
  <si>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</si>
  <si>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</si>
  <si>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</si>
  <si>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</si>
  <si>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</si>
  <si>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</si>
  <si>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</si>
  <si>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</si>
  <si>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</si>
  <si>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</si>
  <si>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</si>
  <si>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</si>
  <si>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</si>
  <si>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</si>
  <si>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</si>
  <si>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</si>
  <si>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</si>
  <si>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</si>
  <si>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</si>
  <si>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</si>
  <si>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</si>
  <si>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</si>
  <si>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</si>
  <si>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</si>
  <si>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</si>
  <si>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</si>
  <si>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</si>
  <si>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</si>
  <si>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</si>
  <si>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</si>
  <si>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</si>
  <si>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</si>
  <si>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</si>
  <si>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</si>
  <si>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</si>
  <si>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</si>
  <si>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</si>
  <si>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</si>
  <si>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</si>
  <si>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</si>
  <si>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</si>
  <si>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</si>
  <si>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</si>
  <si>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</si>
  <si>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</si>
  <si>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</si>
  <si>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</si>
  <si>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</si>
  <si>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</si>
  <si>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</si>
  <si>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</si>
  <si>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</si>
  <si>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</si>
  <si>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</si>
  <si>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</si>
  <si>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</si>
  <si>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</si>
  <si>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</si>
  <si>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</si>
  <si>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</si>
  <si>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</si>
  <si>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</si>
  <si>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</si>
  <si>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</si>
  <si>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</si>
  <si>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</si>
  <si>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</si>
  <si>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</si>
  <si>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</si>
  <si>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</si>
  <si>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</si>
  <si>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</si>
  <si>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</si>
  <si>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</si>
  <si>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</si>
  <si>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</si>
  <si>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</si>
  <si>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</si>
  <si>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</si>
  <si>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</si>
  <si>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</si>
  <si>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</si>
  <si>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</si>
  <si>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</si>
  <si>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</si>
  <si>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</si>
  <si>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</si>
  <si>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</si>
  <si>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</si>
  <si>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</si>
  <si>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</si>
  <si>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</si>
  <si>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</si>
  <si>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</si>
  <si>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</si>
  <si>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</si>
  <si>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</si>
  <si>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</si>
  <si>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</si>
  <si>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</si>
  <si>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</si>
  <si>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</si>
  <si>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</si>
  <si>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</si>
  <si>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</si>
  <si>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</si>
  <si>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</si>
  <si>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</si>
  <si>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</si>
  <si>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</si>
  <si>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</si>
  <si>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</si>
  <si>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</si>
  <si>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</si>
  <si>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</si>
  <si>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</si>
  <si>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</si>
  <si>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</si>
  <si>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</si>
  <si>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</si>
  <si>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</si>
  <si>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</si>
  <si>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</si>
  <si>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</si>
  <si>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</si>
  <si>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</si>
  <si>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</si>
  <si>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</si>
  <si>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</si>
  <si>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</si>
  <si>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</si>
  <si>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</si>
  <si>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</si>
  <si>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</si>
  <si>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</si>
  <si>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</si>
  <si>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</si>
  <si>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</si>
  <si>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</si>
  <si>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</si>
  <si>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</si>
  <si>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</si>
  <si>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</si>
  <si>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</si>
  <si>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</si>
  <si>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</si>
  <si>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</si>
  <si>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</si>
  <si>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</si>
  <si>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</si>
  <si>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</si>
  <si>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</si>
  <si>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</si>
  <si>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</si>
  <si>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</si>
  <si>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</si>
  <si>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</si>
  <si>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</si>
  <si>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</si>
  <si>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</si>
  <si>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</si>
  <si>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</si>
  <si>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</si>
  <si>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</si>
  <si>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</si>
  <si>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</si>
  <si>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</si>
  <si>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</si>
  <si>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</si>
  <si>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</si>
  <si>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</si>
  <si>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</si>
  <si>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</si>
  <si>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</si>
  <si>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</si>
  <si>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</si>
  <si>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</si>
  <si>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</si>
  <si>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</si>
  <si>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</si>
  <si>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</si>
  <si>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</si>
  <si>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</si>
  <si>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</si>
  <si>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</si>
  <si>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</si>
  <si>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</si>
  <si>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</si>
  <si>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</si>
  <si>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</si>
  <si>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</si>
  <si>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</si>
  <si>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</si>
  <si>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</si>
  <si>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</si>
  <si>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</si>
  <si>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</si>
  <si>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</si>
  <si>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</si>
  <si>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</si>
  <si>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</si>
  <si>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</si>
  <si>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</si>
  <si>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</si>
  <si>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</si>
  <si>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</si>
  <si>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</si>
  <si>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</si>
  <si>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</si>
  <si>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</si>
  <si>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</si>
  <si>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</si>
  <si>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</si>
  <si>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</si>
  <si>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</si>
  <si>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</si>
  <si>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</si>
  <si>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</si>
  <si>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</si>
  <si>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</si>
  <si>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</si>
  <si>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</si>
  <si>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</si>
  <si>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</si>
  <si>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</si>
  <si>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</si>
  <si>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</si>
  <si>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</si>
  <si>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</si>
  <si>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</si>
  <si>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</si>
  <si>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</si>
  <si>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</si>
  <si>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</si>
  <si>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</si>
  <si>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</si>
  <si>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</si>
  <si>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</si>
  <si>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</si>
  <si>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</si>
  <si>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</si>
  <si>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</si>
  <si>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</si>
  <si>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</si>
  <si>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</si>
  <si>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</si>
  <si>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</si>
  <si>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</si>
  <si>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</si>
  <si>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</si>
  <si>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</si>
  <si>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</si>
  <si>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</si>
  <si>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</si>
  <si>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</si>
  <si>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</si>
  <si>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</si>
  <si>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</si>
  <si>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</si>
  <si>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</si>
  <si>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</si>
  <si>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</si>
  <si>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</si>
  <si>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</si>
  <si>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</si>
  <si>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</si>
  <si>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</si>
  <si>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</si>
  <si>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</si>
  <si>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</si>
  <si>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</si>
  <si>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</si>
  <si>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</si>
  <si>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</si>
  <si>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</si>
  <si>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</si>
  <si>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</si>
  <si>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</si>
  <si>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</si>
  <si>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</si>
  <si>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</si>
  <si>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</si>
  <si>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</si>
  <si>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</si>
  <si>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</si>
  <si>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</si>
  <si>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</si>
  <si>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</si>
  <si>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</si>
  <si>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</si>
  <si>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</si>
  <si>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</si>
  <si>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</si>
  <si>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</si>
  <si>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</si>
  <si>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</si>
  <si>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</si>
  <si>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</si>
  <si>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</si>
  <si>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</si>
  <si>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</si>
  <si>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</si>
  <si>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</si>
  <si>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</si>
  <si>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</si>
  <si>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</si>
  <si>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</si>
  <si>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</si>
  <si>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</si>
  <si>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</si>
  <si>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</si>
  <si>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</si>
  <si>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</si>
  <si>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</si>
  <si>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</si>
  <si>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</si>
  <si>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</si>
  <si>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</si>
  <si>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</si>
  <si>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</si>
  <si>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</si>
  <si>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</si>
  <si>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</si>
  <si>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</si>
  <si>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</si>
  <si>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</si>
  <si>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</si>
  <si>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</si>
  <si>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</si>
  <si>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</si>
  <si>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</si>
  <si>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</si>
  <si>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</si>
  <si>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</si>
  <si>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</si>
  <si>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</si>
  <si>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</si>
  <si>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</si>
  <si>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</si>
  <si>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</si>
  <si>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</si>
  <si>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</si>
  <si>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</si>
  <si>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</si>
  <si>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</si>
  <si>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</si>
  <si>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</si>
  <si>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</si>
  <si>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</si>
  <si>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</si>
  <si>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</si>
  <si>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</si>
  <si>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</si>
  <si>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</si>
  <si>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</si>
  <si>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</si>
  <si>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</si>
  <si>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</si>
  <si>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</si>
  <si>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</si>
  <si>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</si>
  <si>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</si>
  <si>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</si>
  <si>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</si>
  <si>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</si>
  <si>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</si>
  <si>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</si>
  <si>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</si>
  <si>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</si>
  <si>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</si>
  <si>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</si>
  <si>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</si>
  <si>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</si>
  <si>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</si>
  <si>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</si>
  <si>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</si>
  <si>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</si>
  <si>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</si>
  <si>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</si>
  <si>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</si>
  <si>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</si>
  <si>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</si>
  <si>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</si>
  <si>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</si>
  <si>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</si>
  <si>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</si>
  <si>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</si>
  <si>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</si>
  <si>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</si>
  <si>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</si>
  <si>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</si>
  <si>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</si>
  <si>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</si>
  <si>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</si>
  <si>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</si>
  <si>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</si>
  <si>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</si>
  <si>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</si>
  <si>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</si>
  <si>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</si>
  <si>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</si>
  <si>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</si>
  <si>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</si>
  <si>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</si>
  <si>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</si>
  <si>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</si>
  <si>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</si>
  <si>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</si>
  <si>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</si>
  <si>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</si>
  <si>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</si>
  <si>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</si>
  <si>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</si>
  <si>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</si>
  <si>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</si>
  <si>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</si>
  <si>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</si>
  <si>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</si>
  <si>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</si>
  <si>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</si>
  <si>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</si>
  <si>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</si>
  <si>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</si>
  <si>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</si>
  <si>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</si>
  <si>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</si>
  <si>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</si>
  <si>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</si>
  <si>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</si>
  <si>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</si>
  <si>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</si>
  <si>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</si>
  <si>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</si>
  <si>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</si>
  <si>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</si>
  <si>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</si>
  <si>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</si>
  <si>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</si>
  <si>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</si>
  <si>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</si>
  <si>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</si>
  <si>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</si>
  <si>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</si>
  <si>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</si>
  <si>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</si>
  <si>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</si>
  <si>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</si>
  <si>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</si>
  <si>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</si>
  <si>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</si>
  <si>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</si>
  <si>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</si>
  <si>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</si>
  <si>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</si>
  <si>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</si>
  <si>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</si>
  <si>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</si>
  <si>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</si>
  <si>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</si>
  <si>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</si>
  <si>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</si>
  <si>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</si>
  <si>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</si>
  <si>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</si>
  <si>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</si>
  <si>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</si>
  <si>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</si>
  <si>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</si>
  <si>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</si>
  <si>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</si>
  <si>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</si>
  <si>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</si>
  <si>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</si>
  <si>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</si>
  <si>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</si>
  <si>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</si>
  <si>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</si>
  <si>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</si>
  <si>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</si>
  <si>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</si>
  <si>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</si>
  <si>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</si>
  <si>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</si>
  <si>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</si>
  <si>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</si>
  <si>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</si>
  <si>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</si>
  <si>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</si>
  <si>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</si>
  <si>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</si>
  <si>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</si>
  <si>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</si>
  <si>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</si>
  <si>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</si>
  <si>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</si>
  <si>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</si>
  <si>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</si>
  <si>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</si>
  <si>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</si>
  <si>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</si>
  <si>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</si>
  <si>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</si>
  <si>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</si>
  <si>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</si>
  <si>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</si>
  <si>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</si>
  <si>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</si>
  <si>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</si>
  <si>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</si>
  <si>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</si>
  <si>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</si>
  <si>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</si>
  <si>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</si>
  <si>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</si>
  <si>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</si>
  <si>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</si>
  <si>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</si>
  <si>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</si>
  <si>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</si>
  <si>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</si>
  <si>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</si>
  <si>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</si>
  <si>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</si>
  <si>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</si>
  <si>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</si>
  <si>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</si>
  <si>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</si>
  <si>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</si>
  <si>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</si>
  <si>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</si>
  <si>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</si>
  <si>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</si>
  <si>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</si>
  <si>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</si>
  <si>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</si>
  <si>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</si>
  <si>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</si>
  <si>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</si>
  <si>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</si>
  <si>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</si>
  <si>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</si>
  <si>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</si>
  <si>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</si>
  <si>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</si>
  <si>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</si>
  <si>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</si>
  <si>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</si>
  <si>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</si>
  <si>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</si>
  <si>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</si>
  <si>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</si>
  <si>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</si>
  <si>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</si>
  <si>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</si>
  <si>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</si>
  <si>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</si>
  <si>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</si>
  <si>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</si>
  <si>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</si>
  <si>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</si>
  <si>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</si>
  <si>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</si>
  <si>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</si>
  <si>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</si>
  <si>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</si>
  <si>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</si>
  <si>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</si>
  <si>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</si>
  <si>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</si>
  <si>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</si>
  <si>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</si>
  <si>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</si>
  <si>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</si>
  <si>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</si>
  <si>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</si>
  <si>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</si>
  <si>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</si>
  <si>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</si>
  <si>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</si>
  <si>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</si>
  <si>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</si>
  <si>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</si>
  <si>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</si>
  <si>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</si>
  <si>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</si>
  <si>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</si>
  <si>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</si>
  <si>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</si>
  <si>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</si>
  <si>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</si>
  <si>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</si>
  <si>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</si>
  <si>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</si>
  <si>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</si>
  <si>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</si>
  <si>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</si>
  <si>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</si>
  <si>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</si>
  <si>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</si>
  <si>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</si>
  <si>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</si>
  <si>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</si>
  <si>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</si>
  <si>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</si>
  <si>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</si>
  <si>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</si>
  <si>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</si>
  <si>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</si>
  <si>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</si>
  <si>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</si>
  <si>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</si>
  <si>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</si>
  <si>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</si>
  <si>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</si>
  <si>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</si>
  <si>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</si>
  <si>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</si>
  <si>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</si>
  <si>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</si>
  <si>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</si>
  <si>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</si>
  <si>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</si>
  <si>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</si>
  <si>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</si>
  <si>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</si>
  <si>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</si>
  <si>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</si>
  <si>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</si>
  <si>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</si>
  <si>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</si>
  <si>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</si>
  <si>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</si>
  <si>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</si>
  <si>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</si>
  <si>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</si>
  <si>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</si>
  <si>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</si>
  <si>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</si>
  <si>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</si>
  <si>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</si>
  <si>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</si>
  <si>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</si>
  <si>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</si>
  <si>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</si>
  <si>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</si>
  <si>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</si>
  <si>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</si>
  <si>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</si>
  <si>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</si>
  <si>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</si>
  <si>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</si>
  <si>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</si>
  <si>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</si>
  <si>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</si>
  <si>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</si>
  <si>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</si>
  <si>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</si>
  <si>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</si>
  <si>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</si>
  <si>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</si>
  <si>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</si>
  <si>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</si>
  <si>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</si>
  <si>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</si>
  <si>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</si>
  <si>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</si>
  <si>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</si>
  <si>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</si>
  <si>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</si>
  <si>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</si>
  <si>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</si>
  <si>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</si>
  <si>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</si>
  <si>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</si>
  <si>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</si>
  <si>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</si>
  <si>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</si>
  <si>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</si>
  <si>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</si>
  <si>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</si>
  <si>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</si>
  <si>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</si>
  <si>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</si>
  <si>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</si>
  <si>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</si>
  <si>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</si>
  <si>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</si>
  <si>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</si>
  <si>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</si>
  <si>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</si>
  <si>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</si>
  <si>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</si>
  <si>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</si>
  <si>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</si>
  <si>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</si>
  <si>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</si>
  <si>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</si>
  <si>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</si>
  <si>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</si>
  <si>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</si>
  <si>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</si>
  <si>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</si>
  <si>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</si>
  <si>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</si>
  <si>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</si>
  <si>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</si>
  <si>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</si>
  <si>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</si>
  <si>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</si>
  <si>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</si>
  <si>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</si>
  <si>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</si>
  <si>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</si>
  <si>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</si>
  <si>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</si>
  <si>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</si>
  <si>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</si>
  <si>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</si>
  <si>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</si>
  <si>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</si>
  <si>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</si>
  <si>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</si>
  <si>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</si>
  <si>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</si>
  <si>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</si>
  <si>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</si>
  <si>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</si>
  <si>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</si>
  <si>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</si>
  <si>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</si>
  <si>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</si>
  <si>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</si>
  <si>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</si>
  <si>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</si>
  <si>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</si>
  <si>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</si>
  <si>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</si>
  <si>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</si>
  <si>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</si>
  <si>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</si>
  <si>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</si>
  <si>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</si>
  <si>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</si>
  <si>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</si>
  <si>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</si>
  <si>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</si>
  <si>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</si>
  <si>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</si>
  <si>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</si>
  <si>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</si>
  <si>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</si>
  <si>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</si>
  <si>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</si>
  <si>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</si>
  <si>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</si>
  <si>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</si>
  <si>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</si>
  <si>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</si>
  <si>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</si>
  <si>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</si>
  <si>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</si>
  <si>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</si>
  <si>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</si>
  <si>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</si>
  <si>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</si>
  <si>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</si>
  <si>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</si>
  <si>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</si>
  <si>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</si>
  <si>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</si>
  <si>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</si>
  <si>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</si>
  <si>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</si>
  <si>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</si>
  <si>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</si>
  <si>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</si>
  <si>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</si>
  <si>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</si>
  <si>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</si>
  <si>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</si>
  <si>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</si>
  <si>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</si>
  <si>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</si>
  <si>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</si>
  <si>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</si>
  <si>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</si>
  <si>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</si>
  <si>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</si>
  <si>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</si>
  <si>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</si>
  <si>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</si>
  <si>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</si>
  <si>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</si>
  <si>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</si>
  <si>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</si>
  <si>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</si>
  <si>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</si>
  <si>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</si>
  <si>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</si>
  <si>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</si>
  <si>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</si>
  <si>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</si>
  <si>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</si>
  <si>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</si>
  <si>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</si>
  <si>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</si>
  <si>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</si>
  <si>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</si>
  <si>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</si>
  <si>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</si>
  <si>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</si>
  <si>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</si>
  <si>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</si>
  <si>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</si>
  <si>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</si>
  <si>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</si>
  <si>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</si>
  <si>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</si>
  <si>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</si>
  <si>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</si>
  <si>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</si>
  <si>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</si>
  <si>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</si>
  <si>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</si>
  <si>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</si>
  <si>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</si>
  <si>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</si>
  <si>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</si>
  <si>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</si>
  <si>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</si>
  <si>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</si>
  <si>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</si>
  <si>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</si>
  <si>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>3336024873</t>
  </si>
  <si>
    <t>3336024872</t>
  </si>
  <si>
    <t>PRINTER</t>
  </si>
  <si>
    <t>3336025396</t>
  </si>
  <si>
    <t>3336025378</t>
  </si>
  <si>
    <t>3336025367</t>
  </si>
  <si>
    <t>3336025138</t>
  </si>
  <si>
    <t>3336025127</t>
  </si>
  <si>
    <t>Moreta, Christian Aury</t>
  </si>
  <si>
    <t>3336025815</t>
  </si>
  <si>
    <t>3336025656</t>
  </si>
  <si>
    <t>3336025653</t>
  </si>
  <si>
    <t>3336025620</t>
  </si>
  <si>
    <t>3336025616</t>
  </si>
  <si>
    <t>GAVETA DEPOSITO LLENA</t>
  </si>
  <si>
    <t xml:space="preserve">Gil Carrera, Santiago </t>
  </si>
  <si>
    <t xml:space="preserve">GAVETA DE RECHAZO LLENA </t>
  </si>
  <si>
    <t>3336025887</t>
  </si>
  <si>
    <t>3336025884</t>
  </si>
  <si>
    <t>3336025852</t>
  </si>
  <si>
    <t>3336025834</t>
  </si>
  <si>
    <t>3336025819</t>
  </si>
  <si>
    <t>3336026069</t>
  </si>
  <si>
    <t>3336026090</t>
  </si>
  <si>
    <t>3336026110</t>
  </si>
  <si>
    <t>3336026112</t>
  </si>
  <si>
    <t>3336026198</t>
  </si>
  <si>
    <t>3336026201</t>
  </si>
  <si>
    <t>3336026202</t>
  </si>
  <si>
    <t>3336026219</t>
  </si>
  <si>
    <t>3336026221</t>
  </si>
  <si>
    <t>3336026223</t>
  </si>
  <si>
    <t>3336026233</t>
  </si>
  <si>
    <t>3336026236</t>
  </si>
  <si>
    <t>3336026240</t>
  </si>
  <si>
    <t>3336026241</t>
  </si>
  <si>
    <t>3336026243</t>
  </si>
  <si>
    <t>3336026247</t>
  </si>
  <si>
    <t>3336026251</t>
  </si>
  <si>
    <t>3336026256</t>
  </si>
  <si>
    <t>3336026257</t>
  </si>
  <si>
    <t>3336026258</t>
  </si>
  <si>
    <t>3336026259</t>
  </si>
  <si>
    <t>3336026260</t>
  </si>
  <si>
    <t>3336026262</t>
  </si>
  <si>
    <t>3336026263</t>
  </si>
  <si>
    <t>3336026265</t>
  </si>
  <si>
    <t>3336026270</t>
  </si>
  <si>
    <t>3336026268</t>
  </si>
  <si>
    <t>3336026293</t>
  </si>
  <si>
    <t>3336026274</t>
  </si>
  <si>
    <t>GAVETAS VACIAS + GAVETAS FALLANDO.</t>
  </si>
  <si>
    <t>3336026833</t>
  </si>
  <si>
    <t>3336026828</t>
  </si>
  <si>
    <t>3336026825</t>
  </si>
  <si>
    <t>3336026786</t>
  </si>
  <si>
    <t>3336026764</t>
  </si>
  <si>
    <t>CARGA EXITOSA POR INHIBIDO</t>
  </si>
  <si>
    <t>Closed</t>
  </si>
  <si>
    <t>3336026716</t>
  </si>
  <si>
    <t>3336026694</t>
  </si>
  <si>
    <t>NO CONFIRMADA</t>
  </si>
  <si>
    <t>3336026674</t>
  </si>
  <si>
    <t>3336026673</t>
  </si>
  <si>
    <t>3336026664</t>
  </si>
  <si>
    <t>3336026655</t>
  </si>
  <si>
    <t>REINICIO EXITOSO POR LECTOR</t>
  </si>
  <si>
    <t>15/09/2021 11:25</t>
  </si>
  <si>
    <t>15/09/2021 11:22</t>
  </si>
  <si>
    <t>15/09/2021 10:11</t>
  </si>
  <si>
    <t>15/09/2021 11:27</t>
  </si>
  <si>
    <t>15/09/2021 11:28</t>
  </si>
  <si>
    <t>15/09/2021 11:30</t>
  </si>
  <si>
    <t>15/09/2021 11:31</t>
  </si>
  <si>
    <t>15/09/2021 11:15</t>
  </si>
  <si>
    <t>15/09/2021 08:06</t>
  </si>
  <si>
    <t>15/09/2021 11:35</t>
  </si>
  <si>
    <t>15/09/2021 11:10</t>
  </si>
  <si>
    <t>15/09/2021 11:41</t>
  </si>
  <si>
    <t>15/09/2021 11:26</t>
  </si>
  <si>
    <t>15/09/2021 11:45</t>
  </si>
  <si>
    <t>15/09/2021 11:46</t>
  </si>
  <si>
    <t>CARGA EXITOSA</t>
  </si>
  <si>
    <t>REINICIO EXITOSO</t>
  </si>
  <si>
    <t>15/09/2021 12:00</t>
  </si>
  <si>
    <t>15/09/2021 12:01</t>
  </si>
  <si>
    <t>15/09/2021 11:59</t>
  </si>
  <si>
    <t>15/09/2021 11:55</t>
  </si>
  <si>
    <t>15/09/2021 12:02</t>
  </si>
  <si>
    <t>15/09/2021 12:03</t>
  </si>
  <si>
    <t>3336027346</t>
  </si>
  <si>
    <t>LECTOR VANDALIZADO</t>
  </si>
  <si>
    <t>3336027338</t>
  </si>
  <si>
    <t>3336027337</t>
  </si>
  <si>
    <t>3336027331</t>
  </si>
  <si>
    <t>3336027327</t>
  </si>
  <si>
    <t>3336027297</t>
  </si>
  <si>
    <t>REINICIO FALLIDO POR LECTOR</t>
  </si>
  <si>
    <t>3336027294</t>
  </si>
  <si>
    <t>REINICIO FALLIDO POR INHIBIDO</t>
  </si>
  <si>
    <t>3336027260</t>
  </si>
  <si>
    <t>3336027211</t>
  </si>
  <si>
    <t>3336027207</t>
  </si>
  <si>
    <t>3336027205</t>
  </si>
  <si>
    <t>REINCIO FALLIDO POR LECTOR</t>
  </si>
  <si>
    <t>3336027203</t>
  </si>
  <si>
    <t>CARAG EXITOSA POR INHIBIDO</t>
  </si>
  <si>
    <t>3336027198</t>
  </si>
  <si>
    <t>CARGA EXITOSA POR INHIBID...</t>
  </si>
  <si>
    <t>3336027193</t>
  </si>
  <si>
    <t>3336027190</t>
  </si>
  <si>
    <t>3336027188</t>
  </si>
  <si>
    <t>3336027179</t>
  </si>
  <si>
    <t>3336027178</t>
  </si>
  <si>
    <t>3336027169</t>
  </si>
  <si>
    <t>3336027145</t>
  </si>
  <si>
    <t>De La Cruz Marcelo, Mawel Andres</t>
  </si>
  <si>
    <t>3336027026</t>
  </si>
  <si>
    <t>3336027017</t>
  </si>
  <si>
    <t>ReservaC Norte</t>
  </si>
  <si>
    <t>GAVETAS VACIAS + GAVETAS FALLAND...</t>
  </si>
  <si>
    <t xml:space="preserve">Brioso Luciano, Cristino </t>
  </si>
  <si>
    <t>3336027013</t>
  </si>
  <si>
    <t>3336027010</t>
  </si>
  <si>
    <t>15/09/20215:32</t>
  </si>
  <si>
    <t>15/09/2021 15:29</t>
  </si>
  <si>
    <t>15/09/2021 15:23</t>
  </si>
  <si>
    <t>15/09/2021 15:24</t>
  </si>
  <si>
    <t>15/09/2021 15:33</t>
  </si>
  <si>
    <t>15/09/2021 15:34</t>
  </si>
  <si>
    <t>15/09/2021 15:35</t>
  </si>
  <si>
    <t>15/09/2021 15:27</t>
  </si>
  <si>
    <t>15/09/2021 15:30</t>
  </si>
  <si>
    <t>15/09/2021 15:36</t>
  </si>
  <si>
    <t>15/09/2021 15:32</t>
  </si>
  <si>
    <t>15/09/2021 13:34</t>
  </si>
  <si>
    <t>15/09/2021 15:31</t>
  </si>
  <si>
    <t>15/09/2021 15:39</t>
  </si>
  <si>
    <t>15/09/2021 15:40</t>
  </si>
  <si>
    <t>15/09/2021 14:53</t>
  </si>
  <si>
    <t>15/09/2021 14:48</t>
  </si>
  <si>
    <t>15/09/2021 15:41</t>
  </si>
  <si>
    <t>15/09/2021 15:42</t>
  </si>
  <si>
    <t>15/09/2021 1:43</t>
  </si>
  <si>
    <t>15/09/2021 15:44</t>
  </si>
  <si>
    <t>15/09/2021 15:43</t>
  </si>
  <si>
    <t>15/9/2021 15:36</t>
  </si>
  <si>
    <t>15/09/2021 15:45</t>
  </si>
  <si>
    <t>15/09/2021 15:46</t>
  </si>
  <si>
    <t>REINICIO FALLIDO</t>
  </si>
  <si>
    <t>Abastecidos</t>
  </si>
  <si>
    <t>15 Septiembre de 2021</t>
  </si>
  <si>
    <t>3336027763</t>
  </si>
  <si>
    <t>3336027762</t>
  </si>
  <si>
    <t>3336027761</t>
  </si>
  <si>
    <t>3336027760</t>
  </si>
  <si>
    <t>3336027759</t>
  </si>
  <si>
    <t>3336027758</t>
  </si>
  <si>
    <t>3336027757</t>
  </si>
  <si>
    <t>3336027756</t>
  </si>
  <si>
    <t>3336027755</t>
  </si>
  <si>
    <t>3336027752</t>
  </si>
  <si>
    <t>3336027751</t>
  </si>
  <si>
    <t>3336027750</t>
  </si>
  <si>
    <t>3336027749</t>
  </si>
  <si>
    <t>3336027748</t>
  </si>
  <si>
    <t>3336027747</t>
  </si>
  <si>
    <t>3336027746</t>
  </si>
  <si>
    <t>3336027745</t>
  </si>
  <si>
    <t>3336027742</t>
  </si>
  <si>
    <t>3336027741</t>
  </si>
  <si>
    <t>3336027740</t>
  </si>
  <si>
    <t>3336027738</t>
  </si>
  <si>
    <t>3336027737</t>
  </si>
  <si>
    <t>3336027736</t>
  </si>
  <si>
    <t>3336027735</t>
  </si>
  <si>
    <t>3336027734</t>
  </si>
  <si>
    <t>3336027733</t>
  </si>
  <si>
    <t>3336027732</t>
  </si>
  <si>
    <t>3336027731</t>
  </si>
  <si>
    <t>3336027730</t>
  </si>
  <si>
    <t>3336027729</t>
  </si>
  <si>
    <t>3336027728</t>
  </si>
  <si>
    <t>3336027727</t>
  </si>
  <si>
    <t>3336027725</t>
  </si>
  <si>
    <t>3336027724</t>
  </si>
  <si>
    <t>3336027723</t>
  </si>
  <si>
    <t>3336027722</t>
  </si>
  <si>
    <t>3336027721</t>
  </si>
  <si>
    <t>3336027720</t>
  </si>
  <si>
    <t>3336027719</t>
  </si>
  <si>
    <t>3336027718</t>
  </si>
  <si>
    <t>3336027717</t>
  </si>
  <si>
    <t>3336027716</t>
  </si>
  <si>
    <t>3336027713</t>
  </si>
  <si>
    <t>3336027711</t>
  </si>
  <si>
    <t>3336027709</t>
  </si>
  <si>
    <t>3336027708</t>
  </si>
  <si>
    <t>3336027706</t>
  </si>
  <si>
    <t>3336027704</t>
  </si>
  <si>
    <t>3336027675</t>
  </si>
  <si>
    <t>3336027671</t>
  </si>
  <si>
    <t>3336027666</t>
  </si>
  <si>
    <t>3336027642</t>
  </si>
  <si>
    <t>3336027635</t>
  </si>
  <si>
    <t>3336027626</t>
  </si>
  <si>
    <t>3336027607</t>
  </si>
  <si>
    <t>3336027599</t>
  </si>
  <si>
    <t>3336027595</t>
  </si>
  <si>
    <t>3336027589</t>
  </si>
  <si>
    <t>3336027583</t>
  </si>
  <si>
    <t>3336027578</t>
  </si>
  <si>
    <t>3336027577</t>
  </si>
  <si>
    <t>3336027568</t>
  </si>
  <si>
    <t>3336027555</t>
  </si>
  <si>
    <t>3336027550</t>
  </si>
  <si>
    <t>3336027545</t>
  </si>
  <si>
    <t>3336027538</t>
  </si>
  <si>
    <t>3336027534</t>
  </si>
  <si>
    <t>3336027531</t>
  </si>
  <si>
    <t>3336027502</t>
  </si>
  <si>
    <t>3336027495</t>
  </si>
  <si>
    <t>3336027487</t>
  </si>
  <si>
    <t>3336027472</t>
  </si>
  <si>
    <t>INHIBIDO</t>
  </si>
  <si>
    <t>GAVETAS VACIAS Y GAVETAS FALLANDO</t>
  </si>
  <si>
    <t>Acevedo Dominguez, Victor Leonardo</t>
  </si>
  <si>
    <t>3336027492 </t>
  </si>
  <si>
    <t>15/09/2021 17:00</t>
  </si>
  <si>
    <t>3336027783</t>
  </si>
  <si>
    <t>3336027781</t>
  </si>
  <si>
    <t>3336027780</t>
  </si>
  <si>
    <t>3336027779</t>
  </si>
  <si>
    <t>3336027778</t>
  </si>
  <si>
    <t>3336027777</t>
  </si>
  <si>
    <t>3336027776</t>
  </si>
  <si>
    <t>3336027775</t>
  </si>
  <si>
    <t>3336027774</t>
  </si>
  <si>
    <t>3336027773</t>
  </si>
  <si>
    <t>3336027772</t>
  </si>
  <si>
    <t>3336027771</t>
  </si>
  <si>
    <t>3336027766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</si>
</sst>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4"/>
      <tableStyleElement type="headerRow" dxfId="323"/>
      <tableStyleElement type="totalRow" dxfId="322"/>
      <tableStyleElement type="firstColumn" dxfId="321"/>
      <tableStyleElement type="lastColumn" dxfId="320"/>
      <tableStyleElement type="firstRowStripe" dxfId="319"/>
      <tableStyleElement type="firstColumnStripe" dxfId="3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1" t="s">
        <v>58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128.832442129627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91.4985879629603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33.0611689814832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35.1852893518517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5.10918981481518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4.77193287036789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8" priority="99415"/>
  </conditionalFormatting>
  <conditionalFormatting sqref="E3">
    <cfRule type="duplicateValues" dxfId="97" priority="121778"/>
  </conditionalFormatting>
  <conditionalFormatting sqref="E3">
    <cfRule type="duplicateValues" dxfId="96" priority="121779"/>
    <cfRule type="duplicateValues" dxfId="95" priority="121780"/>
  </conditionalFormatting>
  <conditionalFormatting sqref="E3">
    <cfRule type="duplicateValues" dxfId="94" priority="121781"/>
    <cfRule type="duplicateValues" dxfId="93" priority="121782"/>
    <cfRule type="duplicateValues" dxfId="92" priority="121783"/>
    <cfRule type="duplicateValues" dxfId="91" priority="121784"/>
  </conditionalFormatting>
  <conditionalFormatting sqref="B3">
    <cfRule type="duplicateValues" dxfId="90" priority="121785"/>
  </conditionalFormatting>
  <conditionalFormatting sqref="E4">
    <cfRule type="duplicateValues" dxfId="89" priority="130"/>
  </conditionalFormatting>
  <conditionalFormatting sqref="E4">
    <cfRule type="duplicateValues" dxfId="88" priority="127"/>
    <cfRule type="duplicateValues" dxfId="87" priority="128"/>
    <cfRule type="duplicateValues" dxfId="86" priority="129"/>
  </conditionalFormatting>
  <conditionalFormatting sqref="E4">
    <cfRule type="duplicateValues" dxfId="85" priority="126"/>
  </conditionalFormatting>
  <conditionalFormatting sqref="E4">
    <cfRule type="duplicateValues" dxfId="84" priority="123"/>
    <cfRule type="duplicateValues" dxfId="83" priority="124"/>
    <cfRule type="duplicateValues" dxfId="82" priority="125"/>
  </conditionalFormatting>
  <conditionalFormatting sqref="B4">
    <cfRule type="duplicateValues" dxfId="81" priority="122"/>
  </conditionalFormatting>
  <conditionalFormatting sqref="E4">
    <cfRule type="duplicateValues" dxfId="80" priority="121"/>
  </conditionalFormatting>
  <conditionalFormatting sqref="B5">
    <cfRule type="duplicateValues" dxfId="79" priority="105"/>
  </conditionalFormatting>
  <conditionalFormatting sqref="E5">
    <cfRule type="duplicateValues" dxfId="78" priority="104"/>
  </conditionalFormatting>
  <conditionalFormatting sqref="E5">
    <cfRule type="duplicateValues" dxfId="77" priority="101"/>
    <cfRule type="duplicateValues" dxfId="76" priority="102"/>
    <cfRule type="duplicateValues" dxfId="75" priority="103"/>
  </conditionalFormatting>
  <conditionalFormatting sqref="E5">
    <cfRule type="duplicateValues" dxfId="74" priority="100"/>
  </conditionalFormatting>
  <conditionalFormatting sqref="E5">
    <cfRule type="duplicateValues" dxfId="73" priority="97"/>
    <cfRule type="duplicateValues" dxfId="72" priority="98"/>
    <cfRule type="duplicateValues" dxfId="71" priority="99"/>
  </conditionalFormatting>
  <conditionalFormatting sqref="E5">
    <cfRule type="duplicateValues" dxfId="70" priority="96"/>
  </conditionalFormatting>
  <conditionalFormatting sqref="E7">
    <cfRule type="duplicateValues" dxfId="69" priority="49"/>
  </conditionalFormatting>
  <conditionalFormatting sqref="E7">
    <cfRule type="duplicateValues" dxfId="68" priority="47"/>
    <cfRule type="duplicateValues" dxfId="67" priority="48"/>
  </conditionalFormatting>
  <conditionalFormatting sqref="E7">
    <cfRule type="duplicateValues" dxfId="66" priority="44"/>
    <cfRule type="duplicateValues" dxfId="65" priority="45"/>
    <cfRule type="duplicateValues" dxfId="64" priority="46"/>
  </conditionalFormatting>
  <conditionalFormatting sqref="E7">
    <cfRule type="duplicateValues" dxfId="63" priority="40"/>
    <cfRule type="duplicateValues" dxfId="62" priority="41"/>
    <cfRule type="duplicateValues" dxfId="61" priority="42"/>
    <cfRule type="duplicateValues" dxfId="60" priority="43"/>
  </conditionalFormatting>
  <conditionalFormatting sqref="B7">
    <cfRule type="duplicateValues" dxfId="59" priority="39"/>
  </conditionalFormatting>
  <conditionalFormatting sqref="B7">
    <cfRule type="duplicateValues" dxfId="58" priority="37"/>
    <cfRule type="duplicateValues" dxfId="57" priority="38"/>
  </conditionalFormatting>
  <conditionalFormatting sqref="E8">
    <cfRule type="duplicateValues" dxfId="56" priority="36"/>
  </conditionalFormatting>
  <conditionalFormatting sqref="E8">
    <cfRule type="duplicateValues" dxfId="55" priority="35"/>
  </conditionalFormatting>
  <conditionalFormatting sqref="B8">
    <cfRule type="duplicateValues" dxfId="54" priority="34"/>
  </conditionalFormatting>
  <conditionalFormatting sqref="E8">
    <cfRule type="duplicateValues" dxfId="53" priority="33"/>
  </conditionalFormatting>
  <conditionalFormatting sqref="B8">
    <cfRule type="duplicateValues" dxfId="52" priority="32"/>
  </conditionalFormatting>
  <conditionalFormatting sqref="E8">
    <cfRule type="duplicateValues" dxfId="51" priority="31"/>
  </conditionalFormatting>
  <conditionalFormatting sqref="E9">
    <cfRule type="duplicateValues" dxfId="50" priority="20"/>
    <cfRule type="duplicateValues" dxfId="49" priority="21"/>
    <cfRule type="duplicateValues" dxfId="48" priority="22"/>
    <cfRule type="duplicateValues" dxfId="47" priority="23"/>
  </conditionalFormatting>
  <conditionalFormatting sqref="B9">
    <cfRule type="duplicateValues" dxfId="46" priority="130241"/>
  </conditionalFormatting>
  <conditionalFormatting sqref="E6">
    <cfRule type="duplicateValues" dxfId="45" priority="130243"/>
  </conditionalFormatting>
  <conditionalFormatting sqref="B6">
    <cfRule type="duplicateValues" dxfId="44" priority="130244"/>
  </conditionalFormatting>
  <conditionalFormatting sqref="B6">
    <cfRule type="duplicateValues" dxfId="43" priority="130245"/>
    <cfRule type="duplicateValues" dxfId="42" priority="130246"/>
    <cfRule type="duplicateValues" dxfId="41" priority="130247"/>
  </conditionalFormatting>
  <conditionalFormatting sqref="E6">
    <cfRule type="duplicateValues" dxfId="40" priority="130248"/>
    <cfRule type="duplicateValues" dxfId="39" priority="130249"/>
  </conditionalFormatting>
  <conditionalFormatting sqref="E6">
    <cfRule type="duplicateValues" dxfId="38" priority="130250"/>
    <cfRule type="duplicateValues" dxfId="37" priority="130251"/>
    <cfRule type="duplicateValues" dxfId="36" priority="130252"/>
  </conditionalFormatting>
  <conditionalFormatting sqref="E6">
    <cfRule type="duplicateValues" dxfId="35" priority="130253"/>
    <cfRule type="duplicateValues" dxfId="34" priority="130254"/>
    <cfRule type="duplicateValues" dxfId="33" priority="130255"/>
    <cfRule type="duplicateValues" dxfId="32" priority="130256"/>
  </conditionalFormatting>
  <conditionalFormatting sqref="B10">
    <cfRule type="duplicateValues" dxfId="31" priority="148799"/>
  </conditionalFormatting>
  <conditionalFormatting sqref="E10">
    <cfRule type="duplicateValues" dxfId="30" priority="148800"/>
  </conditionalFormatting>
  <conditionalFormatting sqref="E11:E12">
    <cfRule type="duplicateValues" dxfId="29" priority="13"/>
  </conditionalFormatting>
  <conditionalFormatting sqref="E11:E12">
    <cfRule type="duplicateValues" dxfId="28" priority="12"/>
  </conditionalFormatting>
  <conditionalFormatting sqref="E11:E12">
    <cfRule type="duplicateValues" dxfId="27" priority="10"/>
    <cfRule type="duplicateValues" dxfId="26" priority="11"/>
  </conditionalFormatting>
  <conditionalFormatting sqref="E11:E12">
    <cfRule type="duplicateValues" dxfId="25" priority="7"/>
    <cfRule type="duplicateValues" dxfId="24" priority="8"/>
    <cfRule type="duplicateValues" dxfId="23" priority="9"/>
  </conditionalFormatting>
  <conditionalFormatting sqref="B11:B12">
    <cfRule type="duplicateValues" dxfId="22" priority="5"/>
    <cfRule type="duplicateValues" dxfId="21" priority="6"/>
  </conditionalFormatting>
  <conditionalFormatting sqref="B11:B12">
    <cfRule type="duplicateValues" dxfId="20" priority="4"/>
  </conditionalFormatting>
  <conditionalFormatting sqref="B11:B12">
    <cfRule type="duplicateValues" dxfId="19" priority="1"/>
    <cfRule type="duplicateValues" dxfId="18" priority="2"/>
    <cfRule type="duplicateValues" dxfId="1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1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6" priority="12"/>
  </conditionalFormatting>
  <conditionalFormatting sqref="B1:B810 B823:B1048576">
    <cfRule type="duplicateValues" dxfId="15" priority="11"/>
  </conditionalFormatting>
  <conditionalFormatting sqref="A811:A814">
    <cfRule type="duplicateValues" dxfId="14" priority="10"/>
  </conditionalFormatting>
  <conditionalFormatting sqref="B811:B814">
    <cfRule type="duplicateValues" dxfId="13" priority="9"/>
  </conditionalFormatting>
  <conditionalFormatting sqref="A823:A1048576 A1:A814">
    <cfRule type="duplicateValues" dxfId="12" priority="8"/>
  </conditionalFormatting>
  <conditionalFormatting sqref="A815:A821">
    <cfRule type="duplicateValues" dxfId="11" priority="7"/>
  </conditionalFormatting>
  <conditionalFormatting sqref="B815:B821">
    <cfRule type="duplicateValues" dxfId="10" priority="6"/>
  </conditionalFormatting>
  <conditionalFormatting sqref="A815:A821">
    <cfRule type="duplicateValues" dxfId="9" priority="5"/>
  </conditionalFormatting>
  <conditionalFormatting sqref="A822">
    <cfRule type="duplicateValues" dxfId="8" priority="4"/>
  </conditionalFormatting>
  <conditionalFormatting sqref="A822">
    <cfRule type="duplicateValues" dxfId="7" priority="2"/>
  </conditionalFormatting>
  <conditionalFormatting sqref="B822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3" t="s">
        <v>0</v>
      </c>
      <c r="B1" s="22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5" t="s">
        <v>8</v>
      </c>
      <c r="B9" s="22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7" t="s">
        <v>9</v>
      </c>
      <c r="B14" s="22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596"/>
  <sheetViews>
    <sheetView tabSelected="1" zoomScale="70" zoomScaleNormal="70" workbookViewId="0">
      <pane ySplit="4" topLeftCell="A161" activePane="bottomLeft" state="frozen"/>
      <selection pane="bottomLeft" activeCell="E193" sqref="E193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customWidth="1"/>
    <col min="6" max="6" width="12.140625" style="44" bestFit="1" customWidth="1"/>
    <col min="7" max="7" width="60.28515625" style="44" bestFit="1" customWidth="1"/>
    <col min="8" max="11" width="6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2.140625" style="129" bestFit="1" customWidth="1"/>
    <col min="17" max="17" width="52" style="68" bestFit="1" customWidth="1"/>
    <col min="18" max="16384" width="27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2771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ht="18" x14ac:dyDescent="0.25">
      <c r="A5" s="133" t="str">
        <f>VLOOKUP(E5,'LISTADO ATM'!$A$2:$C$901,3,0)</f>
        <v>ESTE</v>
      </c>
      <c r="B5" s="107" t="s">
        <v>2670</v>
      </c>
      <c r="C5" s="94">
        <v>44454.18886574074</v>
      </c>
      <c r="D5" s="94" t="s">
        <v>2174</v>
      </c>
      <c r="E5" s="145">
        <v>1</v>
      </c>
      <c r="F5" s="133" t="str">
        <f>VLOOKUP(E5,VIP!$A$2:$O15995,2,0)</f>
        <v>DRBR001</v>
      </c>
      <c r="G5" s="133" t="str">
        <f>VLOOKUP(E5,'LISTADO ATM'!$A$2:$B$900,2,0)</f>
        <v>ATM S/M San Rafael del Yuma</v>
      </c>
      <c r="H5" s="133" t="str">
        <f>VLOOKUP(E5,VIP!$A$2:$O20956,7,FALSE)</f>
        <v>Si</v>
      </c>
      <c r="I5" s="133" t="str">
        <f>VLOOKUP(E5,VIP!$A$2:$O12921,8,FALSE)</f>
        <v>Si</v>
      </c>
      <c r="J5" s="133" t="str">
        <f>VLOOKUP(E5,VIP!$A$2:$O12871,8,FALSE)</f>
        <v>Si</v>
      </c>
      <c r="K5" s="133" t="str">
        <f>VLOOKUP(E5,VIP!$A$2:$O16445,6,0)</f>
        <v>NO</v>
      </c>
      <c r="L5" s="142" t="s">
        <v>2239</v>
      </c>
      <c r="M5" s="150" t="s">
        <v>2532</v>
      </c>
      <c r="N5" s="93" t="s">
        <v>2610</v>
      </c>
      <c r="O5" s="133" t="s">
        <v>2446</v>
      </c>
      <c r="P5" s="142"/>
      <c r="Q5" s="149" t="s">
        <v>2694</v>
      </c>
    </row>
    <row r="6" spans="1:17" ht="18" x14ac:dyDescent="0.25">
      <c r="A6" s="133" t="str">
        <f>VLOOKUP(E6,'LISTADO ATM'!$A$2:$C$901,3,0)</f>
        <v>ESTE</v>
      </c>
      <c r="B6" s="107" t="s">
        <v>2743</v>
      </c>
      <c r="C6" s="94">
        <v>44454.51353009259</v>
      </c>
      <c r="D6" s="94" t="s">
        <v>2441</v>
      </c>
      <c r="E6" s="145">
        <v>1</v>
      </c>
      <c r="F6" s="133" t="str">
        <f>VLOOKUP(E6,VIP!$A$2:$O16008,2,0)</f>
        <v>DRBR001</v>
      </c>
      <c r="G6" s="133" t="str">
        <f>VLOOKUP(E6,'LISTADO ATM'!$A$2:$B$900,2,0)</f>
        <v>ATM S/M San Rafael del Yuma</v>
      </c>
      <c r="H6" s="133" t="str">
        <f>VLOOKUP(E6,VIP!$A$2:$O20969,7,FALSE)</f>
        <v>Si</v>
      </c>
      <c r="I6" s="133" t="str">
        <f>VLOOKUP(E6,VIP!$A$2:$O12934,8,FALSE)</f>
        <v>Si</v>
      </c>
      <c r="J6" s="133" t="str">
        <f>VLOOKUP(E6,VIP!$A$2:$O12884,8,FALSE)</f>
        <v>Si</v>
      </c>
      <c r="K6" s="133" t="str">
        <f>VLOOKUP(E6,VIP!$A$2:$O16458,6,0)</f>
        <v>NO</v>
      </c>
      <c r="L6" s="142" t="s">
        <v>2410</v>
      </c>
      <c r="M6" s="93" t="s">
        <v>2438</v>
      </c>
      <c r="N6" s="93" t="s">
        <v>2444</v>
      </c>
      <c r="O6" s="133" t="s">
        <v>2445</v>
      </c>
      <c r="P6" s="142"/>
      <c r="Q6" s="147" t="s">
        <v>2410</v>
      </c>
    </row>
    <row r="7" spans="1:17" ht="18" x14ac:dyDescent="0.25">
      <c r="A7" s="133" t="str">
        <f>VLOOKUP(E7,'LISTADO ATM'!$A$2:$C$901,3,0)</f>
        <v>NORTE</v>
      </c>
      <c r="B7" s="107" t="s">
        <v>2796</v>
      </c>
      <c r="C7" s="94">
        <v>44454.788217592592</v>
      </c>
      <c r="D7" s="94" t="s">
        <v>2175</v>
      </c>
      <c r="E7" s="145">
        <v>3</v>
      </c>
      <c r="F7" s="133" t="str">
        <f>VLOOKUP(E7,VIP!$A$2:$O16011,2,0)</f>
        <v>DRBR003</v>
      </c>
      <c r="G7" s="133" t="str">
        <f>VLOOKUP(E7,'LISTADO ATM'!$A$2:$B$900,2,0)</f>
        <v>ATM Autoservicio La Vega Real</v>
      </c>
      <c r="H7" s="133" t="str">
        <f>VLOOKUP(E7,VIP!$A$2:$O20972,7,FALSE)</f>
        <v>Si</v>
      </c>
      <c r="I7" s="133" t="str">
        <f>VLOOKUP(E7,VIP!$A$2:$O12937,8,FALSE)</f>
        <v>Si</v>
      </c>
      <c r="J7" s="133" t="str">
        <f>VLOOKUP(E7,VIP!$A$2:$O12887,8,FALSE)</f>
        <v>Si</v>
      </c>
      <c r="K7" s="133" t="str">
        <f>VLOOKUP(E7,VIP!$A$2:$O16461,6,0)</f>
        <v>NO</v>
      </c>
      <c r="L7" s="142" t="s">
        <v>2456</v>
      </c>
      <c r="M7" s="93" t="s">
        <v>2438</v>
      </c>
      <c r="N7" s="93" t="s">
        <v>2444</v>
      </c>
      <c r="O7" s="133" t="s">
        <v>2846</v>
      </c>
      <c r="P7" s="142"/>
      <c r="Q7" s="147" t="s">
        <v>2456</v>
      </c>
    </row>
    <row r="8" spans="1:17" ht="18" x14ac:dyDescent="0.25">
      <c r="A8" s="133" t="str">
        <f>VLOOKUP(E8,'LISTADO ATM'!$A$2:$C$901,3,0)</f>
        <v>SUR</v>
      </c>
      <c r="B8" s="107" t="s">
        <v>2822</v>
      </c>
      <c r="C8" s="94">
        <v>44454.729861111111</v>
      </c>
      <c r="D8" s="94" t="s">
        <v>2174</v>
      </c>
      <c r="E8" s="145">
        <v>6</v>
      </c>
      <c r="F8" s="133" t="str">
        <f>VLOOKUP(E8,VIP!$A$2:$O16037,2,0)</f>
        <v>DRBR006</v>
      </c>
      <c r="G8" s="133" t="str">
        <f>VLOOKUP(E8,'LISTADO ATM'!$A$2:$B$900,2,0)</f>
        <v xml:space="preserve">ATM Plaza WAO San Juan </v>
      </c>
      <c r="H8" s="133" t="str">
        <f>VLOOKUP(E8,VIP!$A$2:$O20998,7,FALSE)</f>
        <v>N/A</v>
      </c>
      <c r="I8" s="133" t="str">
        <f>VLOOKUP(E8,VIP!$A$2:$O12963,8,FALSE)</f>
        <v>N/A</v>
      </c>
      <c r="J8" s="133" t="str">
        <f>VLOOKUP(E8,VIP!$A$2:$O12913,8,FALSE)</f>
        <v>N/A</v>
      </c>
      <c r="K8" s="133" t="str">
        <f>VLOOKUP(E8,VIP!$A$2:$O16487,6,0)</f>
        <v/>
      </c>
      <c r="L8" s="142" t="s">
        <v>2213</v>
      </c>
      <c r="M8" s="93" t="s">
        <v>2438</v>
      </c>
      <c r="N8" s="93" t="s">
        <v>2444</v>
      </c>
      <c r="O8" s="133" t="s">
        <v>2446</v>
      </c>
      <c r="P8" s="142"/>
      <c r="Q8" s="147" t="s">
        <v>2213</v>
      </c>
    </row>
    <row r="9" spans="1:17" ht="18" x14ac:dyDescent="0.25">
      <c r="A9" s="133" t="str">
        <f>VLOOKUP(E9,'LISTADO ATM'!$A$2:$C$901,3,0)</f>
        <v>DISTRITO NACIONAL</v>
      </c>
      <c r="B9" s="107">
        <v>3336026081</v>
      </c>
      <c r="C9" s="94">
        <v>44453.691666666666</v>
      </c>
      <c r="D9" s="94" t="s">
        <v>2441</v>
      </c>
      <c r="E9" s="133">
        <v>20</v>
      </c>
      <c r="F9" s="133" t="str">
        <f>VLOOKUP(E9,VIP!$A$2:$O15986,2,0)</f>
        <v>DRBR049</v>
      </c>
      <c r="G9" s="133" t="str">
        <f>VLOOKUP(E9,'LISTADO ATM'!$A$2:$B$900,2,0)</f>
        <v>ATM S/M Aprezio Las Palmas</v>
      </c>
      <c r="H9" s="133" t="str">
        <f>VLOOKUP(E9,VIP!$A$2:$O20947,7,FALSE)</f>
        <v>Si</v>
      </c>
      <c r="I9" s="133" t="str">
        <f>VLOOKUP(E9,VIP!$A$2:$O12912,8,FALSE)</f>
        <v>Si</v>
      </c>
      <c r="J9" s="133" t="str">
        <f>VLOOKUP(E9,VIP!$A$2:$O12862,8,FALSE)</f>
        <v>Si</v>
      </c>
      <c r="K9" s="133" t="str">
        <f>VLOOKUP(E9,VIP!$A$2:$O16436,6,0)</f>
        <v>NO</v>
      </c>
      <c r="L9" s="142" t="s">
        <v>2410</v>
      </c>
      <c r="M9" s="150" t="s">
        <v>2532</v>
      </c>
      <c r="N9" s="93" t="s">
        <v>2444</v>
      </c>
      <c r="O9" s="133" t="s">
        <v>2445</v>
      </c>
      <c r="P9" s="142"/>
      <c r="Q9" s="149" t="s">
        <v>2705</v>
      </c>
    </row>
    <row r="10" spans="1:17" ht="18" x14ac:dyDescent="0.25">
      <c r="A10" s="133" t="str">
        <f>VLOOKUP(E10,'LISTADO ATM'!$A$2:$C$901,3,0)</f>
        <v>NORTE</v>
      </c>
      <c r="B10" s="107" t="s">
        <v>2653</v>
      </c>
      <c r="C10" s="94">
        <v>44453.785509259258</v>
      </c>
      <c r="D10" s="94" t="s">
        <v>2175</v>
      </c>
      <c r="E10" s="145">
        <v>22</v>
      </c>
      <c r="F10" s="133" t="str">
        <f>VLOOKUP(E10,VIP!$A$2:$O15975,2,0)</f>
        <v>DRBR813</v>
      </c>
      <c r="G10" s="133" t="str">
        <f>VLOOKUP(E10,'LISTADO ATM'!$A$2:$B$900,2,0)</f>
        <v>ATM S/M Olimpico (Santiago)</v>
      </c>
      <c r="H10" s="133" t="str">
        <f>VLOOKUP(E10,VIP!$A$2:$O20936,7,FALSE)</f>
        <v>Si</v>
      </c>
      <c r="I10" s="133" t="str">
        <f>VLOOKUP(E10,VIP!$A$2:$O12901,8,FALSE)</f>
        <v>Si</v>
      </c>
      <c r="J10" s="133" t="str">
        <f>VLOOKUP(E10,VIP!$A$2:$O12851,8,FALSE)</f>
        <v>Si</v>
      </c>
      <c r="K10" s="133" t="str">
        <f>VLOOKUP(E10,VIP!$A$2:$O16425,6,0)</f>
        <v>NO</v>
      </c>
      <c r="L10" s="142" t="s">
        <v>2213</v>
      </c>
      <c r="M10" s="150" t="s">
        <v>2532</v>
      </c>
      <c r="N10" s="93" t="s">
        <v>2444</v>
      </c>
      <c r="O10" s="133" t="s">
        <v>2635</v>
      </c>
      <c r="P10" s="142"/>
      <c r="Q10" s="149" t="s">
        <v>2690</v>
      </c>
    </row>
    <row r="11" spans="1:17" ht="18" x14ac:dyDescent="0.25">
      <c r="A11" s="133" t="str">
        <f>VLOOKUP(E11,'LISTADO ATM'!$A$2:$C$901,3,0)</f>
        <v>DISTRITO NACIONAL</v>
      </c>
      <c r="B11" s="107" t="s">
        <v>2660</v>
      </c>
      <c r="C11" s="94">
        <v>44453.924618055556</v>
      </c>
      <c r="D11" s="94" t="s">
        <v>2174</v>
      </c>
      <c r="E11" s="145">
        <v>23</v>
      </c>
      <c r="F11" s="133" t="str">
        <f>VLOOKUP(E11,VIP!$A$2:$O15982,2,0)</f>
        <v>DRBR023</v>
      </c>
      <c r="G11" s="133" t="str">
        <f>VLOOKUP(E11,'LISTADO ATM'!$A$2:$B$900,2,0)</f>
        <v xml:space="preserve">ATM Oficina México </v>
      </c>
      <c r="H11" s="133" t="str">
        <f>VLOOKUP(E11,VIP!$A$2:$O20943,7,FALSE)</f>
        <v>Si</v>
      </c>
      <c r="I11" s="133" t="str">
        <f>VLOOKUP(E11,VIP!$A$2:$O12908,8,FALSE)</f>
        <v>Si</v>
      </c>
      <c r="J11" s="133" t="str">
        <f>VLOOKUP(E11,VIP!$A$2:$O12858,8,FALSE)</f>
        <v>Si</v>
      </c>
      <c r="K11" s="133" t="str">
        <f>VLOOKUP(E11,VIP!$A$2:$O16432,6,0)</f>
        <v>NO</v>
      </c>
      <c r="L11" s="142" t="s">
        <v>2456</v>
      </c>
      <c r="M11" s="150" t="s">
        <v>2532</v>
      </c>
      <c r="N11" s="93" t="s">
        <v>2444</v>
      </c>
      <c r="O11" s="133" t="s">
        <v>2446</v>
      </c>
      <c r="P11" s="142"/>
      <c r="Q11" s="149" t="s">
        <v>2700</v>
      </c>
    </row>
    <row r="12" spans="1:17" ht="18" x14ac:dyDescent="0.25">
      <c r="A12" s="133" t="str">
        <f>VLOOKUP(E12,'LISTADO ATM'!$A$2:$C$901,3,0)</f>
        <v>DISTRITO NACIONAL</v>
      </c>
      <c r="B12" s="107" t="s">
        <v>2641</v>
      </c>
      <c r="C12" s="94">
        <v>44453.598263888889</v>
      </c>
      <c r="D12" s="94" t="s">
        <v>2460</v>
      </c>
      <c r="E12" s="145">
        <v>24</v>
      </c>
      <c r="F12" s="133" t="str">
        <f>VLOOKUP(E12,VIP!$A$2:$O15957,2,0)</f>
        <v>DRBR024</v>
      </c>
      <c r="G12" s="133" t="str">
        <f>VLOOKUP(E12,'LISTADO ATM'!$A$2:$B$900,2,0)</f>
        <v xml:space="preserve">ATM Oficina Eusebio Manzueta </v>
      </c>
      <c r="H12" s="133" t="str">
        <f>VLOOKUP(E12,VIP!$A$2:$O20918,7,FALSE)</f>
        <v>No</v>
      </c>
      <c r="I12" s="133" t="str">
        <f>VLOOKUP(E12,VIP!$A$2:$O12883,8,FALSE)</f>
        <v>No</v>
      </c>
      <c r="J12" s="133" t="str">
        <f>VLOOKUP(E12,VIP!$A$2:$O12833,8,FALSE)</f>
        <v>No</v>
      </c>
      <c r="K12" s="133" t="str">
        <f>VLOOKUP(E12,VIP!$A$2:$O16407,6,0)</f>
        <v>NO</v>
      </c>
      <c r="L12" s="142" t="s">
        <v>2410</v>
      </c>
      <c r="M12" s="150" t="s">
        <v>2532</v>
      </c>
      <c r="N12" s="93" t="s">
        <v>2444</v>
      </c>
      <c r="O12" s="133" t="s">
        <v>2628</v>
      </c>
      <c r="P12" s="142"/>
      <c r="Q12" s="149" t="s">
        <v>2762</v>
      </c>
    </row>
    <row r="13" spans="1:17" ht="18" x14ac:dyDescent="0.25">
      <c r="A13" s="133" t="str">
        <f>VLOOKUP(E13,'LISTADO ATM'!$A$2:$C$901,3,0)</f>
        <v>ESTE</v>
      </c>
      <c r="B13" s="107" t="s">
        <v>2816</v>
      </c>
      <c r="C13" s="94">
        <v>44454.773715277777</v>
      </c>
      <c r="D13" s="94" t="s">
        <v>2174</v>
      </c>
      <c r="E13" s="145">
        <v>28</v>
      </c>
      <c r="F13" s="133" t="str">
        <f>VLOOKUP(E13,VIP!$A$2:$O16031,2,0)</f>
        <v>DRBR028</v>
      </c>
      <c r="G13" s="133" t="str">
        <f>VLOOKUP(E13,'LISTADO ATM'!$A$2:$B$900,2,0)</f>
        <v>ATM UNP Cabeza de Toro</v>
      </c>
      <c r="H13" s="133" t="str">
        <f>VLOOKUP(E13,VIP!$A$2:$O20992,7,FALSE)</f>
        <v>N/A</v>
      </c>
      <c r="I13" s="133" t="str">
        <f>VLOOKUP(E13,VIP!$A$2:$O12957,8,FALSE)</f>
        <v>N/A</v>
      </c>
      <c r="J13" s="133" t="str">
        <f>VLOOKUP(E13,VIP!$A$2:$O12907,8,FALSE)</f>
        <v>N/A</v>
      </c>
      <c r="K13" s="133" t="str">
        <f>VLOOKUP(E13,VIP!$A$2:$O16481,6,0)</f>
        <v>N/A</v>
      </c>
      <c r="L13" s="142" t="s">
        <v>2456</v>
      </c>
      <c r="M13" s="93" t="s">
        <v>2438</v>
      </c>
      <c r="N13" s="93" t="s">
        <v>2444</v>
      </c>
      <c r="O13" s="133" t="s">
        <v>2446</v>
      </c>
      <c r="P13" s="142"/>
      <c r="Q13" s="147" t="s">
        <v>2456</v>
      </c>
    </row>
    <row r="14" spans="1:17" s="119" customFormat="1" ht="18" x14ac:dyDescent="0.25">
      <c r="A14" s="133" t="str">
        <f>VLOOKUP(E14,'LISTADO ATM'!$A$2:$C$901,3,0)</f>
        <v>DISTRITO NACIONAL</v>
      </c>
      <c r="B14" s="107" t="s">
        <v>2797</v>
      </c>
      <c r="C14" s="94">
        <v>44454.788113425922</v>
      </c>
      <c r="D14" s="94" t="s">
        <v>2174</v>
      </c>
      <c r="E14" s="145">
        <v>35</v>
      </c>
      <c r="F14" s="133" t="str">
        <f>VLOOKUP(E14,VIP!$A$2:$O16012,2,0)</f>
        <v>DRBR035</v>
      </c>
      <c r="G14" s="133" t="str">
        <f>VLOOKUP(E14,'LISTADO ATM'!$A$2:$B$900,2,0)</f>
        <v xml:space="preserve">ATM Dirección General de Aduanas I </v>
      </c>
      <c r="H14" s="133" t="str">
        <f>VLOOKUP(E14,VIP!$A$2:$O20973,7,FALSE)</f>
        <v>Si</v>
      </c>
      <c r="I14" s="133" t="str">
        <f>VLOOKUP(E14,VIP!$A$2:$O12938,8,FALSE)</f>
        <v>Si</v>
      </c>
      <c r="J14" s="133" t="str">
        <f>VLOOKUP(E14,VIP!$A$2:$O12888,8,FALSE)</f>
        <v>Si</v>
      </c>
      <c r="K14" s="133" t="str">
        <f>VLOOKUP(E14,VIP!$A$2:$O16462,6,0)</f>
        <v>NO</v>
      </c>
      <c r="L14" s="142" t="s">
        <v>2456</v>
      </c>
      <c r="M14" s="93" t="s">
        <v>2438</v>
      </c>
      <c r="N14" s="93" t="s">
        <v>2444</v>
      </c>
      <c r="O14" s="133" t="s">
        <v>2446</v>
      </c>
      <c r="P14" s="142"/>
      <c r="Q14" s="147" t="s">
        <v>2456</v>
      </c>
    </row>
    <row r="15" spans="1:17" s="119" customFormat="1" ht="18" x14ac:dyDescent="0.25">
      <c r="A15" s="133" t="str">
        <f>VLOOKUP(E15,'LISTADO ATM'!$A$2:$C$901,3,0)</f>
        <v>DISTRITO NACIONAL</v>
      </c>
      <c r="B15" s="107">
        <v>3336024733</v>
      </c>
      <c r="C15" s="94">
        <v>44452.723761574074</v>
      </c>
      <c r="D15" s="94" t="s">
        <v>2174</v>
      </c>
      <c r="E15" s="145">
        <v>36</v>
      </c>
      <c r="F15" s="133" t="str">
        <f>VLOOKUP(E15,VIP!$A$2:$O15863,2,0)</f>
        <v>DRBR036</v>
      </c>
      <c r="G15" s="133" t="str">
        <f>VLOOKUP(E15,'LISTADO ATM'!$A$2:$B$900,2,0)</f>
        <v xml:space="preserve">ATM Banco Central </v>
      </c>
      <c r="H15" s="133" t="str">
        <f>VLOOKUP(E15,VIP!$A$2:$O20824,7,FALSE)</f>
        <v>Si</v>
      </c>
      <c r="I15" s="133" t="str">
        <f>VLOOKUP(E15,VIP!$A$2:$O12789,8,FALSE)</f>
        <v>Si</v>
      </c>
      <c r="J15" s="133" t="str">
        <f>VLOOKUP(E15,VIP!$A$2:$O12739,8,FALSE)</f>
        <v>Si</v>
      </c>
      <c r="K15" s="133" t="str">
        <f>VLOOKUP(E15,VIP!$A$2:$O16313,6,0)</f>
        <v>SI</v>
      </c>
      <c r="L15" s="142" t="s">
        <v>2213</v>
      </c>
      <c r="M15" s="150" t="s">
        <v>2532</v>
      </c>
      <c r="N15" s="93" t="s">
        <v>2444</v>
      </c>
      <c r="O15" s="133" t="s">
        <v>2446</v>
      </c>
      <c r="P15" s="142"/>
      <c r="Q15" s="149" t="s">
        <v>2688</v>
      </c>
    </row>
    <row r="16" spans="1:17" s="119" customFormat="1" ht="18" x14ac:dyDescent="0.25">
      <c r="A16" s="133" t="str">
        <f>VLOOKUP(E16,'LISTADO ATM'!$A$2:$C$901,3,0)</f>
        <v>DISTRITO NACIONAL</v>
      </c>
      <c r="B16" s="107" t="s">
        <v>2637</v>
      </c>
      <c r="C16" s="94">
        <v>44453.624571759261</v>
      </c>
      <c r="D16" s="94" t="s">
        <v>2460</v>
      </c>
      <c r="E16" s="145">
        <v>39</v>
      </c>
      <c r="F16" s="133" t="str">
        <f>VLOOKUP(E16,VIP!$A$2:$O15952,2,0)</f>
        <v>DRBR039</v>
      </c>
      <c r="G16" s="133" t="str">
        <f>VLOOKUP(E16,'LISTADO ATM'!$A$2:$B$900,2,0)</f>
        <v xml:space="preserve">ATM Oficina Ovando </v>
      </c>
      <c r="H16" s="133" t="str">
        <f>VLOOKUP(E16,VIP!$A$2:$O20913,7,FALSE)</f>
        <v>Si</v>
      </c>
      <c r="I16" s="133" t="str">
        <f>VLOOKUP(E16,VIP!$A$2:$O12878,8,FALSE)</f>
        <v>No</v>
      </c>
      <c r="J16" s="133" t="str">
        <f>VLOOKUP(E16,VIP!$A$2:$O12828,8,FALSE)</f>
        <v>No</v>
      </c>
      <c r="K16" s="133" t="str">
        <f>VLOOKUP(E16,VIP!$A$2:$O16402,6,0)</f>
        <v>NO</v>
      </c>
      <c r="L16" s="142" t="s">
        <v>2636</v>
      </c>
      <c r="M16" s="150" t="s">
        <v>2532</v>
      </c>
      <c r="N16" s="93" t="s">
        <v>2444</v>
      </c>
      <c r="O16" s="133" t="s">
        <v>2461</v>
      </c>
      <c r="P16" s="142"/>
      <c r="Q16" s="149" t="s">
        <v>2696</v>
      </c>
    </row>
    <row r="17" spans="1:17" s="119" customFormat="1" ht="18" x14ac:dyDescent="0.25">
      <c r="A17" s="133" t="str">
        <f>VLOOKUP(E17,'LISTADO ATM'!$A$2:$C$901,3,0)</f>
        <v>DISTRITO NACIONAL</v>
      </c>
      <c r="B17" s="107" t="s">
        <v>2798</v>
      </c>
      <c r="C17" s="94">
        <v>44454.787824074076</v>
      </c>
      <c r="D17" s="94" t="s">
        <v>2174</v>
      </c>
      <c r="E17" s="145">
        <v>43</v>
      </c>
      <c r="F17" s="133" t="str">
        <f>VLOOKUP(E17,VIP!$A$2:$O16013,2,0)</f>
        <v>DRBR043</v>
      </c>
      <c r="G17" s="133" t="str">
        <f>VLOOKUP(E17,'LISTADO ATM'!$A$2:$B$900,2,0)</f>
        <v xml:space="preserve">ATM Zona Franca San Isidro </v>
      </c>
      <c r="H17" s="133" t="str">
        <f>VLOOKUP(E17,VIP!$A$2:$O20974,7,FALSE)</f>
        <v>Si</v>
      </c>
      <c r="I17" s="133" t="str">
        <f>VLOOKUP(E17,VIP!$A$2:$O12939,8,FALSE)</f>
        <v>No</v>
      </c>
      <c r="J17" s="133" t="str">
        <f>VLOOKUP(E17,VIP!$A$2:$O12889,8,FALSE)</f>
        <v>No</v>
      </c>
      <c r="K17" s="133" t="str">
        <f>VLOOKUP(E17,VIP!$A$2:$O16463,6,0)</f>
        <v>NO</v>
      </c>
      <c r="L17" s="142" t="s">
        <v>2456</v>
      </c>
      <c r="M17" s="93" t="s">
        <v>2438</v>
      </c>
      <c r="N17" s="93" t="s">
        <v>2444</v>
      </c>
      <c r="O17" s="133" t="s">
        <v>2446</v>
      </c>
      <c r="P17" s="142"/>
      <c r="Q17" s="147" t="s">
        <v>2456</v>
      </c>
    </row>
    <row r="18" spans="1:17" s="119" customFormat="1" ht="18" x14ac:dyDescent="0.25">
      <c r="A18" s="133" t="str">
        <f>VLOOKUP(E18,'LISTADO ATM'!$A$2:$C$901,3,0)</f>
        <v>DISTRITO NACIONAL</v>
      </c>
      <c r="B18" s="107">
        <v>3336022941</v>
      </c>
      <c r="C18" s="94">
        <v>44451.316053240742</v>
      </c>
      <c r="D18" s="94" t="s">
        <v>2460</v>
      </c>
      <c r="E18" s="145">
        <v>60</v>
      </c>
      <c r="F18" s="133" t="str">
        <f>VLOOKUP(E18,VIP!$A$2:$O15857,2,0)</f>
        <v>DRBR060</v>
      </c>
      <c r="G18" s="133" t="str">
        <f>VLOOKUP(E18,'LISTADO ATM'!$A$2:$B$900,2,0)</f>
        <v xml:space="preserve">ATM Autobanco 27 de Febrero </v>
      </c>
      <c r="H18" s="133" t="str">
        <f>VLOOKUP(E18,VIP!$A$2:$O20818,7,FALSE)</f>
        <v>Si</v>
      </c>
      <c r="I18" s="133" t="str">
        <f>VLOOKUP(E18,VIP!$A$2:$O12783,8,FALSE)</f>
        <v>Si</v>
      </c>
      <c r="J18" s="133" t="str">
        <f>VLOOKUP(E18,VIP!$A$2:$O12733,8,FALSE)</f>
        <v>Si</v>
      </c>
      <c r="K18" s="133" t="str">
        <f>VLOOKUP(E18,VIP!$A$2:$O16307,6,0)</f>
        <v>NO</v>
      </c>
      <c r="L18" s="142" t="s">
        <v>2544</v>
      </c>
      <c r="M18" s="150" t="s">
        <v>2532</v>
      </c>
      <c r="N18" s="93" t="s">
        <v>2444</v>
      </c>
      <c r="O18" s="133" t="s">
        <v>2461</v>
      </c>
      <c r="P18" s="142"/>
      <c r="Q18" s="149" t="s">
        <v>2756</v>
      </c>
    </row>
    <row r="19" spans="1:17" s="119" customFormat="1" ht="18" x14ac:dyDescent="0.25">
      <c r="A19" s="133" t="str">
        <f>VLOOKUP(E19,'LISTADO ATM'!$A$2:$C$901,3,0)</f>
        <v>DISTRITO NACIONAL</v>
      </c>
      <c r="B19" s="107">
        <v>3336024810</v>
      </c>
      <c r="C19" s="94">
        <v>44452.806817129633</v>
      </c>
      <c r="D19" s="94" t="s">
        <v>2441</v>
      </c>
      <c r="E19" s="145">
        <v>70</v>
      </c>
      <c r="F19" s="133" t="str">
        <f>VLOOKUP(E19,VIP!$A$2:$O15872,2,0)</f>
        <v>DRBR070</v>
      </c>
      <c r="G19" s="133" t="str">
        <f>VLOOKUP(E19,'LISTADO ATM'!$A$2:$B$900,2,0)</f>
        <v xml:space="preserve">ATM Autoservicio Plaza Lama Zona Oriental </v>
      </c>
      <c r="H19" s="133" t="str">
        <f>VLOOKUP(E19,VIP!$A$2:$O20833,7,FALSE)</f>
        <v>Si</v>
      </c>
      <c r="I19" s="133" t="str">
        <f>VLOOKUP(E19,VIP!$A$2:$O12798,8,FALSE)</f>
        <v>Si</v>
      </c>
      <c r="J19" s="133" t="str">
        <f>VLOOKUP(E19,VIP!$A$2:$O12748,8,FALSE)</f>
        <v>Si</v>
      </c>
      <c r="K19" s="133" t="str">
        <f>VLOOKUP(E19,VIP!$A$2:$O16322,6,0)</f>
        <v>NO</v>
      </c>
      <c r="L19" s="142" t="s">
        <v>2609</v>
      </c>
      <c r="M19" s="93" t="s">
        <v>2438</v>
      </c>
      <c r="N19" s="93" t="s">
        <v>2444</v>
      </c>
      <c r="O19" s="133" t="s">
        <v>2445</v>
      </c>
      <c r="P19" s="142"/>
      <c r="Q19" s="147" t="s">
        <v>2609</v>
      </c>
    </row>
    <row r="20" spans="1:17" s="119" customFormat="1" ht="18" x14ac:dyDescent="0.25">
      <c r="A20" s="133" t="str">
        <f>VLOOKUP(E20,'LISTADO ATM'!$A$2:$C$901,3,0)</f>
        <v>DISTRITO NACIONAL</v>
      </c>
      <c r="B20" s="107" t="s">
        <v>2825</v>
      </c>
      <c r="C20" s="94">
        <v>44454.718854166669</v>
      </c>
      <c r="D20" s="94" t="s">
        <v>2174</v>
      </c>
      <c r="E20" s="145">
        <v>70</v>
      </c>
      <c r="F20" s="133" t="str">
        <f>VLOOKUP(E20,VIP!$A$2:$O16040,2,0)</f>
        <v>DRBR070</v>
      </c>
      <c r="G20" s="133" t="str">
        <f>VLOOKUP(E20,'LISTADO ATM'!$A$2:$B$900,2,0)</f>
        <v xml:space="preserve">ATM Autoservicio Plaza Lama Zona Oriental </v>
      </c>
      <c r="H20" s="133" t="str">
        <f>VLOOKUP(E20,VIP!$A$2:$O21001,7,FALSE)</f>
        <v>Si</v>
      </c>
      <c r="I20" s="133" t="str">
        <f>VLOOKUP(E20,VIP!$A$2:$O12966,8,FALSE)</f>
        <v>Si</v>
      </c>
      <c r="J20" s="133" t="str">
        <f>VLOOKUP(E20,VIP!$A$2:$O12916,8,FALSE)</f>
        <v>Si</v>
      </c>
      <c r="K20" s="133" t="str">
        <f>VLOOKUP(E20,VIP!$A$2:$O16490,6,0)</f>
        <v>NO</v>
      </c>
      <c r="L20" s="142" t="s">
        <v>2213</v>
      </c>
      <c r="M20" s="93" t="s">
        <v>2438</v>
      </c>
      <c r="N20" s="93" t="s">
        <v>2444</v>
      </c>
      <c r="O20" s="133" t="s">
        <v>2446</v>
      </c>
      <c r="P20" s="142"/>
      <c r="Q20" s="147" t="s">
        <v>2213</v>
      </c>
    </row>
    <row r="21" spans="1:17" s="119" customFormat="1" ht="18" x14ac:dyDescent="0.25">
      <c r="A21" s="133" t="str">
        <f>VLOOKUP(E21,'LISTADO ATM'!$A$2:$C$901,3,0)</f>
        <v>NORTE</v>
      </c>
      <c r="B21" s="107" t="s">
        <v>2793</v>
      </c>
      <c r="C21" s="94">
        <v>44454.789421296293</v>
      </c>
      <c r="D21" s="94" t="s">
        <v>2175</v>
      </c>
      <c r="E21" s="145">
        <v>77</v>
      </c>
      <c r="F21" s="133" t="str">
        <f>VLOOKUP(E21,VIP!$A$2:$O16008,2,0)</f>
        <v>DRBR077</v>
      </c>
      <c r="G21" s="133" t="str">
        <f>VLOOKUP(E21,'LISTADO ATM'!$A$2:$B$900,2,0)</f>
        <v xml:space="preserve">ATM Oficina Cruce de Imbert </v>
      </c>
      <c r="H21" s="133" t="str">
        <f>VLOOKUP(E21,VIP!$A$2:$O20969,7,FALSE)</f>
        <v>Si</v>
      </c>
      <c r="I21" s="133" t="str">
        <f>VLOOKUP(E21,VIP!$A$2:$O12934,8,FALSE)</f>
        <v>Si</v>
      </c>
      <c r="J21" s="133" t="str">
        <f>VLOOKUP(E21,VIP!$A$2:$O12884,8,FALSE)</f>
        <v>Si</v>
      </c>
      <c r="K21" s="133" t="str">
        <f>VLOOKUP(E21,VIP!$A$2:$O16458,6,0)</f>
        <v>SI</v>
      </c>
      <c r="L21" s="142" t="s">
        <v>2213</v>
      </c>
      <c r="M21" s="93" t="s">
        <v>2438</v>
      </c>
      <c r="N21" s="93" t="s">
        <v>2444</v>
      </c>
      <c r="O21" s="133" t="s">
        <v>2846</v>
      </c>
      <c r="P21" s="142"/>
      <c r="Q21" s="147" t="s">
        <v>2213</v>
      </c>
    </row>
    <row r="22" spans="1:17" s="119" customFormat="1" ht="18" x14ac:dyDescent="0.25">
      <c r="A22" s="133" t="str">
        <f>VLOOKUP(E22,'LISTADO ATM'!$A$2:$C$901,3,0)</f>
        <v>ESTE</v>
      </c>
      <c r="B22" s="107" t="s">
        <v>2832</v>
      </c>
      <c r="C22" s="94">
        <v>44454.704062500001</v>
      </c>
      <c r="D22" s="94" t="s">
        <v>2174</v>
      </c>
      <c r="E22" s="145">
        <v>78</v>
      </c>
      <c r="F22" s="133" t="str">
        <f>VLOOKUP(E22,VIP!$A$2:$O16047,2,0)</f>
        <v>DRBR078</v>
      </c>
      <c r="G22" s="133" t="str">
        <f>VLOOKUP(E22,'LISTADO ATM'!$A$2:$B$900,2,0)</f>
        <v xml:space="preserve">ATM Hotel Nickelodeon II ( Punta Cana) </v>
      </c>
      <c r="H22" s="133" t="str">
        <f>VLOOKUP(E22,VIP!$A$2:$O21008,7,FALSE)</f>
        <v>Si</v>
      </c>
      <c r="I22" s="133" t="str">
        <f>VLOOKUP(E22,VIP!$A$2:$O12973,8,FALSE)</f>
        <v>Si</v>
      </c>
      <c r="J22" s="133" t="str">
        <f>VLOOKUP(E22,VIP!$A$2:$O12923,8,FALSE)</f>
        <v>Si</v>
      </c>
      <c r="K22" s="133" t="str">
        <f>VLOOKUP(E22,VIP!$A$2:$O16497,6,0)</f>
        <v/>
      </c>
      <c r="L22" s="142" t="s">
        <v>2456</v>
      </c>
      <c r="M22" s="93" t="s">
        <v>2438</v>
      </c>
      <c r="N22" s="93" t="s">
        <v>2444</v>
      </c>
      <c r="O22" s="133" t="s">
        <v>2446</v>
      </c>
      <c r="P22" s="142"/>
      <c r="Q22" s="147" t="s">
        <v>2456</v>
      </c>
    </row>
    <row r="23" spans="1:17" s="119" customFormat="1" ht="18" x14ac:dyDescent="0.25">
      <c r="A23" s="133" t="str">
        <f>VLOOKUP(E23,'LISTADO ATM'!$A$2:$C$901,3,0)</f>
        <v>SUR</v>
      </c>
      <c r="B23" s="107" t="s">
        <v>2734</v>
      </c>
      <c r="C23" s="94">
        <v>44454.581087962964</v>
      </c>
      <c r="D23" s="94" t="s">
        <v>2174</v>
      </c>
      <c r="E23" s="145">
        <v>84</v>
      </c>
      <c r="F23" s="133" t="str">
        <f>VLOOKUP(E23,VIP!$A$2:$O16003,2,0)</f>
        <v>DRBR084</v>
      </c>
      <c r="G23" s="133" t="str">
        <f>VLOOKUP(E23,'LISTADO ATM'!$A$2:$B$900,2,0)</f>
        <v xml:space="preserve">ATM Oficina Multicentro Sirena San Cristóbal </v>
      </c>
      <c r="H23" s="133" t="str">
        <f>VLOOKUP(E23,VIP!$A$2:$O20964,7,FALSE)</f>
        <v>Si</v>
      </c>
      <c r="I23" s="133" t="str">
        <f>VLOOKUP(E23,VIP!$A$2:$O12929,8,FALSE)</f>
        <v>Si</v>
      </c>
      <c r="J23" s="133" t="str">
        <f>VLOOKUP(E23,VIP!$A$2:$O12879,8,FALSE)</f>
        <v>Si</v>
      </c>
      <c r="K23" s="133" t="str">
        <f>VLOOKUP(E23,VIP!$A$2:$O16453,6,0)</f>
        <v>SI</v>
      </c>
      <c r="L23" s="142" t="s">
        <v>2717</v>
      </c>
      <c r="M23" s="93" t="s">
        <v>2438</v>
      </c>
      <c r="N23" s="93" t="s">
        <v>2444</v>
      </c>
      <c r="O23" s="133" t="s">
        <v>2446</v>
      </c>
      <c r="P23" s="142" t="s">
        <v>2769</v>
      </c>
      <c r="Q23" s="147" t="s">
        <v>2717</v>
      </c>
    </row>
    <row r="24" spans="1:17" s="119" customFormat="1" ht="18" x14ac:dyDescent="0.25">
      <c r="A24" s="133" t="str">
        <f>VLOOKUP(E24,'LISTADO ATM'!$A$2:$C$901,3,0)</f>
        <v>NORTE</v>
      </c>
      <c r="B24" s="107" t="s">
        <v>2788</v>
      </c>
      <c r="C24" s="94">
        <v>44454.795983796299</v>
      </c>
      <c r="D24" s="94" t="s">
        <v>2739</v>
      </c>
      <c r="E24" s="145">
        <v>88</v>
      </c>
      <c r="F24" s="133" t="str">
        <f>VLOOKUP(E24,VIP!$A$2:$O16002,2,0)</f>
        <v>DRBR088</v>
      </c>
      <c r="G24" s="133" t="str">
        <f>VLOOKUP(E24,'LISTADO ATM'!$A$2:$B$900,2,0)</f>
        <v xml:space="preserve">ATM S/M La Fuente (Santiago) </v>
      </c>
      <c r="H24" s="133" t="str">
        <f>VLOOKUP(E24,VIP!$A$2:$O20963,7,FALSE)</f>
        <v>Si</v>
      </c>
      <c r="I24" s="133" t="str">
        <f>VLOOKUP(E24,VIP!$A$2:$O12928,8,FALSE)</f>
        <v>Si</v>
      </c>
      <c r="J24" s="133" t="str">
        <f>VLOOKUP(E24,VIP!$A$2:$O12878,8,FALSE)</f>
        <v>Si</v>
      </c>
      <c r="K24" s="133" t="str">
        <f>VLOOKUP(E24,VIP!$A$2:$O16452,6,0)</f>
        <v>NO</v>
      </c>
      <c r="L24" s="142" t="s">
        <v>2845</v>
      </c>
      <c r="M24" s="93" t="s">
        <v>2438</v>
      </c>
      <c r="N24" s="93" t="s">
        <v>2444</v>
      </c>
      <c r="O24" s="133" t="s">
        <v>2741</v>
      </c>
      <c r="P24" s="142"/>
      <c r="Q24" s="147" t="s">
        <v>2845</v>
      </c>
    </row>
    <row r="25" spans="1:17" s="119" customFormat="1" ht="18" x14ac:dyDescent="0.25">
      <c r="A25" s="133" t="str">
        <f>VLOOKUP(E25,'LISTADO ATM'!$A$2:$C$901,3,0)</f>
        <v>ESTE</v>
      </c>
      <c r="B25" s="107" t="s">
        <v>2659</v>
      </c>
      <c r="C25" s="94">
        <v>44453.923078703701</v>
      </c>
      <c r="D25" s="94" t="s">
        <v>2441</v>
      </c>
      <c r="E25" s="145">
        <v>104</v>
      </c>
      <c r="F25" s="133" t="str">
        <f>VLOOKUP(E25,VIP!$A$2:$O15981,2,0)</f>
        <v>DRBR104</v>
      </c>
      <c r="G25" s="133" t="str">
        <f>VLOOKUP(E25,'LISTADO ATM'!$A$2:$B$900,2,0)</f>
        <v xml:space="preserve">ATM Jumbo Higuey </v>
      </c>
      <c r="H25" s="133" t="str">
        <f>VLOOKUP(E25,VIP!$A$2:$O20942,7,FALSE)</f>
        <v>Si</v>
      </c>
      <c r="I25" s="133" t="str">
        <f>VLOOKUP(E25,VIP!$A$2:$O12907,8,FALSE)</f>
        <v>Si</v>
      </c>
      <c r="J25" s="133" t="str">
        <f>VLOOKUP(E25,VIP!$A$2:$O12857,8,FALSE)</f>
        <v>Si</v>
      </c>
      <c r="K25" s="133" t="str">
        <f>VLOOKUP(E25,VIP!$A$2:$O16431,6,0)</f>
        <v>NO</v>
      </c>
      <c r="L25" s="142" t="s">
        <v>2410</v>
      </c>
      <c r="M25" s="150" t="s">
        <v>2532</v>
      </c>
      <c r="N25" s="93" t="s">
        <v>2444</v>
      </c>
      <c r="O25" s="133" t="s">
        <v>2445</v>
      </c>
      <c r="P25" s="142"/>
      <c r="Q25" s="149" t="s">
        <v>2767</v>
      </c>
    </row>
    <row r="26" spans="1:17" s="119" customFormat="1" ht="18" x14ac:dyDescent="0.25">
      <c r="A26" s="133" t="str">
        <f>VLOOKUP(E26,'LISTADO ATM'!$A$2:$C$901,3,0)</f>
        <v>ESTE</v>
      </c>
      <c r="B26" s="107">
        <v>3336022512</v>
      </c>
      <c r="C26" s="94">
        <v>44449.757210648146</v>
      </c>
      <c r="D26" s="94" t="s">
        <v>2174</v>
      </c>
      <c r="E26" s="145">
        <v>114</v>
      </c>
      <c r="F26" s="133" t="str">
        <f>VLOOKUP(E26,VIP!$A$2:$O15939,2,0)</f>
        <v>DRBR114</v>
      </c>
      <c r="G26" s="133" t="str">
        <f>VLOOKUP(E26,'LISTADO ATM'!$A$2:$B$900,2,0)</f>
        <v xml:space="preserve">ATM Oficina Hato Mayor </v>
      </c>
      <c r="H26" s="133" t="str">
        <f>VLOOKUP(E26,VIP!$A$2:$O20900,7,FALSE)</f>
        <v>Si</v>
      </c>
      <c r="I26" s="133" t="str">
        <f>VLOOKUP(E26,VIP!$A$2:$O12865,8,FALSE)</f>
        <v>Si</v>
      </c>
      <c r="J26" s="133" t="str">
        <f>VLOOKUP(E26,VIP!$A$2:$O12815,8,FALSE)</f>
        <v>Si</v>
      </c>
      <c r="K26" s="133" t="str">
        <f>VLOOKUP(E26,VIP!$A$2:$O16389,6,0)</f>
        <v>NO</v>
      </c>
      <c r="L26" s="142" t="s">
        <v>2213</v>
      </c>
      <c r="M26" s="150" t="s">
        <v>2532</v>
      </c>
      <c r="N26" s="93" t="s">
        <v>2444</v>
      </c>
      <c r="O26" s="133" t="s">
        <v>2446</v>
      </c>
      <c r="P26" s="142"/>
      <c r="Q26" s="155">
        <v>44454.802777777775</v>
      </c>
    </row>
    <row r="27" spans="1:17" s="119" customFormat="1" ht="18" x14ac:dyDescent="0.25">
      <c r="A27" s="133" t="str">
        <f>VLOOKUP(E27,'LISTADO ATM'!$A$2:$C$901,3,0)</f>
        <v>NORTE</v>
      </c>
      <c r="B27" s="107" t="s">
        <v>2742</v>
      </c>
      <c r="C27" s="94">
        <v>44454.51421296296</v>
      </c>
      <c r="D27" s="94" t="s">
        <v>2739</v>
      </c>
      <c r="E27" s="145">
        <v>129</v>
      </c>
      <c r="F27" s="133" t="str">
        <f>VLOOKUP(E27,VIP!$A$2:$O16007,2,0)</f>
        <v>DRBR129</v>
      </c>
      <c r="G27" s="133" t="str">
        <f>VLOOKUP(E27,'LISTADO ATM'!$A$2:$B$900,2,0)</f>
        <v xml:space="preserve">ATM Multicentro La Sirena (Santiago) </v>
      </c>
      <c r="H27" s="133" t="str">
        <f>VLOOKUP(E27,VIP!$A$2:$O20968,7,FALSE)</f>
        <v>Si</v>
      </c>
      <c r="I27" s="133" t="str">
        <f>VLOOKUP(E27,VIP!$A$2:$O12933,8,FALSE)</f>
        <v>Si</v>
      </c>
      <c r="J27" s="133" t="str">
        <f>VLOOKUP(E27,VIP!$A$2:$O12883,8,FALSE)</f>
        <v>Si</v>
      </c>
      <c r="K27" s="133" t="str">
        <f>VLOOKUP(E27,VIP!$A$2:$O16457,6,0)</f>
        <v>SI</v>
      </c>
      <c r="L27" s="142" t="s">
        <v>2410</v>
      </c>
      <c r="M27" s="150" t="s">
        <v>2532</v>
      </c>
      <c r="N27" s="93" t="s">
        <v>2444</v>
      </c>
      <c r="O27" s="133" t="s">
        <v>2741</v>
      </c>
      <c r="P27" s="142"/>
      <c r="Q27" s="149" t="s">
        <v>2848</v>
      </c>
    </row>
    <row r="28" spans="1:17" s="119" customFormat="1" ht="18" x14ac:dyDescent="0.25">
      <c r="A28" s="133" t="str">
        <f>VLOOKUP(E28,'LISTADO ATM'!$A$2:$C$901,3,0)</f>
        <v>DISTRITO NACIONAL</v>
      </c>
      <c r="B28" s="107" t="s">
        <v>2787</v>
      </c>
      <c r="C28" s="94">
        <v>44454.797407407408</v>
      </c>
      <c r="D28" s="94" t="s">
        <v>2174</v>
      </c>
      <c r="E28" s="145">
        <v>146</v>
      </c>
      <c r="F28" s="133" t="str">
        <f>VLOOKUP(E28,VIP!$A$2:$O16001,2,0)</f>
        <v>DRBR146</v>
      </c>
      <c r="G28" s="133" t="str">
        <f>VLOOKUP(E28,'LISTADO ATM'!$A$2:$B$900,2,0)</f>
        <v xml:space="preserve">ATM Tribunal Superior Constitucional </v>
      </c>
      <c r="H28" s="133" t="str">
        <f>VLOOKUP(E28,VIP!$A$2:$O20962,7,FALSE)</f>
        <v>Si</v>
      </c>
      <c r="I28" s="133" t="str">
        <f>VLOOKUP(E28,VIP!$A$2:$O12927,8,FALSE)</f>
        <v>Si</v>
      </c>
      <c r="J28" s="133" t="str">
        <f>VLOOKUP(E28,VIP!$A$2:$O12877,8,FALSE)</f>
        <v>Si</v>
      </c>
      <c r="K28" s="133" t="str">
        <f>VLOOKUP(E28,VIP!$A$2:$O16451,6,0)</f>
        <v>NO</v>
      </c>
      <c r="L28" s="142" t="s">
        <v>2213</v>
      </c>
      <c r="M28" s="93" t="s">
        <v>2438</v>
      </c>
      <c r="N28" s="93" t="s">
        <v>2444</v>
      </c>
      <c r="O28" s="133" t="s">
        <v>2446</v>
      </c>
      <c r="P28" s="142"/>
      <c r="Q28" s="147" t="s">
        <v>2213</v>
      </c>
    </row>
    <row r="29" spans="1:17" s="119" customFormat="1" ht="18" x14ac:dyDescent="0.25">
      <c r="A29" s="133" t="str">
        <f>VLOOKUP(E29,'LISTADO ATM'!$A$2:$C$901,3,0)</f>
        <v>DISTRITO NACIONAL</v>
      </c>
      <c r="B29" s="107" t="s">
        <v>2668</v>
      </c>
      <c r="C29" s="94">
        <v>44454.060763888891</v>
      </c>
      <c r="D29" s="94" t="s">
        <v>2174</v>
      </c>
      <c r="E29" s="145">
        <v>147</v>
      </c>
      <c r="F29" s="133" t="str">
        <f>VLOOKUP(E29,VIP!$A$2:$O15995,2,0)</f>
        <v>DRBR147</v>
      </c>
      <c r="G29" s="133" t="str">
        <f>VLOOKUP(E29,'LISTADO ATM'!$A$2:$B$900,2,0)</f>
        <v xml:space="preserve">ATM Kiosco Megacentro I </v>
      </c>
      <c r="H29" s="133" t="str">
        <f>VLOOKUP(E29,VIP!$A$2:$O20956,7,FALSE)</f>
        <v>Si</v>
      </c>
      <c r="I29" s="133" t="str">
        <f>VLOOKUP(E29,VIP!$A$2:$O12921,8,FALSE)</f>
        <v>Si</v>
      </c>
      <c r="J29" s="133" t="str">
        <f>VLOOKUP(E29,VIP!$A$2:$O12871,8,FALSE)</f>
        <v>Si</v>
      </c>
      <c r="K29" s="133" t="str">
        <f>VLOOKUP(E29,VIP!$A$2:$O16445,6,0)</f>
        <v>NO</v>
      </c>
      <c r="L29" s="142" t="s">
        <v>2239</v>
      </c>
      <c r="M29" s="150" t="s">
        <v>2532</v>
      </c>
      <c r="N29" s="93" t="s">
        <v>2444</v>
      </c>
      <c r="O29" s="133" t="s">
        <v>2446</v>
      </c>
      <c r="P29" s="142"/>
      <c r="Q29" s="149" t="s">
        <v>2749</v>
      </c>
    </row>
    <row r="30" spans="1:17" s="119" customFormat="1" ht="18" x14ac:dyDescent="0.25">
      <c r="A30" s="133" t="str">
        <f>VLOOKUP(E30,'LISTADO ATM'!$A$2:$C$901,3,0)</f>
        <v>DISTRITO NACIONAL</v>
      </c>
      <c r="B30" s="107">
        <v>3336024742</v>
      </c>
      <c r="C30" s="94">
        <v>44452.733356481483</v>
      </c>
      <c r="D30" s="94" t="s">
        <v>2174</v>
      </c>
      <c r="E30" s="145">
        <v>165</v>
      </c>
      <c r="F30" s="133" t="str">
        <f>VLOOKUP(E30,VIP!$A$2:$O15860,2,0)</f>
        <v>DRBR165</v>
      </c>
      <c r="G30" s="133" t="str">
        <f>VLOOKUP(E30,'LISTADO ATM'!$A$2:$B$900,2,0)</f>
        <v>ATM Autoservicio Megacentro</v>
      </c>
      <c r="H30" s="133" t="str">
        <f>VLOOKUP(E30,VIP!$A$2:$O20821,7,FALSE)</f>
        <v>Si</v>
      </c>
      <c r="I30" s="133" t="str">
        <f>VLOOKUP(E30,VIP!$A$2:$O12786,8,FALSE)</f>
        <v>Si</v>
      </c>
      <c r="J30" s="133" t="str">
        <f>VLOOKUP(E30,VIP!$A$2:$O12736,8,FALSE)</f>
        <v>Si</v>
      </c>
      <c r="K30" s="133" t="str">
        <f>VLOOKUP(E30,VIP!$A$2:$O16310,6,0)</f>
        <v>SI</v>
      </c>
      <c r="L30" s="142" t="s">
        <v>2456</v>
      </c>
      <c r="M30" s="150" t="s">
        <v>2532</v>
      </c>
      <c r="N30" s="93" t="s">
        <v>2444</v>
      </c>
      <c r="O30" s="133" t="s">
        <v>2446</v>
      </c>
      <c r="P30" s="142"/>
      <c r="Q30" s="149" t="s">
        <v>2764</v>
      </c>
    </row>
    <row r="31" spans="1:17" s="119" customFormat="1" ht="18" x14ac:dyDescent="0.25">
      <c r="A31" s="133" t="str">
        <f>VLOOKUP(E31,'LISTADO ATM'!$A$2:$C$901,3,0)</f>
        <v>DISTRITO NACIONAL</v>
      </c>
      <c r="B31" s="107">
        <v>3336022784</v>
      </c>
      <c r="C31" s="94">
        <v>44450.495428240742</v>
      </c>
      <c r="D31" s="94" t="s">
        <v>2174</v>
      </c>
      <c r="E31" s="145">
        <v>169</v>
      </c>
      <c r="F31" s="133" t="str">
        <f>VLOOKUP(E31,VIP!$A$2:$O15959,2,0)</f>
        <v>DRBR169</v>
      </c>
      <c r="G31" s="133" t="str">
        <f>VLOOKUP(E31,'LISTADO ATM'!$A$2:$B$900,2,0)</f>
        <v xml:space="preserve">ATM Oficina Caonabo </v>
      </c>
      <c r="H31" s="133" t="str">
        <f>VLOOKUP(E31,VIP!$A$2:$O20920,7,FALSE)</f>
        <v>Si</v>
      </c>
      <c r="I31" s="133" t="str">
        <f>VLOOKUP(E31,VIP!$A$2:$O12885,8,FALSE)</f>
        <v>Si</v>
      </c>
      <c r="J31" s="133" t="str">
        <f>VLOOKUP(E31,VIP!$A$2:$O12835,8,FALSE)</f>
        <v>Si</v>
      </c>
      <c r="K31" s="133" t="str">
        <f>VLOOKUP(E31,VIP!$A$2:$O16409,6,0)</f>
        <v>NO</v>
      </c>
      <c r="L31" s="142" t="s">
        <v>2213</v>
      </c>
      <c r="M31" s="93" t="s">
        <v>2438</v>
      </c>
      <c r="N31" s="93" t="s">
        <v>2444</v>
      </c>
      <c r="O31" s="133" t="s">
        <v>2446</v>
      </c>
      <c r="P31" s="142"/>
      <c r="Q31" s="147" t="s">
        <v>2213</v>
      </c>
    </row>
    <row r="32" spans="1:17" s="119" customFormat="1" ht="18" x14ac:dyDescent="0.25">
      <c r="A32" s="133" t="str">
        <f>VLOOKUP(E32,'LISTADO ATM'!$A$2:$C$901,3,0)</f>
        <v>DISTRITO NACIONAL</v>
      </c>
      <c r="B32" s="107" t="s">
        <v>2639</v>
      </c>
      <c r="C32" s="94">
        <v>44453.609490740739</v>
      </c>
      <c r="D32" s="94" t="s">
        <v>2441</v>
      </c>
      <c r="E32" s="145">
        <v>183</v>
      </c>
      <c r="F32" s="133" t="str">
        <f>VLOOKUP(E32,VIP!$A$2:$O15954,2,0)</f>
        <v>DRBR183</v>
      </c>
      <c r="G32" s="133" t="str">
        <f>VLOOKUP(E32,'LISTADO ATM'!$A$2:$B$900,2,0)</f>
        <v>ATM Estación Nativa Km. 22 Aut. Duarte.</v>
      </c>
      <c r="H32" s="133" t="str">
        <f>VLOOKUP(E32,VIP!$A$2:$O20915,7,FALSE)</f>
        <v>N/A</v>
      </c>
      <c r="I32" s="133" t="str">
        <f>VLOOKUP(E32,VIP!$A$2:$O12880,8,FALSE)</f>
        <v>N/A</v>
      </c>
      <c r="J32" s="133" t="str">
        <f>VLOOKUP(E32,VIP!$A$2:$O12830,8,FALSE)</f>
        <v>N/A</v>
      </c>
      <c r="K32" s="133" t="str">
        <f>VLOOKUP(E32,VIP!$A$2:$O16404,6,0)</f>
        <v>N/A</v>
      </c>
      <c r="L32" s="142" t="s">
        <v>2410</v>
      </c>
      <c r="M32" s="150" t="s">
        <v>2532</v>
      </c>
      <c r="N32" s="93" t="s">
        <v>2444</v>
      </c>
      <c r="O32" s="133" t="s">
        <v>2445</v>
      </c>
      <c r="P32" s="142"/>
      <c r="Q32" s="149" t="s">
        <v>2762</v>
      </c>
    </row>
    <row r="33" spans="1:17" s="119" customFormat="1" ht="18" x14ac:dyDescent="0.25">
      <c r="A33" s="133" t="str">
        <f>VLOOKUP(E33,'LISTADO ATM'!$A$2:$C$901,3,0)</f>
        <v>DISTRITO NACIONAL</v>
      </c>
      <c r="B33" s="107" t="s">
        <v>2836</v>
      </c>
      <c r="C33" s="94">
        <v>44454.696712962963</v>
      </c>
      <c r="D33" s="94" t="s">
        <v>2441</v>
      </c>
      <c r="E33" s="145">
        <v>192</v>
      </c>
      <c r="F33" s="133" t="str">
        <f>VLOOKUP(E33,VIP!$A$2:$O16051,2,0)</f>
        <v>DRBR192</v>
      </c>
      <c r="G33" s="133" t="str">
        <f>VLOOKUP(E33,'LISTADO ATM'!$A$2:$B$900,2,0)</f>
        <v xml:space="preserve">ATM Autobanco Luperón II </v>
      </c>
      <c r="H33" s="133" t="str">
        <f>VLOOKUP(E33,VIP!$A$2:$O21012,7,FALSE)</f>
        <v>Si</v>
      </c>
      <c r="I33" s="133" t="str">
        <f>VLOOKUP(E33,VIP!$A$2:$O12977,8,FALSE)</f>
        <v>Si</v>
      </c>
      <c r="J33" s="133" t="str">
        <f>VLOOKUP(E33,VIP!$A$2:$O12927,8,FALSE)</f>
        <v>Si</v>
      </c>
      <c r="K33" s="133" t="str">
        <f>VLOOKUP(E33,VIP!$A$2:$O16501,6,0)</f>
        <v>NO</v>
      </c>
      <c r="L33" s="142" t="s">
        <v>2845</v>
      </c>
      <c r="M33" s="93" t="s">
        <v>2438</v>
      </c>
      <c r="N33" s="93" t="s">
        <v>2444</v>
      </c>
      <c r="O33" s="133" t="s">
        <v>2445</v>
      </c>
      <c r="P33" s="142"/>
      <c r="Q33" s="147" t="s">
        <v>2845</v>
      </c>
    </row>
    <row r="34" spans="1:17" s="119" customFormat="1" ht="18" x14ac:dyDescent="0.25">
      <c r="A34" s="133" t="str">
        <f>VLOOKUP(E34,'LISTADO ATM'!$A$2:$C$901,3,0)</f>
        <v>DISTRITO NACIONAL</v>
      </c>
      <c r="B34" s="107" t="s">
        <v>2640</v>
      </c>
      <c r="C34" s="94">
        <v>44453.600706018522</v>
      </c>
      <c r="D34" s="94" t="s">
        <v>2460</v>
      </c>
      <c r="E34" s="145">
        <v>194</v>
      </c>
      <c r="F34" s="133" t="str">
        <f>VLOOKUP(E34,VIP!$A$2:$O15955,2,0)</f>
        <v>DRBR194</v>
      </c>
      <c r="G34" s="133" t="str">
        <f>VLOOKUP(E34,'LISTADO ATM'!$A$2:$B$900,2,0)</f>
        <v xml:space="preserve">ATM UNP Pantoja </v>
      </c>
      <c r="H34" s="133" t="str">
        <f>VLOOKUP(E34,VIP!$A$2:$O20916,7,FALSE)</f>
        <v>Si</v>
      </c>
      <c r="I34" s="133" t="str">
        <f>VLOOKUP(E34,VIP!$A$2:$O12881,8,FALSE)</f>
        <v>No</v>
      </c>
      <c r="J34" s="133" t="str">
        <f>VLOOKUP(E34,VIP!$A$2:$O12831,8,FALSE)</f>
        <v>No</v>
      </c>
      <c r="K34" s="133" t="str">
        <f>VLOOKUP(E34,VIP!$A$2:$O16405,6,0)</f>
        <v>NO</v>
      </c>
      <c r="L34" s="142" t="s">
        <v>2410</v>
      </c>
      <c r="M34" s="150" t="s">
        <v>2532</v>
      </c>
      <c r="N34" s="93" t="s">
        <v>2444</v>
      </c>
      <c r="O34" s="133" t="s">
        <v>2628</v>
      </c>
      <c r="P34" s="142"/>
      <c r="Q34" s="149" t="s">
        <v>2763</v>
      </c>
    </row>
    <row r="35" spans="1:17" s="119" customFormat="1" ht="18" x14ac:dyDescent="0.25">
      <c r="A35" s="133" t="str">
        <f>VLOOKUP(E35,'LISTADO ATM'!$A$2:$C$901,3,0)</f>
        <v>ESTE</v>
      </c>
      <c r="B35" s="107" t="s">
        <v>2849</v>
      </c>
      <c r="C35" s="94">
        <v>44454.937708333331</v>
      </c>
      <c r="D35" s="94" t="s">
        <v>2460</v>
      </c>
      <c r="E35" s="145">
        <v>211</v>
      </c>
      <c r="F35" s="133" t="str">
        <f>VLOOKUP(E35,VIP!$A$2:$O15987,2,0)</f>
        <v>DRBR211</v>
      </c>
      <c r="G35" s="133" t="str">
        <f>VLOOKUP(E35,'LISTADO ATM'!$A$2:$B$900,2,0)</f>
        <v xml:space="preserve">ATM Oficina La Romana I </v>
      </c>
      <c r="H35" s="133" t="str">
        <f>VLOOKUP(E35,VIP!$A$2:$O20948,7,FALSE)</f>
        <v>Si</v>
      </c>
      <c r="I35" s="133" t="str">
        <f>VLOOKUP(E35,VIP!$A$2:$O12913,8,FALSE)</f>
        <v>Si</v>
      </c>
      <c r="J35" s="133" t="str">
        <f>VLOOKUP(E35,VIP!$A$2:$O12863,8,FALSE)</f>
        <v>Si</v>
      </c>
      <c r="K35" s="133" t="str">
        <f>VLOOKUP(E35,VIP!$A$2:$O16437,6,0)</f>
        <v>NO</v>
      </c>
      <c r="L35" s="142" t="s">
        <v>2410</v>
      </c>
      <c r="M35" s="93" t="s">
        <v>2438</v>
      </c>
      <c r="N35" s="93" t="s">
        <v>2444</v>
      </c>
      <c r="O35" s="133" t="s">
        <v>2617</v>
      </c>
      <c r="P35" s="142"/>
      <c r="Q35" s="147" t="s">
        <v>2410</v>
      </c>
    </row>
    <row r="36" spans="1:17" s="119" customFormat="1" ht="18" x14ac:dyDescent="0.25">
      <c r="A36" s="133" t="str">
        <f>VLOOKUP(E36,'LISTADO ATM'!$A$2:$C$901,3,0)</f>
        <v>DISTRITO NACIONAL</v>
      </c>
      <c r="B36" s="107" t="s">
        <v>2806</v>
      </c>
      <c r="C36" s="94">
        <v>44454.784780092596</v>
      </c>
      <c r="D36" s="94" t="s">
        <v>2174</v>
      </c>
      <c r="E36" s="145">
        <v>231</v>
      </c>
      <c r="F36" s="133" t="str">
        <f>VLOOKUP(E36,VIP!$A$2:$O16021,2,0)</f>
        <v>DRBR231</v>
      </c>
      <c r="G36" s="133" t="str">
        <f>VLOOKUP(E36,'LISTADO ATM'!$A$2:$B$900,2,0)</f>
        <v xml:space="preserve">ATM Oficina Zona Oriental </v>
      </c>
      <c r="H36" s="133" t="str">
        <f>VLOOKUP(E36,VIP!$A$2:$O20982,7,FALSE)</f>
        <v>Si</v>
      </c>
      <c r="I36" s="133" t="str">
        <f>VLOOKUP(E36,VIP!$A$2:$O12947,8,FALSE)</f>
        <v>Si</v>
      </c>
      <c r="J36" s="133" t="str">
        <f>VLOOKUP(E36,VIP!$A$2:$O12897,8,FALSE)</f>
        <v>Si</v>
      </c>
      <c r="K36" s="133" t="str">
        <f>VLOOKUP(E36,VIP!$A$2:$O16471,6,0)</f>
        <v>SI</v>
      </c>
      <c r="L36" s="142" t="s">
        <v>2456</v>
      </c>
      <c r="M36" s="93" t="s">
        <v>2438</v>
      </c>
      <c r="N36" s="93" t="s">
        <v>2444</v>
      </c>
      <c r="O36" s="133" t="s">
        <v>2446</v>
      </c>
      <c r="P36" s="142"/>
      <c r="Q36" s="147" t="s">
        <v>2456</v>
      </c>
    </row>
    <row r="37" spans="1:17" s="119" customFormat="1" ht="18" x14ac:dyDescent="0.25">
      <c r="A37" s="133" t="str">
        <f>VLOOKUP(E37,'LISTADO ATM'!$A$2:$C$901,3,0)</f>
        <v>DISTRITO NACIONAL</v>
      </c>
      <c r="B37" s="107" t="s">
        <v>2738</v>
      </c>
      <c r="C37" s="94">
        <v>44454.515347222223</v>
      </c>
      <c r="D37" s="94" t="s">
        <v>2739</v>
      </c>
      <c r="E37" s="145">
        <v>235</v>
      </c>
      <c r="F37" s="133" t="str">
        <f>VLOOKUP(E37,VIP!$A$2:$O16006,2,0)</f>
        <v>DRBR235</v>
      </c>
      <c r="G37" s="133" t="str">
        <f>VLOOKUP(E37,'LISTADO ATM'!$A$2:$B$900,2,0)</f>
        <v xml:space="preserve">ATM Oficina Multicentro La Sirena San Isidro </v>
      </c>
      <c r="H37" s="133" t="str">
        <f>VLOOKUP(E37,VIP!$A$2:$O20967,7,FALSE)</f>
        <v>Si</v>
      </c>
      <c r="I37" s="133" t="str">
        <f>VLOOKUP(E37,VIP!$A$2:$O12932,8,FALSE)</f>
        <v>Si</v>
      </c>
      <c r="J37" s="133" t="str">
        <f>VLOOKUP(E37,VIP!$A$2:$O12882,8,FALSE)</f>
        <v>Si</v>
      </c>
      <c r="K37" s="133" t="str">
        <f>VLOOKUP(E37,VIP!$A$2:$O16456,6,0)</f>
        <v>SI</v>
      </c>
      <c r="L37" s="142" t="s">
        <v>2434</v>
      </c>
      <c r="M37" s="93" t="s">
        <v>2438</v>
      </c>
      <c r="N37" s="93" t="s">
        <v>2444</v>
      </c>
      <c r="O37" s="133" t="s">
        <v>2741</v>
      </c>
      <c r="P37" s="142"/>
      <c r="Q37" s="147" t="s">
        <v>2740</v>
      </c>
    </row>
    <row r="38" spans="1:17" s="119" customFormat="1" ht="18" x14ac:dyDescent="0.25">
      <c r="A38" s="133" t="str">
        <f>VLOOKUP(E38,'LISTADO ATM'!$A$2:$C$901,3,0)</f>
        <v>DISTRITO NACIONAL</v>
      </c>
      <c r="B38" s="107" t="s">
        <v>2620</v>
      </c>
      <c r="C38" s="94">
        <v>44453.286770833336</v>
      </c>
      <c r="D38" s="94" t="s">
        <v>2174</v>
      </c>
      <c r="E38" s="145">
        <v>238</v>
      </c>
      <c r="F38" s="133" t="str">
        <f>VLOOKUP(E38,VIP!$A$2:$O15951,2,0)</f>
        <v>DRBR238</v>
      </c>
      <c r="G38" s="133" t="str">
        <f>VLOOKUP(E38,'LISTADO ATM'!$A$2:$B$900,2,0)</f>
        <v xml:space="preserve">ATM Multicentro La Sirena Charles de Gaulle </v>
      </c>
      <c r="H38" s="133" t="str">
        <f>VLOOKUP(E38,VIP!$A$2:$O20912,7,FALSE)</f>
        <v>Si</v>
      </c>
      <c r="I38" s="133" t="str">
        <f>VLOOKUP(E38,VIP!$A$2:$O12877,8,FALSE)</f>
        <v>Si</v>
      </c>
      <c r="J38" s="133" t="str">
        <f>VLOOKUP(E38,VIP!$A$2:$O12827,8,FALSE)</f>
        <v>Si</v>
      </c>
      <c r="K38" s="133" t="str">
        <f>VLOOKUP(E38,VIP!$A$2:$O16401,6,0)</f>
        <v>No</v>
      </c>
      <c r="L38" s="142" t="s">
        <v>2622</v>
      </c>
      <c r="M38" s="150" t="s">
        <v>2532</v>
      </c>
      <c r="N38" s="93" t="s">
        <v>2610</v>
      </c>
      <c r="O38" s="133" t="s">
        <v>2446</v>
      </c>
      <c r="P38" s="142"/>
      <c r="Q38" s="149" t="s">
        <v>2760</v>
      </c>
    </row>
    <row r="39" spans="1:17" s="119" customFormat="1" ht="18" x14ac:dyDescent="0.25">
      <c r="A39" s="133" t="str">
        <f>VLOOKUP(E39,'LISTADO ATM'!$A$2:$C$901,3,0)</f>
        <v>DISTRITO NACIONAL</v>
      </c>
      <c r="B39" s="107" t="s">
        <v>2783</v>
      </c>
      <c r="C39" s="94">
        <v>44454.79855324074</v>
      </c>
      <c r="D39" s="94" t="s">
        <v>2174</v>
      </c>
      <c r="E39" s="145">
        <v>239</v>
      </c>
      <c r="F39" s="133" t="str">
        <f>VLOOKUP(E39,VIP!$A$2:$O15997,2,0)</f>
        <v>DRBR239</v>
      </c>
      <c r="G39" s="133" t="str">
        <f>VLOOKUP(E39,'LISTADO ATM'!$A$2:$B$900,2,0)</f>
        <v xml:space="preserve">ATM Autobanco Charles de Gaulle </v>
      </c>
      <c r="H39" s="133" t="str">
        <f>VLOOKUP(E39,VIP!$A$2:$O20958,7,FALSE)</f>
        <v>Si</v>
      </c>
      <c r="I39" s="133" t="str">
        <f>VLOOKUP(E39,VIP!$A$2:$O12923,8,FALSE)</f>
        <v>Si</v>
      </c>
      <c r="J39" s="133" t="str">
        <f>VLOOKUP(E39,VIP!$A$2:$O12873,8,FALSE)</f>
        <v>Si</v>
      </c>
      <c r="K39" s="133" t="str">
        <f>VLOOKUP(E39,VIP!$A$2:$O16447,6,0)</f>
        <v>SI</v>
      </c>
      <c r="L39" s="142" t="s">
        <v>2213</v>
      </c>
      <c r="M39" s="93" t="s">
        <v>2438</v>
      </c>
      <c r="N39" s="93" t="s">
        <v>2444</v>
      </c>
      <c r="O39" s="133" t="s">
        <v>2446</v>
      </c>
      <c r="P39" s="142"/>
      <c r="Q39" s="147" t="s">
        <v>2213</v>
      </c>
    </row>
    <row r="40" spans="1:17" s="119" customFormat="1" ht="18" x14ac:dyDescent="0.25">
      <c r="A40" s="133" t="str">
        <f>VLOOKUP(E40,'LISTADO ATM'!$A$2:$C$901,3,0)</f>
        <v>DISTRITO NACIONAL</v>
      </c>
      <c r="B40" s="107" t="s">
        <v>2842</v>
      </c>
      <c r="C40" s="94">
        <v>44454.680543981478</v>
      </c>
      <c r="D40" s="94" t="s">
        <v>2441</v>
      </c>
      <c r="E40" s="145">
        <v>240</v>
      </c>
      <c r="F40" s="133" t="str">
        <f>VLOOKUP(E40,VIP!$A$2:$O16057,2,0)</f>
        <v>DRBR24D</v>
      </c>
      <c r="G40" s="133" t="str">
        <f>VLOOKUP(E40,'LISTADO ATM'!$A$2:$B$900,2,0)</f>
        <v xml:space="preserve">ATM Oficina Carrefour I </v>
      </c>
      <c r="H40" s="133" t="str">
        <f>VLOOKUP(E40,VIP!$A$2:$O21018,7,FALSE)</f>
        <v>Si</v>
      </c>
      <c r="I40" s="133" t="str">
        <f>VLOOKUP(E40,VIP!$A$2:$O12983,8,FALSE)</f>
        <v>Si</v>
      </c>
      <c r="J40" s="133" t="str">
        <f>VLOOKUP(E40,VIP!$A$2:$O12933,8,FALSE)</f>
        <v>Si</v>
      </c>
      <c r="K40" s="133" t="str">
        <f>VLOOKUP(E40,VIP!$A$2:$O16507,6,0)</f>
        <v>SI</v>
      </c>
      <c r="L40" s="142" t="s">
        <v>2410</v>
      </c>
      <c r="M40" s="93" t="s">
        <v>2438</v>
      </c>
      <c r="N40" s="93" t="s">
        <v>2444</v>
      </c>
      <c r="O40" s="133" t="s">
        <v>2445</v>
      </c>
      <c r="P40" s="142"/>
      <c r="Q40" s="147" t="s">
        <v>2410</v>
      </c>
    </row>
    <row r="41" spans="1:17" s="119" customFormat="1" ht="18" x14ac:dyDescent="0.25">
      <c r="A41" s="133" t="str">
        <f>VLOOKUP(E41,'LISTADO ATM'!$A$2:$C$901,3,0)</f>
        <v>DISTRITO NACIONAL</v>
      </c>
      <c r="B41" s="107" t="s">
        <v>2718</v>
      </c>
      <c r="C41" s="94">
        <v>44454.625208333331</v>
      </c>
      <c r="D41" s="94" t="s">
        <v>2174</v>
      </c>
      <c r="E41" s="145">
        <v>243</v>
      </c>
      <c r="F41" s="133" t="str">
        <f>VLOOKUP(E41,VIP!$A$2:$O15991,2,0)</f>
        <v>DRBR243</v>
      </c>
      <c r="G41" s="133" t="str">
        <f>VLOOKUP(E41,'LISTADO ATM'!$A$2:$B$900,2,0)</f>
        <v xml:space="preserve">ATM Autoservicio Plaza Central  </v>
      </c>
      <c r="H41" s="133" t="str">
        <f>VLOOKUP(E41,VIP!$A$2:$O20952,7,FALSE)</f>
        <v>Si</v>
      </c>
      <c r="I41" s="133" t="str">
        <f>VLOOKUP(E41,VIP!$A$2:$O12917,8,FALSE)</f>
        <v>Si</v>
      </c>
      <c r="J41" s="133" t="str">
        <f>VLOOKUP(E41,VIP!$A$2:$O12867,8,FALSE)</f>
        <v>Si</v>
      </c>
      <c r="K41" s="133" t="str">
        <f>VLOOKUP(E41,VIP!$A$2:$O16441,6,0)</f>
        <v>SI</v>
      </c>
      <c r="L41" s="142" t="s">
        <v>2719</v>
      </c>
      <c r="M41" s="150" t="s">
        <v>2532</v>
      </c>
      <c r="N41" s="93" t="s">
        <v>2444</v>
      </c>
      <c r="O41" s="133" t="s">
        <v>2446</v>
      </c>
      <c r="P41" s="142" t="s">
        <v>2769</v>
      </c>
      <c r="Q41" s="155">
        <v>44454.809027777781</v>
      </c>
    </row>
    <row r="42" spans="1:17" s="119" customFormat="1" ht="18" x14ac:dyDescent="0.25">
      <c r="A42" s="133" t="str">
        <f>VLOOKUP(E42,'LISTADO ATM'!$A$2:$C$901,3,0)</f>
        <v>DISTRITO NACIONAL</v>
      </c>
      <c r="B42" s="107" t="s">
        <v>2627</v>
      </c>
      <c r="C42" s="94">
        <v>44453.380416666667</v>
      </c>
      <c r="D42" s="94" t="s">
        <v>2174</v>
      </c>
      <c r="E42" s="145">
        <v>246</v>
      </c>
      <c r="F42" s="133" t="str">
        <f>VLOOKUP(E42,VIP!$A$2:$O15956,2,0)</f>
        <v>DRBR246</v>
      </c>
      <c r="G42" s="133" t="str">
        <f>VLOOKUP(E42,'LISTADO ATM'!$A$2:$B$900,2,0)</f>
        <v xml:space="preserve">ATM Oficina Torre BR (Lobby) </v>
      </c>
      <c r="H42" s="133" t="str">
        <f>VLOOKUP(E42,VIP!$A$2:$O20917,7,FALSE)</f>
        <v>Si</v>
      </c>
      <c r="I42" s="133" t="str">
        <f>VLOOKUP(E42,VIP!$A$2:$O12882,8,FALSE)</f>
        <v>Si</v>
      </c>
      <c r="J42" s="133" t="str">
        <f>VLOOKUP(E42,VIP!$A$2:$O12832,8,FALSE)</f>
        <v>Si</v>
      </c>
      <c r="K42" s="133" t="str">
        <f>VLOOKUP(E42,VIP!$A$2:$O16406,6,0)</f>
        <v>SI</v>
      </c>
      <c r="L42" s="142" t="s">
        <v>2213</v>
      </c>
      <c r="M42" s="150" t="s">
        <v>2532</v>
      </c>
      <c r="N42" s="93" t="s">
        <v>2444</v>
      </c>
      <c r="O42" s="133" t="s">
        <v>2446</v>
      </c>
      <c r="P42" s="142"/>
      <c r="Q42" s="149" t="s">
        <v>2749</v>
      </c>
    </row>
    <row r="43" spans="1:17" s="119" customFormat="1" ht="18" x14ac:dyDescent="0.25">
      <c r="A43" s="133" t="str">
        <f>VLOOKUP(E43,'LISTADO ATM'!$A$2:$C$901,3,0)</f>
        <v>SUR</v>
      </c>
      <c r="B43" s="107" t="s">
        <v>2818</v>
      </c>
      <c r="C43" s="94">
        <v>44454.766180555554</v>
      </c>
      <c r="D43" s="94" t="s">
        <v>2174</v>
      </c>
      <c r="E43" s="145">
        <v>252</v>
      </c>
      <c r="F43" s="133" t="str">
        <f>VLOOKUP(E43,VIP!$A$2:$O16033,2,0)</f>
        <v>DRBR252</v>
      </c>
      <c r="G43" s="133" t="str">
        <f>VLOOKUP(E43,'LISTADO ATM'!$A$2:$B$900,2,0)</f>
        <v xml:space="preserve">ATM Banco Agrícola (Barahona) </v>
      </c>
      <c r="H43" s="133" t="str">
        <f>VLOOKUP(E43,VIP!$A$2:$O20994,7,FALSE)</f>
        <v>Si</v>
      </c>
      <c r="I43" s="133" t="str">
        <f>VLOOKUP(E43,VIP!$A$2:$O12959,8,FALSE)</f>
        <v>Si</v>
      </c>
      <c r="J43" s="133" t="str">
        <f>VLOOKUP(E43,VIP!$A$2:$O12909,8,FALSE)</f>
        <v>Si</v>
      </c>
      <c r="K43" s="133" t="str">
        <f>VLOOKUP(E43,VIP!$A$2:$O16483,6,0)</f>
        <v>NO</v>
      </c>
      <c r="L43" s="142" t="s">
        <v>2239</v>
      </c>
      <c r="M43" s="93" t="s">
        <v>2438</v>
      </c>
      <c r="N43" s="93" t="s">
        <v>2444</v>
      </c>
      <c r="O43" s="133" t="s">
        <v>2446</v>
      </c>
      <c r="P43" s="142"/>
      <c r="Q43" s="147" t="s">
        <v>2239</v>
      </c>
    </row>
    <row r="44" spans="1:17" s="119" customFormat="1" ht="18" x14ac:dyDescent="0.25">
      <c r="A44" s="133" t="str">
        <f>VLOOKUP(E44,'LISTADO ATM'!$A$2:$C$901,3,0)</f>
        <v>DISTRITO NACIONAL</v>
      </c>
      <c r="B44" s="107" t="s">
        <v>2661</v>
      </c>
      <c r="C44" s="94">
        <v>44453.925370370373</v>
      </c>
      <c r="D44" s="94" t="s">
        <v>2174</v>
      </c>
      <c r="E44" s="145">
        <v>267</v>
      </c>
      <c r="F44" s="133" t="str">
        <f>VLOOKUP(E44,VIP!$A$2:$O15983,2,0)</f>
        <v>DRBR267</v>
      </c>
      <c r="G44" s="133" t="str">
        <f>VLOOKUP(E44,'LISTADO ATM'!$A$2:$B$900,2,0)</f>
        <v xml:space="preserve">ATM Centro de Caja México </v>
      </c>
      <c r="H44" s="133" t="str">
        <f>VLOOKUP(E44,VIP!$A$2:$O20944,7,FALSE)</f>
        <v>Si</v>
      </c>
      <c r="I44" s="133" t="str">
        <f>VLOOKUP(E44,VIP!$A$2:$O12909,8,FALSE)</f>
        <v>Si</v>
      </c>
      <c r="J44" s="133" t="str">
        <f>VLOOKUP(E44,VIP!$A$2:$O12859,8,FALSE)</f>
        <v>Si</v>
      </c>
      <c r="K44" s="133" t="str">
        <f>VLOOKUP(E44,VIP!$A$2:$O16433,6,0)</f>
        <v>NO</v>
      </c>
      <c r="L44" s="142" t="s">
        <v>2456</v>
      </c>
      <c r="M44" s="150" t="s">
        <v>2532</v>
      </c>
      <c r="N44" s="93" t="s">
        <v>2444</v>
      </c>
      <c r="O44" s="133" t="s">
        <v>2446</v>
      </c>
      <c r="P44" s="142"/>
      <c r="Q44" s="149" t="s">
        <v>2767</v>
      </c>
    </row>
    <row r="45" spans="1:17" s="119" customFormat="1" ht="18" x14ac:dyDescent="0.25">
      <c r="A45" s="133" t="str">
        <f>VLOOKUP(E45,'LISTADO ATM'!$A$2:$C$901,3,0)</f>
        <v>ESTE</v>
      </c>
      <c r="B45" s="107">
        <v>3336026235</v>
      </c>
      <c r="C45" s="94">
        <v>44453.784722222219</v>
      </c>
      <c r="D45" s="94" t="s">
        <v>2460</v>
      </c>
      <c r="E45" s="133">
        <v>268</v>
      </c>
      <c r="F45" s="133" t="str">
        <f>VLOOKUP(E45,VIP!$A$2:$O15989,2,0)</f>
        <v>DRBR268</v>
      </c>
      <c r="G45" s="133" t="str">
        <f>VLOOKUP(E45,'LISTADO ATM'!$A$2:$B$900,2,0)</f>
        <v xml:space="preserve">ATM Autobanco La Altagracia (Higuey) </v>
      </c>
      <c r="H45" s="133" t="str">
        <f>VLOOKUP(E45,VIP!$A$2:$O20950,7,FALSE)</f>
        <v>Si</v>
      </c>
      <c r="I45" s="133" t="str">
        <f>VLOOKUP(E45,VIP!$A$2:$O12915,8,FALSE)</f>
        <v>Si</v>
      </c>
      <c r="J45" s="133" t="str">
        <f>VLOOKUP(E45,VIP!$A$2:$O12865,8,FALSE)</f>
        <v>Si</v>
      </c>
      <c r="K45" s="133" t="str">
        <f>VLOOKUP(E45,VIP!$A$2:$O16439,6,0)</f>
        <v>NO</v>
      </c>
      <c r="L45" s="142" t="s">
        <v>2410</v>
      </c>
      <c r="M45" s="150" t="s">
        <v>2532</v>
      </c>
      <c r="N45" s="93" t="s">
        <v>2444</v>
      </c>
      <c r="O45" s="133" t="s">
        <v>2617</v>
      </c>
      <c r="P45" s="142"/>
      <c r="Q45" s="149" t="s">
        <v>2708</v>
      </c>
    </row>
    <row r="46" spans="1:17" s="119" customFormat="1" ht="18" x14ac:dyDescent="0.25">
      <c r="A46" s="133" t="str">
        <f>VLOOKUP(E46,'LISTADO ATM'!$A$2:$C$901,3,0)</f>
        <v>NORTE</v>
      </c>
      <c r="B46" s="107" t="s">
        <v>2821</v>
      </c>
      <c r="C46" s="94">
        <v>44454.730752314812</v>
      </c>
      <c r="D46" s="94" t="s">
        <v>2174</v>
      </c>
      <c r="E46" s="145">
        <v>285</v>
      </c>
      <c r="F46" s="133" t="str">
        <f>VLOOKUP(E46,VIP!$A$2:$O16036,2,0)</f>
        <v>DRBR285</v>
      </c>
      <c r="G46" s="133" t="str">
        <f>VLOOKUP(E46,'LISTADO ATM'!$A$2:$B$900,2,0)</f>
        <v xml:space="preserve">ATM Oficina Camino Real (Puerto Plata) </v>
      </c>
      <c r="H46" s="133" t="str">
        <f>VLOOKUP(E46,VIP!$A$2:$O20997,7,FALSE)</f>
        <v>Si</v>
      </c>
      <c r="I46" s="133" t="str">
        <f>VLOOKUP(E46,VIP!$A$2:$O12962,8,FALSE)</f>
        <v>Si</v>
      </c>
      <c r="J46" s="133" t="str">
        <f>VLOOKUP(E46,VIP!$A$2:$O12912,8,FALSE)</f>
        <v>Si</v>
      </c>
      <c r="K46" s="133" t="str">
        <f>VLOOKUP(E46,VIP!$A$2:$O16486,6,0)</f>
        <v>NO</v>
      </c>
      <c r="L46" s="142" t="s">
        <v>2410</v>
      </c>
      <c r="M46" s="93" t="s">
        <v>2438</v>
      </c>
      <c r="N46" s="93" t="s">
        <v>2444</v>
      </c>
      <c r="O46" s="133" t="s">
        <v>2446</v>
      </c>
      <c r="P46" s="142"/>
      <c r="Q46" s="147" t="s">
        <v>2410</v>
      </c>
    </row>
    <row r="47" spans="1:17" s="119" customFormat="1" ht="18" x14ac:dyDescent="0.25">
      <c r="A47" s="133" t="str">
        <f>VLOOKUP(E47,'LISTADO ATM'!$A$2:$C$901,3,0)</f>
        <v>NORTE</v>
      </c>
      <c r="B47" s="107" t="s">
        <v>2772</v>
      </c>
      <c r="C47" s="94">
        <v>44454.814317129632</v>
      </c>
      <c r="D47" s="94" t="s">
        <v>2175</v>
      </c>
      <c r="E47" s="145">
        <v>288</v>
      </c>
      <c r="F47" s="133" t="str">
        <f>VLOOKUP(E47,VIP!$A$2:$O15986,2,0)</f>
        <v>DRBR288</v>
      </c>
      <c r="G47" s="133" t="str">
        <f>VLOOKUP(E47,'LISTADO ATM'!$A$2:$B$900,2,0)</f>
        <v xml:space="preserve">ATM Oficina Camino Real II (Puerto Plata) </v>
      </c>
      <c r="H47" s="133" t="str">
        <f>VLOOKUP(E47,VIP!$A$2:$O20947,7,FALSE)</f>
        <v>N/A</v>
      </c>
      <c r="I47" s="133" t="str">
        <f>VLOOKUP(E47,VIP!$A$2:$O12912,8,FALSE)</f>
        <v>N/A</v>
      </c>
      <c r="J47" s="133" t="str">
        <f>VLOOKUP(E47,VIP!$A$2:$O12862,8,FALSE)</f>
        <v>N/A</v>
      </c>
      <c r="K47" s="133" t="str">
        <f>VLOOKUP(E47,VIP!$A$2:$O16436,6,0)</f>
        <v>N/A</v>
      </c>
      <c r="L47" s="142" t="s">
        <v>2456</v>
      </c>
      <c r="M47" s="93" t="s">
        <v>2438</v>
      </c>
      <c r="N47" s="93" t="s">
        <v>2444</v>
      </c>
      <c r="O47" s="133" t="s">
        <v>2846</v>
      </c>
      <c r="P47" s="142"/>
      <c r="Q47" s="147" t="s">
        <v>2456</v>
      </c>
    </row>
    <row r="48" spans="1:17" s="119" customFormat="1" ht="18" x14ac:dyDescent="0.25">
      <c r="A48" s="133" t="str">
        <f>VLOOKUP(E48,'LISTADO ATM'!$A$2:$C$901,3,0)</f>
        <v>ESTE</v>
      </c>
      <c r="B48" s="107" t="s">
        <v>2782</v>
      </c>
      <c r="C48" s="94">
        <v>44454.799062500002</v>
      </c>
      <c r="D48" s="94" t="s">
        <v>2174</v>
      </c>
      <c r="E48" s="145">
        <v>289</v>
      </c>
      <c r="F48" s="133" t="str">
        <f>VLOOKUP(E48,VIP!$A$2:$O15996,2,0)</f>
        <v>DRBR910</v>
      </c>
      <c r="G48" s="133" t="str">
        <f>VLOOKUP(E48,'LISTADO ATM'!$A$2:$B$900,2,0)</f>
        <v>ATM Oficina Bávaro II</v>
      </c>
      <c r="H48" s="133" t="str">
        <f>VLOOKUP(E48,VIP!$A$2:$O20957,7,FALSE)</f>
        <v>Si</v>
      </c>
      <c r="I48" s="133" t="str">
        <f>VLOOKUP(E48,VIP!$A$2:$O12922,8,FALSE)</f>
        <v>Si</v>
      </c>
      <c r="J48" s="133" t="str">
        <f>VLOOKUP(E48,VIP!$A$2:$O12872,8,FALSE)</f>
        <v>Si</v>
      </c>
      <c r="K48" s="133" t="str">
        <f>VLOOKUP(E48,VIP!$A$2:$O16446,6,0)</f>
        <v>NO</v>
      </c>
      <c r="L48" s="142" t="s">
        <v>2213</v>
      </c>
      <c r="M48" s="93" t="s">
        <v>2438</v>
      </c>
      <c r="N48" s="93" t="s">
        <v>2444</v>
      </c>
      <c r="O48" s="133" t="s">
        <v>2446</v>
      </c>
      <c r="P48" s="142"/>
      <c r="Q48" s="147" t="s">
        <v>2213</v>
      </c>
    </row>
    <row r="49" spans="1:17" s="119" customFormat="1" ht="18" x14ac:dyDescent="0.25">
      <c r="A49" s="133" t="str">
        <f>VLOOKUP(E49,'LISTADO ATM'!$A$2:$C$901,3,0)</f>
        <v>ESTE</v>
      </c>
      <c r="B49" s="107" t="s">
        <v>2791</v>
      </c>
      <c r="C49" s="94">
        <v>44454.791921296295</v>
      </c>
      <c r="D49" s="94" t="s">
        <v>2174</v>
      </c>
      <c r="E49" s="145">
        <v>293</v>
      </c>
      <c r="F49" s="133" t="str">
        <f>VLOOKUP(E49,VIP!$A$2:$O16005,2,0)</f>
        <v>DRBR293</v>
      </c>
      <c r="G49" s="133" t="str">
        <f>VLOOKUP(E49,'LISTADO ATM'!$A$2:$B$900,2,0)</f>
        <v xml:space="preserve">ATM S/M Nueva Visión (San Pedro) </v>
      </c>
      <c r="H49" s="133" t="str">
        <f>VLOOKUP(E49,VIP!$A$2:$O20966,7,FALSE)</f>
        <v>Si</v>
      </c>
      <c r="I49" s="133" t="str">
        <f>VLOOKUP(E49,VIP!$A$2:$O12931,8,FALSE)</f>
        <v>Si</v>
      </c>
      <c r="J49" s="133" t="str">
        <f>VLOOKUP(E49,VIP!$A$2:$O12881,8,FALSE)</f>
        <v>Si</v>
      </c>
      <c r="K49" s="133" t="str">
        <f>VLOOKUP(E49,VIP!$A$2:$O16455,6,0)</f>
        <v>NO</v>
      </c>
      <c r="L49" s="142" t="s">
        <v>2213</v>
      </c>
      <c r="M49" s="93" t="s">
        <v>2438</v>
      </c>
      <c r="N49" s="93" t="s">
        <v>2444</v>
      </c>
      <c r="O49" s="133" t="s">
        <v>2446</v>
      </c>
      <c r="P49" s="142"/>
      <c r="Q49" s="147" t="s">
        <v>2213</v>
      </c>
    </row>
    <row r="50" spans="1:17" s="119" customFormat="1" ht="18" x14ac:dyDescent="0.25">
      <c r="A50" s="133" t="str">
        <f>VLOOKUP(E50,'LISTADO ATM'!$A$2:$C$901,3,0)</f>
        <v>ESTE</v>
      </c>
      <c r="B50" s="107" t="s">
        <v>2805</v>
      </c>
      <c r="C50" s="94">
        <v>44454.785185185188</v>
      </c>
      <c r="D50" s="94" t="s">
        <v>2174</v>
      </c>
      <c r="E50" s="145">
        <v>294</v>
      </c>
      <c r="F50" s="133" t="str">
        <f>VLOOKUP(E50,VIP!$A$2:$O16020,2,0)</f>
        <v>DRBR294</v>
      </c>
      <c r="G50" s="133" t="str">
        <f>VLOOKUP(E50,'LISTADO ATM'!$A$2:$B$900,2,0)</f>
        <v xml:space="preserve">ATM Plaza Zaglul San Pedro II </v>
      </c>
      <c r="H50" s="133" t="str">
        <f>VLOOKUP(E50,VIP!$A$2:$O20981,7,FALSE)</f>
        <v>Si</v>
      </c>
      <c r="I50" s="133" t="str">
        <f>VLOOKUP(E50,VIP!$A$2:$O12946,8,FALSE)</f>
        <v>Si</v>
      </c>
      <c r="J50" s="133" t="str">
        <f>VLOOKUP(E50,VIP!$A$2:$O12896,8,FALSE)</f>
        <v>Si</v>
      </c>
      <c r="K50" s="133" t="str">
        <f>VLOOKUP(E50,VIP!$A$2:$O16470,6,0)</f>
        <v>NO</v>
      </c>
      <c r="L50" s="142" t="s">
        <v>2456</v>
      </c>
      <c r="M50" s="93" t="s">
        <v>2438</v>
      </c>
      <c r="N50" s="93" t="s">
        <v>2444</v>
      </c>
      <c r="O50" s="133" t="s">
        <v>2446</v>
      </c>
      <c r="P50" s="142"/>
      <c r="Q50" s="147" t="s">
        <v>2456</v>
      </c>
    </row>
    <row r="51" spans="1:17" ht="18" x14ac:dyDescent="0.25">
      <c r="A51" s="133" t="str">
        <f>VLOOKUP(E51,'LISTADO ATM'!$A$2:$C$901,3,0)</f>
        <v>DISTRITO NACIONAL</v>
      </c>
      <c r="B51" s="107" t="s">
        <v>2778</v>
      </c>
      <c r="C51" s="94">
        <v>44454.80259259259</v>
      </c>
      <c r="D51" s="94" t="s">
        <v>2174</v>
      </c>
      <c r="E51" s="145">
        <v>300</v>
      </c>
      <c r="F51" s="133" t="str">
        <f>VLOOKUP(E51,VIP!$A$2:$O15992,2,0)</f>
        <v>DRBR300</v>
      </c>
      <c r="G51" s="133" t="str">
        <f>VLOOKUP(E51,'LISTADO ATM'!$A$2:$B$900,2,0)</f>
        <v xml:space="preserve">ATM S/M Aprezio Los Guaricanos </v>
      </c>
      <c r="H51" s="133" t="str">
        <f>VLOOKUP(E51,VIP!$A$2:$O20953,7,FALSE)</f>
        <v>Si</v>
      </c>
      <c r="I51" s="133" t="str">
        <f>VLOOKUP(E51,VIP!$A$2:$O12918,8,FALSE)</f>
        <v>Si</v>
      </c>
      <c r="J51" s="133" t="str">
        <f>VLOOKUP(E51,VIP!$A$2:$O12868,8,FALSE)</f>
        <v>Si</v>
      </c>
      <c r="K51" s="133" t="str">
        <f>VLOOKUP(E51,VIP!$A$2:$O16442,6,0)</f>
        <v>NO</v>
      </c>
      <c r="L51" s="142" t="s">
        <v>2844</v>
      </c>
      <c r="M51" s="93" t="s">
        <v>2438</v>
      </c>
      <c r="N51" s="93" t="s">
        <v>2444</v>
      </c>
      <c r="O51" s="133" t="s">
        <v>2446</v>
      </c>
      <c r="P51" s="142"/>
      <c r="Q51" s="147" t="s">
        <v>2844</v>
      </c>
    </row>
    <row r="52" spans="1:17" ht="18" x14ac:dyDescent="0.25">
      <c r="A52" s="133" t="str">
        <f>VLOOKUP(E52,'LISTADO ATM'!$A$2:$C$901,3,0)</f>
        <v>SUR</v>
      </c>
      <c r="B52" s="107">
        <v>3336026264</v>
      </c>
      <c r="C52" s="94">
        <v>44453.784722222219</v>
      </c>
      <c r="D52" s="94" t="s">
        <v>2441</v>
      </c>
      <c r="E52" s="145">
        <v>311</v>
      </c>
      <c r="F52" s="133" t="str">
        <f>VLOOKUP(E52,VIP!$A$2:$O15990,2,0)</f>
        <v>DRBR381</v>
      </c>
      <c r="G52" s="133" t="str">
        <f>VLOOKUP(E52,'LISTADO ATM'!$A$2:$B$900,2,0)</f>
        <v>ATM Plaza Eroski</v>
      </c>
      <c r="H52" s="133" t="str">
        <f>VLOOKUP(E52,VIP!$A$2:$O20951,7,FALSE)</f>
        <v>Si</v>
      </c>
      <c r="I52" s="133" t="str">
        <f>VLOOKUP(E52,VIP!$A$2:$O12916,8,FALSE)</f>
        <v>Si</v>
      </c>
      <c r="J52" s="133" t="str">
        <f>VLOOKUP(E52,VIP!$A$2:$O12866,8,FALSE)</f>
        <v>Si</v>
      </c>
      <c r="K52" s="133" t="str">
        <f>VLOOKUP(E52,VIP!$A$2:$O16440,6,0)</f>
        <v>NO</v>
      </c>
      <c r="L52" s="142" t="s">
        <v>2410</v>
      </c>
      <c r="M52" s="150" t="s">
        <v>2532</v>
      </c>
      <c r="N52" s="93" t="s">
        <v>2444</v>
      </c>
      <c r="O52" s="133" t="s">
        <v>2445</v>
      </c>
      <c r="P52" s="142"/>
      <c r="Q52" s="149" t="s">
        <v>2709</v>
      </c>
    </row>
    <row r="53" spans="1:17" ht="18" x14ac:dyDescent="0.25">
      <c r="A53" s="133" t="str">
        <f>VLOOKUP(E53,'LISTADO ATM'!$A$2:$C$901,3,0)</f>
        <v>DISTRITO NACIONAL</v>
      </c>
      <c r="B53" s="107">
        <v>3336024814</v>
      </c>
      <c r="C53" s="94">
        <v>44452.817303240743</v>
      </c>
      <c r="D53" s="94" t="s">
        <v>2441</v>
      </c>
      <c r="E53" s="145">
        <v>318</v>
      </c>
      <c r="F53" s="133" t="str">
        <f>VLOOKUP(E53,VIP!$A$2:$O15869,2,0)</f>
        <v>DRBR318</v>
      </c>
      <c r="G53" s="133" t="str">
        <f>VLOOKUP(E53,'LISTADO ATM'!$A$2:$B$900,2,0)</f>
        <v>ATM Autoservicio Lope de Vega</v>
      </c>
      <c r="H53" s="133" t="str">
        <f>VLOOKUP(E53,VIP!$A$2:$O20830,7,FALSE)</f>
        <v>Si</v>
      </c>
      <c r="I53" s="133" t="str">
        <f>VLOOKUP(E53,VIP!$A$2:$O12795,8,FALSE)</f>
        <v>Si</v>
      </c>
      <c r="J53" s="133" t="str">
        <f>VLOOKUP(E53,VIP!$A$2:$O12745,8,FALSE)</f>
        <v>Si</v>
      </c>
      <c r="K53" s="133" t="str">
        <f>VLOOKUP(E53,VIP!$A$2:$O16319,6,0)</f>
        <v>NO</v>
      </c>
      <c r="L53" s="142" t="s">
        <v>2609</v>
      </c>
      <c r="M53" s="150" t="s">
        <v>2532</v>
      </c>
      <c r="N53" s="93" t="s">
        <v>2444</v>
      </c>
      <c r="O53" s="133" t="s">
        <v>2445</v>
      </c>
      <c r="P53" s="142"/>
      <c r="Q53" s="149" t="s">
        <v>2749</v>
      </c>
    </row>
    <row r="54" spans="1:17" ht="18" x14ac:dyDescent="0.25">
      <c r="A54" s="133" t="str">
        <f>VLOOKUP(E54,'LISTADO ATM'!$A$2:$C$901,3,0)</f>
        <v>ESTE</v>
      </c>
      <c r="B54" s="107" t="s">
        <v>2621</v>
      </c>
      <c r="C54" s="94">
        <v>44453.286261574074</v>
      </c>
      <c r="D54" s="94" t="s">
        <v>2174</v>
      </c>
      <c r="E54" s="145">
        <v>330</v>
      </c>
      <c r="F54" s="133" t="str">
        <f>VLOOKUP(E54,VIP!$A$2:$O15952,2,0)</f>
        <v>DRBR330</v>
      </c>
      <c r="G54" s="133" t="str">
        <f>VLOOKUP(E54,'LISTADO ATM'!$A$2:$B$900,2,0)</f>
        <v xml:space="preserve">ATM Oficina Boulevard (Higuey) </v>
      </c>
      <c r="H54" s="133" t="str">
        <f>VLOOKUP(E54,VIP!$A$2:$O20913,7,FALSE)</f>
        <v>Si</v>
      </c>
      <c r="I54" s="133" t="str">
        <f>VLOOKUP(E54,VIP!$A$2:$O12878,8,FALSE)</f>
        <v>Si</v>
      </c>
      <c r="J54" s="133" t="str">
        <f>VLOOKUP(E54,VIP!$A$2:$O12828,8,FALSE)</f>
        <v>Si</v>
      </c>
      <c r="K54" s="133" t="str">
        <f>VLOOKUP(E54,VIP!$A$2:$O16402,6,0)</f>
        <v>SI</v>
      </c>
      <c r="L54" s="142" t="s">
        <v>2622</v>
      </c>
      <c r="M54" s="150" t="s">
        <v>2532</v>
      </c>
      <c r="N54" s="93" t="s">
        <v>2610</v>
      </c>
      <c r="O54" s="133" t="s">
        <v>2446</v>
      </c>
      <c r="P54" s="142"/>
      <c r="Q54" s="149" t="s">
        <v>2697</v>
      </c>
    </row>
    <row r="55" spans="1:17" ht="18" x14ac:dyDescent="0.25">
      <c r="A55" s="133" t="str">
        <f>VLOOKUP(E55,'LISTADO ATM'!$A$2:$C$901,3,0)</f>
        <v>ESTE</v>
      </c>
      <c r="B55" s="107" t="s">
        <v>2685</v>
      </c>
      <c r="C55" s="94">
        <v>44454.407835648148</v>
      </c>
      <c r="D55" s="94" t="s">
        <v>2460</v>
      </c>
      <c r="E55" s="145">
        <v>330</v>
      </c>
      <c r="F55" s="133" t="str">
        <f>VLOOKUP(E55,VIP!$A$2:$O16006,2,0)</f>
        <v>DRBR330</v>
      </c>
      <c r="G55" s="133" t="str">
        <f>VLOOKUP(E55,'LISTADO ATM'!$A$2:$B$900,2,0)</f>
        <v xml:space="preserve">ATM Oficina Boulevard (Higuey) </v>
      </c>
      <c r="H55" s="133" t="str">
        <f>VLOOKUP(E55,VIP!$A$2:$O20967,7,FALSE)</f>
        <v>Si</v>
      </c>
      <c r="I55" s="133" t="str">
        <f>VLOOKUP(E55,VIP!$A$2:$O12932,8,FALSE)</f>
        <v>Si</v>
      </c>
      <c r="J55" s="133" t="str">
        <f>VLOOKUP(E55,VIP!$A$2:$O12882,8,FALSE)</f>
        <v>Si</v>
      </c>
      <c r="K55" s="133" t="str">
        <f>VLOOKUP(E55,VIP!$A$2:$O16456,6,0)</f>
        <v>SI</v>
      </c>
      <c r="L55" s="142" t="s">
        <v>2686</v>
      </c>
      <c r="M55" s="150" t="s">
        <v>2532</v>
      </c>
      <c r="N55" s="93" t="s">
        <v>2678</v>
      </c>
      <c r="O55" s="133" t="s">
        <v>2628</v>
      </c>
      <c r="P55" s="142" t="s">
        <v>2703</v>
      </c>
      <c r="Q55" s="149" t="s">
        <v>2698</v>
      </c>
    </row>
    <row r="56" spans="1:17" ht="18" x14ac:dyDescent="0.25">
      <c r="A56" s="133" t="str">
        <f>VLOOKUP(E56,'LISTADO ATM'!$A$2:$C$901,3,0)</f>
        <v>NORTE</v>
      </c>
      <c r="B56" s="107" t="s">
        <v>2657</v>
      </c>
      <c r="C56" s="94">
        <v>44453.827546296299</v>
      </c>
      <c r="D56" s="94" t="s">
        <v>2460</v>
      </c>
      <c r="E56" s="145">
        <v>333</v>
      </c>
      <c r="F56" s="133" t="str">
        <f>VLOOKUP(E56,VIP!$A$2:$O15979,2,0)</f>
        <v>DRBR333</v>
      </c>
      <c r="G56" s="133" t="str">
        <f>VLOOKUP(E56,'LISTADO ATM'!$A$2:$B$900,2,0)</f>
        <v>ATM Oficina Turey Maimón</v>
      </c>
      <c r="H56" s="133" t="str">
        <f>VLOOKUP(E56,VIP!$A$2:$O20940,7,FALSE)</f>
        <v>Si</v>
      </c>
      <c r="I56" s="133" t="str">
        <f>VLOOKUP(E56,VIP!$A$2:$O12905,8,FALSE)</f>
        <v>Si</v>
      </c>
      <c r="J56" s="133" t="str">
        <f>VLOOKUP(E56,VIP!$A$2:$O12855,8,FALSE)</f>
        <v>Si</v>
      </c>
      <c r="K56" s="133" t="str">
        <f>VLOOKUP(E56,VIP!$A$2:$O16429,6,0)</f>
        <v>NO</v>
      </c>
      <c r="L56" s="142" t="s">
        <v>2434</v>
      </c>
      <c r="M56" s="150" t="s">
        <v>2532</v>
      </c>
      <c r="N56" s="93" t="s">
        <v>2444</v>
      </c>
      <c r="O56" s="133" t="s">
        <v>2617</v>
      </c>
      <c r="P56" s="142"/>
      <c r="Q56" s="149" t="s">
        <v>2696</v>
      </c>
    </row>
    <row r="57" spans="1:17" ht="18" x14ac:dyDescent="0.25">
      <c r="A57" s="133" t="str">
        <f>VLOOKUP(E57,'LISTADO ATM'!$A$2:$C$901,3,0)</f>
        <v>DISTRITO NACIONAL</v>
      </c>
      <c r="B57" s="107" t="s">
        <v>2675</v>
      </c>
      <c r="C57" s="94">
        <v>44454.440659722219</v>
      </c>
      <c r="D57" s="94" t="s">
        <v>2441</v>
      </c>
      <c r="E57" s="145">
        <v>338</v>
      </c>
      <c r="F57" s="133" t="str">
        <f>VLOOKUP(E57,VIP!$A$2:$O15996,2,0)</f>
        <v>DRBR338</v>
      </c>
      <c r="G57" s="133" t="str">
        <f>VLOOKUP(E57,'LISTADO ATM'!$A$2:$B$900,2,0)</f>
        <v>ATM S/M Aprezio Pantoja</v>
      </c>
      <c r="H57" s="133" t="str">
        <f>VLOOKUP(E57,VIP!$A$2:$O20957,7,FALSE)</f>
        <v>Si</v>
      </c>
      <c r="I57" s="133" t="str">
        <f>VLOOKUP(E57,VIP!$A$2:$O12922,8,FALSE)</f>
        <v>Si</v>
      </c>
      <c r="J57" s="133" t="str">
        <f>VLOOKUP(E57,VIP!$A$2:$O12872,8,FALSE)</f>
        <v>Si</v>
      </c>
      <c r="K57" s="133" t="str">
        <f>VLOOKUP(E57,VIP!$A$2:$O16446,6,0)</f>
        <v>NO</v>
      </c>
      <c r="L57" s="142" t="s">
        <v>2544</v>
      </c>
      <c r="M57" s="93" t="s">
        <v>2438</v>
      </c>
      <c r="N57" s="93" t="s">
        <v>2444</v>
      </c>
      <c r="O57" s="133" t="s">
        <v>2445</v>
      </c>
      <c r="P57" s="142"/>
      <c r="Q57" s="147" t="s">
        <v>2544</v>
      </c>
    </row>
    <row r="58" spans="1:17" ht="18" x14ac:dyDescent="0.25">
      <c r="A58" s="133" t="str">
        <f>VLOOKUP(E58,'LISTADO ATM'!$A$2:$C$901,3,0)</f>
        <v>DISTRITO NACIONAL</v>
      </c>
      <c r="B58" s="107" t="s">
        <v>2819</v>
      </c>
      <c r="C58" s="94">
        <v>44454.765277777777</v>
      </c>
      <c r="D58" s="94" t="s">
        <v>2174</v>
      </c>
      <c r="E58" s="145">
        <v>346</v>
      </c>
      <c r="F58" s="133" t="str">
        <f>VLOOKUP(E58,VIP!$A$2:$O16034,2,0)</f>
        <v>DRBR346</v>
      </c>
      <c r="G58" s="133" t="str">
        <f>VLOOKUP(E58,'LISTADO ATM'!$A$2:$B$900,2,0)</f>
        <v>ATM Ministerio de Industria y Comercio</v>
      </c>
      <c r="H58" s="133" t="str">
        <f>VLOOKUP(E58,VIP!$A$2:$O20995,7,FALSE)</f>
        <v>Si</v>
      </c>
      <c r="I58" s="133" t="str">
        <f>VLOOKUP(E58,VIP!$A$2:$O12960,8,FALSE)</f>
        <v>Si</v>
      </c>
      <c r="J58" s="133" t="str">
        <f>VLOOKUP(E58,VIP!$A$2:$O12910,8,FALSE)</f>
        <v>Si</v>
      </c>
      <c r="K58" s="133">
        <f>VLOOKUP(E58,VIP!$A$2:$O16484,6,0)</f>
        <v>0</v>
      </c>
      <c r="L58" s="142" t="s">
        <v>2213</v>
      </c>
      <c r="M58" s="93" t="s">
        <v>2438</v>
      </c>
      <c r="N58" s="93" t="s">
        <v>2444</v>
      </c>
      <c r="O58" s="133" t="s">
        <v>2446</v>
      </c>
      <c r="P58" s="142"/>
      <c r="Q58" s="147" t="s">
        <v>2213</v>
      </c>
    </row>
    <row r="59" spans="1:17" ht="18" x14ac:dyDescent="0.25">
      <c r="A59" s="133" t="str">
        <f>VLOOKUP(E59,'LISTADO ATM'!$A$2:$C$901,3,0)</f>
        <v>SUR</v>
      </c>
      <c r="B59" s="107" t="s">
        <v>2834</v>
      </c>
      <c r="C59" s="94">
        <v>44454.701412037037</v>
      </c>
      <c r="D59" s="94" t="s">
        <v>2174</v>
      </c>
      <c r="E59" s="145">
        <v>356</v>
      </c>
      <c r="F59" s="133" t="str">
        <f>VLOOKUP(E59,VIP!$A$2:$O16049,2,0)</f>
        <v>DRBR356</v>
      </c>
      <c r="G59" s="133" t="str">
        <f>VLOOKUP(E59,'LISTADO ATM'!$A$2:$B$900,2,0)</f>
        <v xml:space="preserve">ATM Estación Sigma (San Cristóbal) </v>
      </c>
      <c r="H59" s="133" t="str">
        <f>VLOOKUP(E59,VIP!$A$2:$O21010,7,FALSE)</f>
        <v>Si</v>
      </c>
      <c r="I59" s="133" t="str">
        <f>VLOOKUP(E59,VIP!$A$2:$O12975,8,FALSE)</f>
        <v>Si</v>
      </c>
      <c r="J59" s="133" t="str">
        <f>VLOOKUP(E59,VIP!$A$2:$O12925,8,FALSE)</f>
        <v>Si</v>
      </c>
      <c r="K59" s="133" t="str">
        <f>VLOOKUP(E59,VIP!$A$2:$O16499,6,0)</f>
        <v>NO</v>
      </c>
      <c r="L59" s="142" t="s">
        <v>2456</v>
      </c>
      <c r="M59" s="93" t="s">
        <v>2438</v>
      </c>
      <c r="N59" s="93" t="s">
        <v>2444</v>
      </c>
      <c r="O59" s="133" t="s">
        <v>2446</v>
      </c>
      <c r="P59" s="142"/>
      <c r="Q59" s="147" t="s">
        <v>2456</v>
      </c>
    </row>
    <row r="60" spans="1:17" ht="18" x14ac:dyDescent="0.25">
      <c r="A60" s="133" t="str">
        <f>VLOOKUP(E60,'LISTADO ATM'!$A$2:$C$901,3,0)</f>
        <v>DISTRITO NACIONAL</v>
      </c>
      <c r="B60" s="107" t="s">
        <v>2652</v>
      </c>
      <c r="C60" s="94">
        <v>44453.782534722224</v>
      </c>
      <c r="D60" s="94" t="s">
        <v>2174</v>
      </c>
      <c r="E60" s="145">
        <v>363</v>
      </c>
      <c r="F60" s="133" t="str">
        <f>VLOOKUP(E60,VIP!$A$2:$O15973,2,0)</f>
        <v>DRBR363</v>
      </c>
      <c r="G60" s="133" t="str">
        <f>VLOOKUP(E60,'LISTADO ATM'!$A$2:$B$900,2,0)</f>
        <v>ATM Sirena Villa Mella</v>
      </c>
      <c r="H60" s="133" t="str">
        <f>VLOOKUP(E60,VIP!$A$2:$O20934,7,FALSE)</f>
        <v>N/A</v>
      </c>
      <c r="I60" s="133" t="str">
        <f>VLOOKUP(E60,VIP!$A$2:$O12899,8,FALSE)</f>
        <v>N/A</v>
      </c>
      <c r="J60" s="133" t="str">
        <f>VLOOKUP(E60,VIP!$A$2:$O12849,8,FALSE)</f>
        <v>N/A</v>
      </c>
      <c r="K60" s="133" t="str">
        <f>VLOOKUP(E60,VIP!$A$2:$O16423,6,0)</f>
        <v>N/A</v>
      </c>
      <c r="L60" s="142" t="s">
        <v>2456</v>
      </c>
      <c r="M60" s="150" t="s">
        <v>2532</v>
      </c>
      <c r="N60" s="93" t="s">
        <v>2444</v>
      </c>
      <c r="O60" s="133" t="s">
        <v>2446</v>
      </c>
      <c r="P60" s="142"/>
      <c r="Q60" s="149" t="s">
        <v>2768</v>
      </c>
    </row>
    <row r="61" spans="1:17" ht="18" x14ac:dyDescent="0.25">
      <c r="A61" s="133" t="str">
        <f>VLOOKUP(E61,'LISTADO ATM'!$A$2:$C$901,3,0)</f>
        <v>ESTE</v>
      </c>
      <c r="B61" s="107" t="s">
        <v>2654</v>
      </c>
      <c r="C61" s="94">
        <v>44453.789733796293</v>
      </c>
      <c r="D61" s="94" t="s">
        <v>2460</v>
      </c>
      <c r="E61" s="145">
        <v>366</v>
      </c>
      <c r="F61" s="133" t="str">
        <f>VLOOKUP(E61,VIP!$A$2:$O15976,2,0)</f>
        <v>DRBR366</v>
      </c>
      <c r="G61" s="133" t="str">
        <f>VLOOKUP(E61,'LISTADO ATM'!$A$2:$B$900,2,0)</f>
        <v>ATM Oficina Boulevard (Higuey) II</v>
      </c>
      <c r="H61" s="133" t="str">
        <f>VLOOKUP(E61,VIP!$A$2:$O20937,7,FALSE)</f>
        <v>N/A</v>
      </c>
      <c r="I61" s="133" t="str">
        <f>VLOOKUP(E61,VIP!$A$2:$O12902,8,FALSE)</f>
        <v>N/A</v>
      </c>
      <c r="J61" s="133" t="str">
        <f>VLOOKUP(E61,VIP!$A$2:$O12852,8,FALSE)</f>
        <v>N/A</v>
      </c>
      <c r="K61" s="133" t="str">
        <f>VLOOKUP(E61,VIP!$A$2:$O16426,6,0)</f>
        <v>N/A</v>
      </c>
      <c r="L61" s="142" t="s">
        <v>2434</v>
      </c>
      <c r="M61" s="150" t="s">
        <v>2532</v>
      </c>
      <c r="N61" s="93" t="s">
        <v>2444</v>
      </c>
      <c r="O61" s="133" t="s">
        <v>2617</v>
      </c>
      <c r="P61" s="142"/>
      <c r="Q61" s="149" t="s">
        <v>2757</v>
      </c>
    </row>
    <row r="62" spans="1:17" ht="18" x14ac:dyDescent="0.25">
      <c r="A62" s="133" t="str">
        <f>VLOOKUP(E62,'LISTADO ATM'!$A$2:$C$901,3,0)</f>
        <v>NORTE</v>
      </c>
      <c r="B62" s="107" t="s">
        <v>2815</v>
      </c>
      <c r="C62" s="94">
        <v>44454.774618055555</v>
      </c>
      <c r="D62" s="94" t="s">
        <v>2175</v>
      </c>
      <c r="E62" s="145">
        <v>373</v>
      </c>
      <c r="F62" s="133" t="str">
        <f>VLOOKUP(E62,VIP!$A$2:$O16030,2,0)</f>
        <v>DRBR373</v>
      </c>
      <c r="G62" s="133" t="str">
        <f>VLOOKUP(E62,'LISTADO ATM'!$A$2:$B$900,2,0)</f>
        <v>S/M Tangui Nagua</v>
      </c>
      <c r="H62" s="133" t="str">
        <f>VLOOKUP(E62,VIP!$A$2:$O20991,7,FALSE)</f>
        <v>N/A</v>
      </c>
      <c r="I62" s="133" t="str">
        <f>VLOOKUP(E62,VIP!$A$2:$O12956,8,FALSE)</f>
        <v>N/A</v>
      </c>
      <c r="J62" s="133" t="str">
        <f>VLOOKUP(E62,VIP!$A$2:$O12906,8,FALSE)</f>
        <v>N/A</v>
      </c>
      <c r="K62" s="133" t="str">
        <f>VLOOKUP(E62,VIP!$A$2:$O16480,6,0)</f>
        <v>N/A</v>
      </c>
      <c r="L62" s="142" t="s">
        <v>2239</v>
      </c>
      <c r="M62" s="93" t="s">
        <v>2438</v>
      </c>
      <c r="N62" s="93" t="s">
        <v>2444</v>
      </c>
      <c r="O62" s="133" t="s">
        <v>2846</v>
      </c>
      <c r="P62" s="142"/>
      <c r="Q62" s="147" t="s">
        <v>2239</v>
      </c>
    </row>
    <row r="63" spans="1:17" ht="18" x14ac:dyDescent="0.25">
      <c r="A63" s="133" t="str">
        <f>VLOOKUP(E63,'LISTADO ATM'!$A$2:$C$901,3,0)</f>
        <v>DISTRITO NACIONAL</v>
      </c>
      <c r="B63" s="107" t="s">
        <v>2720</v>
      </c>
      <c r="C63" s="94">
        <v>44454.609930555554</v>
      </c>
      <c r="D63" s="94" t="s">
        <v>2174</v>
      </c>
      <c r="E63" s="145">
        <v>375</v>
      </c>
      <c r="F63" s="133" t="str">
        <f>VLOOKUP(E63,VIP!$A$2:$O15992,2,0)</f>
        <v>DRBR375</v>
      </c>
      <c r="G63" s="133" t="str">
        <f>VLOOKUP(E63,'LISTADO ATM'!$A$2:$B$900,2,0)</f>
        <v>ATM Base Naval Las Caletas</v>
      </c>
      <c r="H63" s="133" t="str">
        <f>VLOOKUP(E63,VIP!$A$2:$O20953,7,FALSE)</f>
        <v>N/A</v>
      </c>
      <c r="I63" s="133" t="str">
        <f>VLOOKUP(E63,VIP!$A$2:$O12918,8,FALSE)</f>
        <v>N/A</v>
      </c>
      <c r="J63" s="133" t="str">
        <f>VLOOKUP(E63,VIP!$A$2:$O12868,8,FALSE)</f>
        <v>N/A</v>
      </c>
      <c r="K63" s="133" t="str">
        <f>VLOOKUP(E63,VIP!$A$2:$O16442,6,0)</f>
        <v>N/A</v>
      </c>
      <c r="L63" s="142" t="s">
        <v>2845</v>
      </c>
      <c r="M63" s="93" t="s">
        <v>2438</v>
      </c>
      <c r="N63" s="93" t="s">
        <v>2444</v>
      </c>
      <c r="O63" s="133" t="s">
        <v>2445</v>
      </c>
      <c r="P63" s="142"/>
      <c r="Q63" s="147" t="s">
        <v>2434</v>
      </c>
    </row>
    <row r="64" spans="1:17" ht="18" x14ac:dyDescent="0.25">
      <c r="A64" s="133" t="str">
        <f>VLOOKUP(E64,'LISTADO ATM'!$A$2:$C$901,3,0)</f>
        <v>DISTRITO NACIONAL</v>
      </c>
      <c r="B64" s="107" t="s">
        <v>2633</v>
      </c>
      <c r="C64" s="94">
        <v>44453.507951388892</v>
      </c>
      <c r="D64" s="94" t="s">
        <v>2441</v>
      </c>
      <c r="E64" s="145">
        <v>376</v>
      </c>
      <c r="F64" s="133" t="str">
        <f>VLOOKUP(E64,VIP!$A$2:$O15962,2,0)</f>
        <v>DRBR376</v>
      </c>
      <c r="G64" s="133" t="str">
        <f>VLOOKUP(E64,'LISTADO ATM'!$A$2:$B$900,2,0)</f>
        <v>Ofic. Dual Blue Mall #3</v>
      </c>
      <c r="H64" s="133" t="str">
        <f>VLOOKUP(E64,VIP!$A$2:$O20923,7,FALSE)</f>
        <v>Si</v>
      </c>
      <c r="I64" s="133" t="str">
        <f>VLOOKUP(E64,VIP!$A$2:$O12888,8,FALSE)</f>
        <v>Si</v>
      </c>
      <c r="J64" s="133" t="str">
        <f>VLOOKUP(E64,VIP!$A$2:$O12838,8,FALSE)</f>
        <v>Si</v>
      </c>
      <c r="K64" s="133" t="str">
        <f>VLOOKUP(E64,VIP!$A$2:$O16412,6,0)</f>
        <v>SI</v>
      </c>
      <c r="L64" s="142" t="s">
        <v>2609</v>
      </c>
      <c r="M64" s="93" t="s">
        <v>2438</v>
      </c>
      <c r="N64" s="93" t="s">
        <v>2444</v>
      </c>
      <c r="O64" s="133" t="s">
        <v>2445</v>
      </c>
      <c r="P64" s="142"/>
      <c r="Q64" s="147" t="s">
        <v>2634</v>
      </c>
    </row>
    <row r="65" spans="1:22" ht="18" x14ac:dyDescent="0.25">
      <c r="A65" s="133" t="str">
        <f>VLOOKUP(E65,'LISTADO ATM'!$A$2:$C$901,3,0)</f>
        <v>NORTE</v>
      </c>
      <c r="B65" s="107" t="s">
        <v>2649</v>
      </c>
      <c r="C65" s="94">
        <v>44453.764988425923</v>
      </c>
      <c r="D65" s="94" t="s">
        <v>2175</v>
      </c>
      <c r="E65" s="145">
        <v>383</v>
      </c>
      <c r="F65" s="133" t="str">
        <f>VLOOKUP(E65,VIP!$A$2:$O15970,2,0)</f>
        <v>DRBR383</v>
      </c>
      <c r="G65" s="133" t="str">
        <f>VLOOKUP(E65,'LISTADO ATM'!$A$2:$B$900,2,0)</f>
        <v>ATM S/M Daniel (Dajabón)</v>
      </c>
      <c r="H65" s="133" t="str">
        <f>VLOOKUP(E65,VIP!$A$2:$O20931,7,FALSE)</f>
        <v>N/A</v>
      </c>
      <c r="I65" s="133" t="str">
        <f>VLOOKUP(E65,VIP!$A$2:$O12896,8,FALSE)</f>
        <v>N/A</v>
      </c>
      <c r="J65" s="133" t="str">
        <f>VLOOKUP(E65,VIP!$A$2:$O12846,8,FALSE)</f>
        <v>N/A</v>
      </c>
      <c r="K65" s="133" t="str">
        <f>VLOOKUP(E65,VIP!$A$2:$O16420,6,0)</f>
        <v>N/A</v>
      </c>
      <c r="L65" s="142" t="s">
        <v>2456</v>
      </c>
      <c r="M65" s="150" t="s">
        <v>2532</v>
      </c>
      <c r="N65" s="93" t="s">
        <v>2444</v>
      </c>
      <c r="O65" s="133" t="s">
        <v>2635</v>
      </c>
      <c r="P65" s="142"/>
      <c r="Q65" s="149" t="s">
        <v>2699</v>
      </c>
    </row>
    <row r="66" spans="1:22" ht="18" x14ac:dyDescent="0.25">
      <c r="A66" s="133" t="str">
        <f>VLOOKUP(E66,'LISTADO ATM'!$A$2:$C$901,3,0)</f>
        <v>DISTRITO NACIONAL</v>
      </c>
      <c r="B66" s="107">
        <v>3336024847</v>
      </c>
      <c r="C66" s="94">
        <v>44452.90520833333</v>
      </c>
      <c r="D66" s="94" t="s">
        <v>2174</v>
      </c>
      <c r="E66" s="145">
        <v>389</v>
      </c>
      <c r="F66" s="133" t="str">
        <f>VLOOKUP(E66,VIP!$A$2:$O15947,2,0)</f>
        <v>DRBR389</v>
      </c>
      <c r="G66" s="133" t="str">
        <f>VLOOKUP(E66,'LISTADO ATM'!$A$2:$B$900,2,0)</f>
        <v xml:space="preserve">ATM Casino Hotel Princess </v>
      </c>
      <c r="H66" s="133" t="str">
        <f>VLOOKUP(E66,VIP!$A$2:$O20908,7,FALSE)</f>
        <v>Si</v>
      </c>
      <c r="I66" s="133" t="str">
        <f>VLOOKUP(E66,VIP!$A$2:$O12873,8,FALSE)</f>
        <v>Si</v>
      </c>
      <c r="J66" s="133" t="str">
        <f>VLOOKUP(E66,VIP!$A$2:$O12823,8,FALSE)</f>
        <v>Si</v>
      </c>
      <c r="K66" s="133" t="str">
        <f>VLOOKUP(E66,VIP!$A$2:$O16397,6,0)</f>
        <v>NO</v>
      </c>
      <c r="L66" s="142" t="s">
        <v>2213</v>
      </c>
      <c r="M66" s="150" t="s">
        <v>2532</v>
      </c>
      <c r="N66" s="93" t="s">
        <v>2444</v>
      </c>
      <c r="O66" s="133" t="s">
        <v>2446</v>
      </c>
      <c r="P66" s="142"/>
      <c r="Q66" s="149" t="s">
        <v>2689</v>
      </c>
    </row>
    <row r="67" spans="1:22" ht="18" x14ac:dyDescent="0.25">
      <c r="A67" s="133" t="str">
        <f>VLOOKUP(E67,'LISTADO ATM'!$A$2:$C$901,3,0)</f>
        <v>DISTRITO NACIONAL</v>
      </c>
      <c r="B67" s="107" t="s">
        <v>2712</v>
      </c>
      <c r="C67" s="94">
        <v>44454.63653935185</v>
      </c>
      <c r="D67" s="94" t="s">
        <v>2175</v>
      </c>
      <c r="E67" s="145">
        <v>398</v>
      </c>
      <c r="F67" s="133" t="str">
        <f>VLOOKUP(E67,VIP!$A$2:$O15986,2,0)</f>
        <v>DRBR398</v>
      </c>
      <c r="G67" s="133" t="str">
        <f>VLOOKUP(E67,'LISTADO ATM'!$A$2:$B$900,2,0)</f>
        <v>Ofic. Dual Blue Mall #4</v>
      </c>
      <c r="H67" s="133" t="str">
        <f>VLOOKUP(E67,VIP!$A$2:$O20947,7,FALSE)</f>
        <v>Si</v>
      </c>
      <c r="I67" s="133" t="str">
        <f>VLOOKUP(E67,VIP!$A$2:$O12912,8,FALSE)</f>
        <v>Si</v>
      </c>
      <c r="J67" s="133" t="str">
        <f>VLOOKUP(E67,VIP!$A$2:$O12862,8,FALSE)</f>
        <v>Si</v>
      </c>
      <c r="K67" s="133" t="str">
        <f>VLOOKUP(E67,VIP!$A$2:$O16436,6,0)</f>
        <v>SI</v>
      </c>
      <c r="L67" s="142" t="s">
        <v>2213</v>
      </c>
      <c r="M67" s="93" t="s">
        <v>2438</v>
      </c>
      <c r="N67" s="93" t="s">
        <v>2444</v>
      </c>
      <c r="O67" s="133" t="s">
        <v>2635</v>
      </c>
      <c r="P67" s="142"/>
      <c r="Q67" s="147" t="s">
        <v>2213</v>
      </c>
    </row>
    <row r="68" spans="1:22" ht="18" x14ac:dyDescent="0.25">
      <c r="A68" s="133" t="str">
        <f>VLOOKUP(E68,'LISTADO ATM'!$A$2:$C$901,3,0)</f>
        <v>SUR</v>
      </c>
      <c r="B68" s="107" t="s">
        <v>2629</v>
      </c>
      <c r="C68" s="94">
        <v>44453.59715277778</v>
      </c>
      <c r="D68" s="94" t="s">
        <v>2441</v>
      </c>
      <c r="E68" s="145">
        <v>403</v>
      </c>
      <c r="F68" s="133" t="str">
        <f>VLOOKUP(E68,VIP!$A$2:$O15951,2,0)</f>
        <v>DRBR403</v>
      </c>
      <c r="G68" s="133" t="str">
        <f>VLOOKUP(E68,'LISTADO ATM'!$A$2:$B$900,2,0)</f>
        <v xml:space="preserve">ATM Oficina Vicente Noble </v>
      </c>
      <c r="H68" s="133" t="str">
        <f>VLOOKUP(E68,VIP!$A$2:$O20912,7,FALSE)</f>
        <v>Si</v>
      </c>
      <c r="I68" s="133" t="str">
        <f>VLOOKUP(E68,VIP!$A$2:$O12877,8,FALSE)</f>
        <v>Si</v>
      </c>
      <c r="J68" s="133" t="str">
        <f>VLOOKUP(E68,VIP!$A$2:$O12827,8,FALSE)</f>
        <v>Si</v>
      </c>
      <c r="K68" s="133" t="str">
        <f>VLOOKUP(E68,VIP!$A$2:$O16401,6,0)</f>
        <v>NO</v>
      </c>
      <c r="L68" s="142" t="s">
        <v>2410</v>
      </c>
      <c r="M68" s="150" t="s">
        <v>2532</v>
      </c>
      <c r="N68" s="93" t="s">
        <v>2444</v>
      </c>
      <c r="O68" s="133" t="s">
        <v>2445</v>
      </c>
      <c r="P68" s="142"/>
      <c r="Q68" s="149" t="s">
        <v>2762</v>
      </c>
    </row>
    <row r="69" spans="1:22" ht="18" x14ac:dyDescent="0.25">
      <c r="A69" s="133" t="str">
        <f>VLOOKUP(E69,'LISTADO ATM'!$A$2:$C$901,3,0)</f>
        <v>DISTRITO NACIONAL</v>
      </c>
      <c r="B69" s="107" t="s">
        <v>2645</v>
      </c>
      <c r="C69" s="94">
        <v>44453.703946759262</v>
      </c>
      <c r="D69" s="94" t="s">
        <v>2441</v>
      </c>
      <c r="E69" s="145">
        <v>407</v>
      </c>
      <c r="F69" s="133" t="str">
        <f>VLOOKUP(E69,VIP!$A$2:$O15959,2,0)</f>
        <v>DRBR407</v>
      </c>
      <c r="G69" s="133" t="str">
        <f>VLOOKUP(E69,'LISTADO ATM'!$A$2:$B$900,2,0)</f>
        <v xml:space="preserve">ATM Multicentro La Sirena Villa Mella </v>
      </c>
      <c r="H69" s="133" t="str">
        <f>VLOOKUP(E69,VIP!$A$2:$O20920,7,FALSE)</f>
        <v>Si</v>
      </c>
      <c r="I69" s="133" t="str">
        <f>VLOOKUP(E69,VIP!$A$2:$O12885,8,FALSE)</f>
        <v>Si</v>
      </c>
      <c r="J69" s="133" t="str">
        <f>VLOOKUP(E69,VIP!$A$2:$O12835,8,FALSE)</f>
        <v>Si</v>
      </c>
      <c r="K69" s="133" t="str">
        <f>VLOOKUP(E69,VIP!$A$2:$O16409,6,0)</f>
        <v>NO</v>
      </c>
      <c r="L69" s="142" t="s">
        <v>2434</v>
      </c>
      <c r="M69" s="150" t="s">
        <v>2532</v>
      </c>
      <c r="N69" s="93" t="s">
        <v>2444</v>
      </c>
      <c r="O69" s="133" t="s">
        <v>2445</v>
      </c>
      <c r="P69" s="142"/>
      <c r="Q69" s="149" t="s">
        <v>2757</v>
      </c>
    </row>
    <row r="70" spans="1:22" ht="18" x14ac:dyDescent="0.25">
      <c r="A70" s="133" t="str">
        <f>VLOOKUP(E70,'LISTADO ATM'!$A$2:$C$901,3,0)</f>
        <v>NORTE</v>
      </c>
      <c r="B70" s="107" t="s">
        <v>2713</v>
      </c>
      <c r="C70" s="94">
        <v>44454.635995370372</v>
      </c>
      <c r="D70" s="94" t="s">
        <v>2460</v>
      </c>
      <c r="E70" s="145">
        <v>411</v>
      </c>
      <c r="F70" s="133" t="str">
        <f>VLOOKUP(E70,VIP!$A$2:$O15987,2,0)</f>
        <v>DRBR411</v>
      </c>
      <c r="G70" s="133" t="str">
        <f>VLOOKUP(E70,'LISTADO ATM'!$A$2:$B$900,2,0)</f>
        <v xml:space="preserve">ATM UNP Piedra Blanca </v>
      </c>
      <c r="H70" s="133" t="str">
        <f>VLOOKUP(E70,VIP!$A$2:$O20948,7,FALSE)</f>
        <v>Si</v>
      </c>
      <c r="I70" s="133" t="str">
        <f>VLOOKUP(E70,VIP!$A$2:$O12913,8,FALSE)</f>
        <v>Si</v>
      </c>
      <c r="J70" s="133" t="str">
        <f>VLOOKUP(E70,VIP!$A$2:$O12863,8,FALSE)</f>
        <v>Si</v>
      </c>
      <c r="K70" s="133" t="str">
        <f>VLOOKUP(E70,VIP!$A$2:$O16437,6,0)</f>
        <v>NO</v>
      </c>
      <c r="L70" s="142" t="s">
        <v>2686</v>
      </c>
      <c r="M70" s="150" t="s">
        <v>2532</v>
      </c>
      <c r="N70" s="93" t="s">
        <v>2678</v>
      </c>
      <c r="O70" s="133" t="s">
        <v>2628</v>
      </c>
      <c r="P70" s="142" t="s">
        <v>2703</v>
      </c>
      <c r="Q70" s="149" t="s">
        <v>2761</v>
      </c>
    </row>
    <row r="71" spans="1:22" ht="18" x14ac:dyDescent="0.25">
      <c r="A71" s="133" t="str">
        <f>VLOOKUP(E71,'LISTADO ATM'!$A$2:$C$901,3,0)</f>
        <v>DISTRITO NACIONAL</v>
      </c>
      <c r="B71" s="107" t="s">
        <v>2735</v>
      </c>
      <c r="C71" s="94">
        <v>44454.568009259259</v>
      </c>
      <c r="D71" s="94" t="s">
        <v>2460</v>
      </c>
      <c r="E71" s="145">
        <v>414</v>
      </c>
      <c r="F71" s="133" t="str">
        <f>VLOOKUP(E71,VIP!$A$2:$O16004,2,0)</f>
        <v>DRBR414</v>
      </c>
      <c r="G71" s="133" t="str">
        <f>VLOOKUP(E71,'LISTADO ATM'!$A$2:$B$900,2,0)</f>
        <v>ATM Villa Francisca II</v>
      </c>
      <c r="H71" s="133" t="str">
        <f>VLOOKUP(E71,VIP!$A$2:$O20965,7,FALSE)</f>
        <v>Si</v>
      </c>
      <c r="I71" s="133" t="str">
        <f>VLOOKUP(E71,VIP!$A$2:$O12930,8,FALSE)</f>
        <v>Si</v>
      </c>
      <c r="J71" s="133" t="str">
        <f>VLOOKUP(E71,VIP!$A$2:$O12880,8,FALSE)</f>
        <v>Si</v>
      </c>
      <c r="K71" s="133" t="str">
        <f>VLOOKUP(E71,VIP!$A$2:$O16454,6,0)</f>
        <v>SI</v>
      </c>
      <c r="L71" s="142" t="s">
        <v>2410</v>
      </c>
      <c r="M71" s="150" t="s">
        <v>2532</v>
      </c>
      <c r="N71" s="93" t="s">
        <v>2444</v>
      </c>
      <c r="O71" s="133" t="s">
        <v>2736</v>
      </c>
      <c r="P71" s="142"/>
      <c r="Q71" s="149" t="s">
        <v>2761</v>
      </c>
    </row>
    <row r="72" spans="1:22" ht="18" x14ac:dyDescent="0.25">
      <c r="A72" s="133" t="str">
        <f>VLOOKUP(E72,'LISTADO ATM'!$A$2:$C$901,3,0)</f>
        <v>DISTRITO NACIONAL</v>
      </c>
      <c r="B72" s="107" t="s">
        <v>2809</v>
      </c>
      <c r="C72" s="94">
        <v>44454.783634259256</v>
      </c>
      <c r="D72" s="94" t="s">
        <v>2174</v>
      </c>
      <c r="E72" s="145">
        <v>424</v>
      </c>
      <c r="F72" s="133" t="str">
        <f>VLOOKUP(E72,VIP!$A$2:$O16024,2,0)</f>
        <v>DRBR424</v>
      </c>
      <c r="G72" s="133" t="str">
        <f>VLOOKUP(E72,'LISTADO ATM'!$A$2:$B$900,2,0)</f>
        <v xml:space="preserve">ATM UNP Jumbo Luperón I </v>
      </c>
      <c r="H72" s="133" t="str">
        <f>VLOOKUP(E72,VIP!$A$2:$O20985,7,FALSE)</f>
        <v>Si</v>
      </c>
      <c r="I72" s="133" t="str">
        <f>VLOOKUP(E72,VIP!$A$2:$O12950,8,FALSE)</f>
        <v>Si</v>
      </c>
      <c r="J72" s="133" t="str">
        <f>VLOOKUP(E72,VIP!$A$2:$O12900,8,FALSE)</f>
        <v>Si</v>
      </c>
      <c r="K72" s="133" t="str">
        <f>VLOOKUP(E72,VIP!$A$2:$O16474,6,0)</f>
        <v>NO</v>
      </c>
      <c r="L72" s="142" t="s">
        <v>2213</v>
      </c>
      <c r="M72" s="93" t="s">
        <v>2438</v>
      </c>
      <c r="N72" s="93" t="s">
        <v>2444</v>
      </c>
      <c r="O72" s="133" t="s">
        <v>2446</v>
      </c>
      <c r="P72" s="142"/>
      <c r="Q72" s="147" t="s">
        <v>2213</v>
      </c>
    </row>
    <row r="73" spans="1:22" ht="18" x14ac:dyDescent="0.25">
      <c r="A73" s="133" t="str">
        <f>VLOOKUP(E73,'LISTADO ATM'!$A$2:$C$901,3,0)</f>
        <v>DISTRITO NACIONAL</v>
      </c>
      <c r="B73" s="107" t="s">
        <v>2814</v>
      </c>
      <c r="C73" s="94">
        <v>44454.778379629628</v>
      </c>
      <c r="D73" s="94" t="s">
        <v>2174</v>
      </c>
      <c r="E73" s="145">
        <v>425</v>
      </c>
      <c r="F73" s="133" t="str">
        <f>VLOOKUP(E73,VIP!$A$2:$O16029,2,0)</f>
        <v>DRBR425</v>
      </c>
      <c r="G73" s="133" t="str">
        <f>VLOOKUP(E73,'LISTADO ATM'!$A$2:$B$900,2,0)</f>
        <v xml:space="preserve">ATM UNP Jumbo Luperón II </v>
      </c>
      <c r="H73" s="133" t="str">
        <f>VLOOKUP(E73,VIP!$A$2:$O20990,7,FALSE)</f>
        <v>Si</v>
      </c>
      <c r="I73" s="133" t="str">
        <f>VLOOKUP(E73,VIP!$A$2:$O12955,8,FALSE)</f>
        <v>Si</v>
      </c>
      <c r="J73" s="133" t="str">
        <f>VLOOKUP(E73,VIP!$A$2:$O12905,8,FALSE)</f>
        <v>Si</v>
      </c>
      <c r="K73" s="133" t="str">
        <f>VLOOKUP(E73,VIP!$A$2:$O16479,6,0)</f>
        <v>NO</v>
      </c>
      <c r="L73" s="142" t="s">
        <v>2213</v>
      </c>
      <c r="M73" s="93" t="s">
        <v>2438</v>
      </c>
      <c r="N73" s="93" t="s">
        <v>2444</v>
      </c>
      <c r="O73" s="133" t="s">
        <v>2446</v>
      </c>
      <c r="P73" s="142"/>
      <c r="Q73" s="147" t="s">
        <v>2213</v>
      </c>
    </row>
    <row r="74" spans="1:22" ht="18" x14ac:dyDescent="0.25">
      <c r="A74" s="133" t="str">
        <f>VLOOKUP(E74,'LISTADO ATM'!$A$2:$C$901,3,0)</f>
        <v>DISTRITO NACIONAL</v>
      </c>
      <c r="B74" s="107" t="s">
        <v>2642</v>
      </c>
      <c r="C74" s="94">
        <v>44453.686412037037</v>
      </c>
      <c r="D74" s="94" t="s">
        <v>2441</v>
      </c>
      <c r="E74" s="145">
        <v>434</v>
      </c>
      <c r="F74" s="133" t="str">
        <f>VLOOKUP(E74,VIP!$A$2:$O15954,2,0)</f>
        <v>DRBR434</v>
      </c>
      <c r="G74" s="133" t="str">
        <f>VLOOKUP(E74,'LISTADO ATM'!$A$2:$B$900,2,0)</f>
        <v xml:space="preserve">ATM Generadora Hidroeléctrica Dom. (EGEHID) </v>
      </c>
      <c r="H74" s="133" t="str">
        <f>VLOOKUP(E74,VIP!$A$2:$O20915,7,FALSE)</f>
        <v>Si</v>
      </c>
      <c r="I74" s="133" t="str">
        <f>VLOOKUP(E74,VIP!$A$2:$O12880,8,FALSE)</f>
        <v>Si</v>
      </c>
      <c r="J74" s="133" t="str">
        <f>VLOOKUP(E74,VIP!$A$2:$O12830,8,FALSE)</f>
        <v>Si</v>
      </c>
      <c r="K74" s="133" t="str">
        <f>VLOOKUP(E74,VIP!$A$2:$O16404,6,0)</f>
        <v>NO</v>
      </c>
      <c r="L74" s="142" t="s">
        <v>2410</v>
      </c>
      <c r="M74" s="150" t="s">
        <v>2532</v>
      </c>
      <c r="N74" s="93" t="s">
        <v>2444</v>
      </c>
      <c r="O74" s="133" t="s">
        <v>2445</v>
      </c>
      <c r="P74" s="142"/>
      <c r="Q74" s="149" t="s">
        <v>2698</v>
      </c>
    </row>
    <row r="75" spans="1:22" ht="18" x14ac:dyDescent="0.25">
      <c r="A75" s="133" t="str">
        <f>VLOOKUP(E75,'LISTADO ATM'!$A$2:$C$901,3,0)</f>
        <v>DISTRITO NACIONAL</v>
      </c>
      <c r="B75" s="107" t="s">
        <v>2859</v>
      </c>
      <c r="C75" s="94">
        <v>44454.881458333337</v>
      </c>
      <c r="D75" s="94" t="s">
        <v>2441</v>
      </c>
      <c r="E75" s="145">
        <v>438</v>
      </c>
      <c r="F75" s="133" t="str">
        <f>VLOOKUP(E75,VIP!$A$2:$O15997,2,0)</f>
        <v>DRBR438</v>
      </c>
      <c r="G75" s="133" t="str">
        <f>VLOOKUP(E75,'LISTADO ATM'!$A$2:$B$900,2,0)</f>
        <v xml:space="preserve">ATM Autobanco Torre IV </v>
      </c>
      <c r="H75" s="133" t="str">
        <f>VLOOKUP(E75,VIP!$A$2:$O20958,7,FALSE)</f>
        <v>Si</v>
      </c>
      <c r="I75" s="133" t="str">
        <f>VLOOKUP(E75,VIP!$A$2:$O12923,8,FALSE)</f>
        <v>Si</v>
      </c>
      <c r="J75" s="133" t="str">
        <f>VLOOKUP(E75,VIP!$A$2:$O12873,8,FALSE)</f>
        <v>Si</v>
      </c>
      <c r="K75" s="133" t="str">
        <f>VLOOKUP(E75,VIP!$A$2:$O16447,6,0)</f>
        <v>SI</v>
      </c>
      <c r="L75" s="142" t="s">
        <v>2434</v>
      </c>
      <c r="M75" s="93" t="s">
        <v>2438</v>
      </c>
      <c r="N75" s="93" t="s">
        <v>2444</v>
      </c>
      <c r="O75" s="133" t="s">
        <v>2445</v>
      </c>
      <c r="P75" s="142"/>
      <c r="Q75" s="147" t="s">
        <v>2434</v>
      </c>
      <c r="R75" s="99"/>
      <c r="S75" s="99"/>
      <c r="T75" s="99"/>
      <c r="U75" s="129"/>
      <c r="V75" s="68"/>
    </row>
    <row r="76" spans="1:22" ht="18" x14ac:dyDescent="0.25">
      <c r="A76" s="133" t="str">
        <f>VLOOKUP(E76,'LISTADO ATM'!$A$2:$C$901,3,0)</f>
        <v>DISTRITO NACIONAL</v>
      </c>
      <c r="B76" s="107" t="s">
        <v>2682</v>
      </c>
      <c r="C76" s="94">
        <v>44454.413321759261</v>
      </c>
      <c r="D76" s="94" t="s">
        <v>2441</v>
      </c>
      <c r="E76" s="145">
        <v>443</v>
      </c>
      <c r="F76" s="133" t="str">
        <f>VLOOKUP(E76,VIP!$A$2:$O16002,2,0)</f>
        <v>DRBR443</v>
      </c>
      <c r="G76" s="133" t="str">
        <f>VLOOKUP(E76,'LISTADO ATM'!$A$2:$B$900,2,0)</f>
        <v xml:space="preserve">ATM Edificio San Rafael </v>
      </c>
      <c r="H76" s="133" t="str">
        <f>VLOOKUP(E76,VIP!$A$2:$O20963,7,FALSE)</f>
        <v>Si</v>
      </c>
      <c r="I76" s="133" t="str">
        <f>VLOOKUP(E76,VIP!$A$2:$O12928,8,FALSE)</f>
        <v>Si</v>
      </c>
      <c r="J76" s="133" t="str">
        <f>VLOOKUP(E76,VIP!$A$2:$O12878,8,FALSE)</f>
        <v>Si</v>
      </c>
      <c r="K76" s="133" t="str">
        <f>VLOOKUP(E76,VIP!$A$2:$O16452,6,0)</f>
        <v>NO</v>
      </c>
      <c r="L76" s="142" t="s">
        <v>2434</v>
      </c>
      <c r="M76" s="93" t="s">
        <v>2438</v>
      </c>
      <c r="N76" s="93" t="s">
        <v>2444</v>
      </c>
      <c r="O76" s="133" t="s">
        <v>2445</v>
      </c>
      <c r="P76" s="142"/>
      <c r="Q76" s="147" t="s">
        <v>2434</v>
      </c>
      <c r="R76" s="99"/>
      <c r="S76" s="99"/>
      <c r="T76" s="99"/>
      <c r="U76" s="129"/>
      <c r="V76" s="68"/>
    </row>
    <row r="77" spans="1:22" ht="18" x14ac:dyDescent="0.25">
      <c r="A77" s="133" t="str">
        <f>VLOOKUP(E77,'LISTADO ATM'!$A$2:$C$901,3,0)</f>
        <v>DISTRITO NACIONAL</v>
      </c>
      <c r="B77" s="107" t="s">
        <v>2714</v>
      </c>
      <c r="C77" s="94">
        <v>44454.634884259256</v>
      </c>
      <c r="D77" s="94" t="s">
        <v>2460</v>
      </c>
      <c r="E77" s="145">
        <v>453</v>
      </c>
      <c r="F77" s="133" t="str">
        <f>VLOOKUP(E77,VIP!$A$2:$O15988,2,0)</f>
        <v>DRBR453</v>
      </c>
      <c r="G77" s="133" t="str">
        <f>VLOOKUP(E77,'LISTADO ATM'!$A$2:$B$900,2,0)</f>
        <v xml:space="preserve">ATM Autobanco Sarasota II </v>
      </c>
      <c r="H77" s="133" t="str">
        <f>VLOOKUP(E77,VIP!$A$2:$O20949,7,FALSE)</f>
        <v>Si</v>
      </c>
      <c r="I77" s="133" t="str">
        <f>VLOOKUP(E77,VIP!$A$2:$O12914,8,FALSE)</f>
        <v>Si</v>
      </c>
      <c r="J77" s="133" t="str">
        <f>VLOOKUP(E77,VIP!$A$2:$O12864,8,FALSE)</f>
        <v>Si</v>
      </c>
      <c r="K77" s="133" t="str">
        <f>VLOOKUP(E77,VIP!$A$2:$O16438,6,0)</f>
        <v>SI</v>
      </c>
      <c r="L77" s="142" t="s">
        <v>2677</v>
      </c>
      <c r="M77" s="150" t="s">
        <v>2532</v>
      </c>
      <c r="N77" s="93" t="s">
        <v>2678</v>
      </c>
      <c r="O77" s="133" t="s">
        <v>2628</v>
      </c>
      <c r="P77" s="142" t="s">
        <v>2702</v>
      </c>
      <c r="Q77" s="149" t="s">
        <v>2746</v>
      </c>
      <c r="R77" s="99"/>
      <c r="S77" s="99"/>
      <c r="T77" s="99"/>
      <c r="U77" s="129"/>
      <c r="V77" s="68"/>
    </row>
    <row r="78" spans="1:22" ht="18" x14ac:dyDescent="0.25">
      <c r="A78" s="133" t="str">
        <f>VLOOKUP(E78,'LISTADO ATM'!$A$2:$C$901,3,0)</f>
        <v>DISTRITO NACIONAL</v>
      </c>
      <c r="B78" s="107" t="s">
        <v>2715</v>
      </c>
      <c r="C78" s="94">
        <v>44454.634340277778</v>
      </c>
      <c r="D78" s="94" t="s">
        <v>2174</v>
      </c>
      <c r="E78" s="145">
        <v>461</v>
      </c>
      <c r="F78" s="133" t="str">
        <f>VLOOKUP(E78,VIP!$A$2:$O15989,2,0)</f>
        <v>DRBR461</v>
      </c>
      <c r="G78" s="133" t="str">
        <f>VLOOKUP(E78,'LISTADO ATM'!$A$2:$B$900,2,0)</f>
        <v xml:space="preserve">ATM Autobanco Sarasota I </v>
      </c>
      <c r="H78" s="133" t="str">
        <f>VLOOKUP(E78,VIP!$A$2:$O20950,7,FALSE)</f>
        <v>Si</v>
      </c>
      <c r="I78" s="133" t="str">
        <f>VLOOKUP(E78,VIP!$A$2:$O12915,8,FALSE)</f>
        <v>Si</v>
      </c>
      <c r="J78" s="133" t="str">
        <f>VLOOKUP(E78,VIP!$A$2:$O12865,8,FALSE)</f>
        <v>Si</v>
      </c>
      <c r="K78" s="133" t="str">
        <f>VLOOKUP(E78,VIP!$A$2:$O16439,6,0)</f>
        <v>SI</v>
      </c>
      <c r="L78" s="142" t="s">
        <v>2239</v>
      </c>
      <c r="M78" s="150" t="s">
        <v>2532</v>
      </c>
      <c r="N78" s="93" t="s">
        <v>2444</v>
      </c>
      <c r="O78" s="133" t="s">
        <v>2446</v>
      </c>
      <c r="P78" s="142"/>
      <c r="Q78" s="149" t="s">
        <v>2749</v>
      </c>
      <c r="R78" s="99"/>
      <c r="S78" s="99"/>
      <c r="T78" s="99"/>
      <c r="U78" s="129"/>
      <c r="V78" s="68"/>
    </row>
    <row r="79" spans="1:22" ht="18" x14ac:dyDescent="0.25">
      <c r="A79" s="133" t="str">
        <f>VLOOKUP(E79,'LISTADO ATM'!$A$2:$C$901,3,0)</f>
        <v>SUR</v>
      </c>
      <c r="B79" s="107" t="s">
        <v>2673</v>
      </c>
      <c r="C79" s="94">
        <v>44454.451539351852</v>
      </c>
      <c r="D79" s="94" t="s">
        <v>2174</v>
      </c>
      <c r="E79" s="145">
        <v>470</v>
      </c>
      <c r="F79" s="133" t="str">
        <f>VLOOKUP(E79,VIP!$A$2:$O15994,2,0)</f>
        <v>DRBR470</v>
      </c>
      <c r="G79" s="133" t="str">
        <f>VLOOKUP(E79,'LISTADO ATM'!$A$2:$B$900,2,0)</f>
        <v xml:space="preserve">ATM Hospital Taiwán (Azua) </v>
      </c>
      <c r="H79" s="133" t="str">
        <f>VLOOKUP(E79,VIP!$A$2:$O20955,7,FALSE)</f>
        <v>Si</v>
      </c>
      <c r="I79" s="133" t="str">
        <f>VLOOKUP(E79,VIP!$A$2:$O12920,8,FALSE)</f>
        <v>Si</v>
      </c>
      <c r="J79" s="133" t="str">
        <f>VLOOKUP(E79,VIP!$A$2:$O12870,8,FALSE)</f>
        <v>Si</v>
      </c>
      <c r="K79" s="133" t="str">
        <f>VLOOKUP(E79,VIP!$A$2:$O16444,6,0)</f>
        <v>NO</v>
      </c>
      <c r="L79" s="142" t="s">
        <v>2239</v>
      </c>
      <c r="M79" s="150" t="s">
        <v>2532</v>
      </c>
      <c r="N79" s="93" t="s">
        <v>2444</v>
      </c>
      <c r="O79" s="133" t="s">
        <v>2446</v>
      </c>
      <c r="P79" s="142"/>
      <c r="Q79" s="149" t="s">
        <v>2749</v>
      </c>
      <c r="R79" s="99"/>
      <c r="S79" s="99"/>
      <c r="T79" s="99"/>
      <c r="U79" s="129"/>
      <c r="V79" s="68"/>
    </row>
    <row r="80" spans="1:22" ht="18" x14ac:dyDescent="0.25">
      <c r="A80" s="133" t="str">
        <f>VLOOKUP(E80,'LISTADO ATM'!$A$2:$C$901,3,0)</f>
        <v>DISTRITO NACIONAL</v>
      </c>
      <c r="B80" s="107" t="s">
        <v>2786</v>
      </c>
      <c r="C80" s="94">
        <v>44454.797812500001</v>
      </c>
      <c r="D80" s="94" t="s">
        <v>2174</v>
      </c>
      <c r="E80" s="145">
        <v>473</v>
      </c>
      <c r="F80" s="133" t="str">
        <f>VLOOKUP(E80,VIP!$A$2:$O16000,2,0)</f>
        <v>DRBR473</v>
      </c>
      <c r="G80" s="133" t="str">
        <f>VLOOKUP(E80,'LISTADO ATM'!$A$2:$B$900,2,0)</f>
        <v xml:space="preserve">ATM Oficina Carrefour II </v>
      </c>
      <c r="H80" s="133" t="str">
        <f>VLOOKUP(E80,VIP!$A$2:$O20961,7,FALSE)</f>
        <v>Si</v>
      </c>
      <c r="I80" s="133" t="str">
        <f>VLOOKUP(E80,VIP!$A$2:$O12926,8,FALSE)</f>
        <v>Si</v>
      </c>
      <c r="J80" s="133" t="str">
        <f>VLOOKUP(E80,VIP!$A$2:$O12876,8,FALSE)</f>
        <v>Si</v>
      </c>
      <c r="K80" s="133" t="str">
        <f>VLOOKUP(E80,VIP!$A$2:$O16450,6,0)</f>
        <v>NO</v>
      </c>
      <c r="L80" s="142" t="s">
        <v>2213</v>
      </c>
      <c r="M80" s="93" t="s">
        <v>2438</v>
      </c>
      <c r="N80" s="93" t="s">
        <v>2444</v>
      </c>
      <c r="O80" s="133" t="s">
        <v>2446</v>
      </c>
      <c r="P80" s="142"/>
      <c r="Q80" s="147" t="s">
        <v>2213</v>
      </c>
      <c r="R80" s="99"/>
      <c r="S80" s="99"/>
      <c r="T80" s="99"/>
      <c r="U80" s="129"/>
      <c r="V80" s="68"/>
    </row>
    <row r="81" spans="1:22" ht="18" x14ac:dyDescent="0.25">
      <c r="A81" s="133" t="str">
        <f>VLOOKUP(E81,'LISTADO ATM'!$A$2:$C$901,3,0)</f>
        <v>NORTE</v>
      </c>
      <c r="B81" s="107" t="s">
        <v>2732</v>
      </c>
      <c r="C81" s="94">
        <v>44454.583252314813</v>
      </c>
      <c r="D81" s="94" t="s">
        <v>2175</v>
      </c>
      <c r="E81" s="145">
        <v>479</v>
      </c>
      <c r="F81" s="133" t="str">
        <f>VLOOKUP(E81,VIP!$A$2:$O16001,2,0)</f>
        <v>DRBR479</v>
      </c>
      <c r="G81" s="133" t="str">
        <f>VLOOKUP(E81,'LISTADO ATM'!$A$2:$B$900,2,0)</f>
        <v>ATM Estación Next Yapur Dumit</v>
      </c>
      <c r="H81" s="133">
        <f>VLOOKUP(E81,VIP!$A$2:$O20962,7,FALSE)</f>
        <v>0</v>
      </c>
      <c r="I81" s="133">
        <f>VLOOKUP(E81,VIP!$A$2:$O12927,8,FALSE)</f>
        <v>0</v>
      </c>
      <c r="J81" s="133">
        <f>VLOOKUP(E81,VIP!$A$2:$O12877,8,FALSE)</f>
        <v>0</v>
      </c>
      <c r="K81" s="133">
        <f>VLOOKUP(E81,VIP!$A$2:$O16451,6,0)</f>
        <v>0</v>
      </c>
      <c r="L81" s="142" t="s">
        <v>2719</v>
      </c>
      <c r="M81" s="150" t="s">
        <v>2532</v>
      </c>
      <c r="N81" s="93" t="s">
        <v>2444</v>
      </c>
      <c r="O81" s="133" t="s">
        <v>2635</v>
      </c>
      <c r="P81" s="142" t="s">
        <v>2703</v>
      </c>
      <c r="Q81" s="149" t="s">
        <v>2758</v>
      </c>
      <c r="R81" s="99"/>
      <c r="S81" s="99"/>
      <c r="T81" s="99"/>
      <c r="U81" s="129"/>
      <c r="V81" s="68"/>
    </row>
    <row r="82" spans="1:22" ht="18" x14ac:dyDescent="0.25">
      <c r="A82" s="133" t="str">
        <f>VLOOKUP(E82,'LISTADO ATM'!$A$2:$C$901,3,0)</f>
        <v>NORTE</v>
      </c>
      <c r="B82" s="107" t="s">
        <v>2861</v>
      </c>
      <c r="C82" s="94">
        <v>44454.833414351851</v>
      </c>
      <c r="D82" s="94" t="s">
        <v>2174</v>
      </c>
      <c r="E82" s="145">
        <v>479</v>
      </c>
      <c r="F82" s="133" t="str">
        <f>VLOOKUP(E82,VIP!$A$2:$O15999,2,0)</f>
        <v>DRBR479</v>
      </c>
      <c r="G82" s="133" t="str">
        <f>VLOOKUP(E82,'LISTADO ATM'!$A$2:$B$900,2,0)</f>
        <v>ATM Estación Next Yapur Dumit</v>
      </c>
      <c r="H82" s="133">
        <f>VLOOKUP(E82,VIP!$A$2:$O20960,7,FALSE)</f>
        <v>0</v>
      </c>
      <c r="I82" s="133">
        <f>VLOOKUP(E82,VIP!$A$2:$O12925,8,FALSE)</f>
        <v>0</v>
      </c>
      <c r="J82" s="133">
        <f>VLOOKUP(E82,VIP!$A$2:$O12875,8,FALSE)</f>
        <v>0</v>
      </c>
      <c r="K82" s="133">
        <f>VLOOKUP(E82,VIP!$A$2:$O16449,6,0)</f>
        <v>0</v>
      </c>
      <c r="L82" s="142" t="s">
        <v>2239</v>
      </c>
      <c r="M82" s="93" t="s">
        <v>2438</v>
      </c>
      <c r="N82" s="93" t="s">
        <v>2444</v>
      </c>
      <c r="O82" s="133" t="s">
        <v>2446</v>
      </c>
      <c r="P82" s="142"/>
      <c r="Q82" s="147" t="s">
        <v>2239</v>
      </c>
      <c r="R82" s="99"/>
      <c r="S82" s="99"/>
      <c r="T82" s="99"/>
      <c r="U82" s="129"/>
      <c r="V82" s="68"/>
    </row>
    <row r="83" spans="1:22" ht="18" x14ac:dyDescent="0.25">
      <c r="A83" s="133" t="str">
        <f>VLOOKUP(E83,'LISTADO ATM'!$A$2:$C$901,3,0)</f>
        <v>ESTE</v>
      </c>
      <c r="B83" s="107" t="s">
        <v>2632</v>
      </c>
      <c r="C83" s="94">
        <v>44453.508935185186</v>
      </c>
      <c r="D83" s="94" t="s">
        <v>2441</v>
      </c>
      <c r="E83" s="145">
        <v>480</v>
      </c>
      <c r="F83" s="133" t="str">
        <f>VLOOKUP(E83,VIP!$A$2:$O15961,2,0)</f>
        <v>DRBR480</v>
      </c>
      <c r="G83" s="133" t="str">
        <f>VLOOKUP(E83,'LISTADO ATM'!$A$2:$B$900,2,0)</f>
        <v>ATM UNP Farmaconal Higuey</v>
      </c>
      <c r="H83" s="133" t="str">
        <f>VLOOKUP(E83,VIP!$A$2:$O20922,7,FALSE)</f>
        <v>N/A</v>
      </c>
      <c r="I83" s="133" t="str">
        <f>VLOOKUP(E83,VIP!$A$2:$O12887,8,FALSE)</f>
        <v>N/A</v>
      </c>
      <c r="J83" s="133" t="str">
        <f>VLOOKUP(E83,VIP!$A$2:$O12837,8,FALSE)</f>
        <v>N/A</v>
      </c>
      <c r="K83" s="133" t="str">
        <f>VLOOKUP(E83,VIP!$A$2:$O16411,6,0)</f>
        <v>N/A</v>
      </c>
      <c r="L83" s="142" t="s">
        <v>2544</v>
      </c>
      <c r="M83" s="150" t="s">
        <v>2532</v>
      </c>
      <c r="N83" s="93" t="s">
        <v>2444</v>
      </c>
      <c r="O83" s="133" t="s">
        <v>2445</v>
      </c>
      <c r="P83" s="142"/>
      <c r="Q83" s="149" t="s">
        <v>2757</v>
      </c>
      <c r="R83" s="99"/>
      <c r="S83" s="99"/>
      <c r="T83" s="99"/>
      <c r="U83" s="129"/>
      <c r="V83" s="68"/>
    </row>
    <row r="84" spans="1:22" ht="18" x14ac:dyDescent="0.25">
      <c r="A84" s="133" t="str">
        <f>VLOOKUP(E84,'LISTADO ATM'!$A$2:$C$901,3,0)</f>
        <v>DISTRITO NACIONAL</v>
      </c>
      <c r="B84" s="107">
        <v>3336024132</v>
      </c>
      <c r="C84" s="94">
        <v>44452.535173611112</v>
      </c>
      <c r="D84" s="94" t="s">
        <v>2441</v>
      </c>
      <c r="E84" s="145">
        <v>490</v>
      </c>
      <c r="F84" s="133" t="str">
        <f>VLOOKUP(E84,VIP!$A$2:$O15901,2,0)</f>
        <v>DRBR490</v>
      </c>
      <c r="G84" s="133" t="str">
        <f>VLOOKUP(E84,'LISTADO ATM'!$A$2:$B$900,2,0)</f>
        <v xml:space="preserve">ATM Hospital Ney Arias Lora </v>
      </c>
      <c r="H84" s="133" t="str">
        <f>VLOOKUP(E84,VIP!$A$2:$O20862,7,FALSE)</f>
        <v>Si</v>
      </c>
      <c r="I84" s="133" t="str">
        <f>VLOOKUP(E84,VIP!$A$2:$O12827,8,FALSE)</f>
        <v>Si</v>
      </c>
      <c r="J84" s="133" t="str">
        <f>VLOOKUP(E84,VIP!$A$2:$O12777,8,FALSE)</f>
        <v>Si</v>
      </c>
      <c r="K84" s="133" t="str">
        <f>VLOOKUP(E84,VIP!$A$2:$O16351,6,0)</f>
        <v>NO</v>
      </c>
      <c r="L84" s="142" t="s">
        <v>2434</v>
      </c>
      <c r="M84" s="150" t="s">
        <v>2532</v>
      </c>
      <c r="N84" s="93" t="s">
        <v>2444</v>
      </c>
      <c r="O84" s="133" t="s">
        <v>2445</v>
      </c>
      <c r="P84" s="142"/>
      <c r="Q84" s="149" t="s">
        <v>2848</v>
      </c>
      <c r="R84" s="99"/>
      <c r="S84" s="99"/>
      <c r="T84" s="99"/>
      <c r="U84" s="129"/>
      <c r="V84" s="68"/>
    </row>
    <row r="85" spans="1:22" ht="18" x14ac:dyDescent="0.25">
      <c r="A85" s="133" t="str">
        <f>VLOOKUP(E85,'LISTADO ATM'!$A$2:$C$901,3,0)</f>
        <v>DISTRITO NACIONAL</v>
      </c>
      <c r="B85" s="107" t="s">
        <v>2781</v>
      </c>
      <c r="C85" s="94">
        <v>44454.799571759257</v>
      </c>
      <c r="D85" s="94" t="s">
        <v>2174</v>
      </c>
      <c r="E85" s="145">
        <v>490</v>
      </c>
      <c r="F85" s="133" t="str">
        <f>VLOOKUP(E85,VIP!$A$2:$O15995,2,0)</f>
        <v>DRBR490</v>
      </c>
      <c r="G85" s="133" t="str">
        <f>VLOOKUP(E85,'LISTADO ATM'!$A$2:$B$900,2,0)</f>
        <v xml:space="preserve">ATM Hospital Ney Arias Lora </v>
      </c>
      <c r="H85" s="133" t="str">
        <f>VLOOKUP(E85,VIP!$A$2:$O20956,7,FALSE)</f>
        <v>Si</v>
      </c>
      <c r="I85" s="133" t="str">
        <f>VLOOKUP(E85,VIP!$A$2:$O12921,8,FALSE)</f>
        <v>Si</v>
      </c>
      <c r="J85" s="133" t="str">
        <f>VLOOKUP(E85,VIP!$A$2:$O12871,8,FALSE)</f>
        <v>Si</v>
      </c>
      <c r="K85" s="133" t="str">
        <f>VLOOKUP(E85,VIP!$A$2:$O16445,6,0)</f>
        <v>NO</v>
      </c>
      <c r="L85" s="142" t="s">
        <v>2213</v>
      </c>
      <c r="M85" s="93" t="s">
        <v>2438</v>
      </c>
      <c r="N85" s="93" t="s">
        <v>2444</v>
      </c>
      <c r="O85" s="133" t="s">
        <v>2446</v>
      </c>
      <c r="P85" s="142"/>
      <c r="Q85" s="147" t="s">
        <v>2213</v>
      </c>
      <c r="R85" s="99"/>
      <c r="S85" s="99"/>
      <c r="T85" s="99"/>
      <c r="U85" s="129"/>
      <c r="V85" s="68"/>
    </row>
    <row r="86" spans="1:22" ht="18" x14ac:dyDescent="0.25">
      <c r="A86" s="133" t="str">
        <f>VLOOKUP(E86,'LISTADO ATM'!$A$2:$C$901,3,0)</f>
        <v>NORTE</v>
      </c>
      <c r="B86" s="107" t="s">
        <v>2838</v>
      </c>
      <c r="C86" s="94">
        <v>44454.69253472222</v>
      </c>
      <c r="D86" s="94" t="s">
        <v>2739</v>
      </c>
      <c r="E86" s="145">
        <v>492</v>
      </c>
      <c r="F86" s="133" t="str">
        <f>VLOOKUP(E86,VIP!$A$2:$O16053,2,0)</f>
        <v>DRBR492</v>
      </c>
      <c r="G86" s="133" t="str">
        <f>VLOOKUP(E86,'LISTADO ATM'!$A$2:$B$900,2,0)</f>
        <v>ATM S/M Nacional  El Dorado Santiago</v>
      </c>
      <c r="H86" s="133" t="str">
        <f>VLOOKUP(E86,VIP!$A$2:$O21014,7,FALSE)</f>
        <v>N/A</v>
      </c>
      <c r="I86" s="133" t="str">
        <f>VLOOKUP(E86,VIP!$A$2:$O12979,8,FALSE)</f>
        <v>N/A</v>
      </c>
      <c r="J86" s="133" t="str">
        <f>VLOOKUP(E86,VIP!$A$2:$O12929,8,FALSE)</f>
        <v>N/A</v>
      </c>
      <c r="K86" s="133" t="str">
        <f>VLOOKUP(E86,VIP!$A$2:$O16503,6,0)</f>
        <v>N/A</v>
      </c>
      <c r="L86" s="142" t="s">
        <v>2410</v>
      </c>
      <c r="M86" s="93" t="s">
        <v>2438</v>
      </c>
      <c r="N86" s="93" t="s">
        <v>2444</v>
      </c>
      <c r="O86" s="133" t="s">
        <v>2741</v>
      </c>
      <c r="P86" s="142"/>
      <c r="Q86" s="147" t="s">
        <v>2410</v>
      </c>
      <c r="R86" s="99"/>
      <c r="S86" s="99"/>
      <c r="T86" s="99"/>
      <c r="U86" s="129"/>
      <c r="V86" s="68"/>
    </row>
    <row r="87" spans="1:22" ht="18" x14ac:dyDescent="0.25">
      <c r="A87" s="133" t="str">
        <f>VLOOKUP(E87,'LISTADO ATM'!$A$2:$C$901,3,0)</f>
        <v>DISTRITO NACIONAL</v>
      </c>
      <c r="B87" s="107" t="s">
        <v>2839</v>
      </c>
      <c r="C87" s="94">
        <v>44454.691099537034</v>
      </c>
      <c r="D87" s="94" t="s">
        <v>2441</v>
      </c>
      <c r="E87" s="145">
        <v>493</v>
      </c>
      <c r="F87" s="133" t="str">
        <f>VLOOKUP(E87,VIP!$A$2:$O16054,2,0)</f>
        <v>DRBR493</v>
      </c>
      <c r="G87" s="133" t="str">
        <f>VLOOKUP(E87,'LISTADO ATM'!$A$2:$B$900,2,0)</f>
        <v xml:space="preserve">ATM Oficina Haina Occidental II </v>
      </c>
      <c r="H87" s="133" t="str">
        <f>VLOOKUP(E87,VIP!$A$2:$O21015,7,FALSE)</f>
        <v>Si</v>
      </c>
      <c r="I87" s="133" t="str">
        <f>VLOOKUP(E87,VIP!$A$2:$O12980,8,FALSE)</f>
        <v>Si</v>
      </c>
      <c r="J87" s="133" t="str">
        <f>VLOOKUP(E87,VIP!$A$2:$O12930,8,FALSE)</f>
        <v>Si</v>
      </c>
      <c r="K87" s="133" t="str">
        <f>VLOOKUP(E87,VIP!$A$2:$O16504,6,0)</f>
        <v>NO</v>
      </c>
      <c r="L87" s="142" t="s">
        <v>2410</v>
      </c>
      <c r="M87" s="93" t="s">
        <v>2438</v>
      </c>
      <c r="N87" s="93" t="s">
        <v>2444</v>
      </c>
      <c r="O87" s="133" t="s">
        <v>2445</v>
      </c>
      <c r="P87" s="142"/>
      <c r="Q87" s="147" t="s">
        <v>2410</v>
      </c>
      <c r="R87" s="99"/>
      <c r="S87" s="99"/>
      <c r="T87" s="99"/>
      <c r="U87" s="129"/>
      <c r="V87" s="68"/>
    </row>
    <row r="88" spans="1:22" ht="18" x14ac:dyDescent="0.25">
      <c r="A88" s="133" t="str">
        <f>VLOOKUP(E88,'LISTADO ATM'!$A$2:$C$901,3,0)</f>
        <v>DISTRITO NACIONAL</v>
      </c>
      <c r="B88" s="107" t="s">
        <v>2658</v>
      </c>
      <c r="C88" s="94">
        <v>44453.841689814813</v>
      </c>
      <c r="D88" s="94" t="s">
        <v>2441</v>
      </c>
      <c r="E88" s="145">
        <v>507</v>
      </c>
      <c r="F88" s="133" t="str">
        <f>VLOOKUP(E88,VIP!$A$2:$O15980,2,0)</f>
        <v>DRBR507</v>
      </c>
      <c r="G88" s="133" t="str">
        <f>VLOOKUP(E88,'LISTADO ATM'!$A$2:$B$900,2,0)</f>
        <v>ATM Estación Sigma Boca Chica</v>
      </c>
      <c r="H88" s="133" t="str">
        <f>VLOOKUP(E88,VIP!$A$2:$O20941,7,FALSE)</f>
        <v>Si</v>
      </c>
      <c r="I88" s="133" t="str">
        <f>VLOOKUP(E88,VIP!$A$2:$O12906,8,FALSE)</f>
        <v>Si</v>
      </c>
      <c r="J88" s="133" t="str">
        <f>VLOOKUP(E88,VIP!$A$2:$O12856,8,FALSE)</f>
        <v>Si</v>
      </c>
      <c r="K88" s="133" t="str">
        <f>VLOOKUP(E88,VIP!$A$2:$O16430,6,0)</f>
        <v>NO</v>
      </c>
      <c r="L88" s="142" t="s">
        <v>2410</v>
      </c>
      <c r="M88" s="150" t="s">
        <v>2532</v>
      </c>
      <c r="N88" s="93" t="s">
        <v>2444</v>
      </c>
      <c r="O88" s="133" t="s">
        <v>2445</v>
      </c>
      <c r="P88" s="142"/>
      <c r="Q88" s="149" t="s">
        <v>2767</v>
      </c>
    </row>
    <row r="89" spans="1:22" ht="18" x14ac:dyDescent="0.25">
      <c r="A89" s="133" t="str">
        <f>VLOOKUP(E89,'LISTADO ATM'!$A$2:$C$901,3,0)</f>
        <v>DISTRITO NACIONAL</v>
      </c>
      <c r="B89" s="107" t="s">
        <v>2824</v>
      </c>
      <c r="C89" s="94">
        <v>44454.721585648149</v>
      </c>
      <c r="D89" s="94" t="s">
        <v>2174</v>
      </c>
      <c r="E89" s="145">
        <v>515</v>
      </c>
      <c r="F89" s="133" t="str">
        <f>VLOOKUP(E89,VIP!$A$2:$O16039,2,0)</f>
        <v>DRBR515</v>
      </c>
      <c r="G89" s="133" t="str">
        <f>VLOOKUP(E89,'LISTADO ATM'!$A$2:$B$900,2,0)</f>
        <v xml:space="preserve">ATM Oficina Agora Mall I </v>
      </c>
      <c r="H89" s="133" t="str">
        <f>VLOOKUP(E89,VIP!$A$2:$O21000,7,FALSE)</f>
        <v>Si</v>
      </c>
      <c r="I89" s="133" t="str">
        <f>VLOOKUP(E89,VIP!$A$2:$O12965,8,FALSE)</f>
        <v>Si</v>
      </c>
      <c r="J89" s="133" t="str">
        <f>VLOOKUP(E89,VIP!$A$2:$O12915,8,FALSE)</f>
        <v>Si</v>
      </c>
      <c r="K89" s="133" t="str">
        <f>VLOOKUP(E89,VIP!$A$2:$O16489,6,0)</f>
        <v>SI</v>
      </c>
      <c r="L89" s="142" t="s">
        <v>2456</v>
      </c>
      <c r="M89" s="93" t="s">
        <v>2438</v>
      </c>
      <c r="N89" s="93" t="s">
        <v>2444</v>
      </c>
      <c r="O89" s="133" t="s">
        <v>2446</v>
      </c>
      <c r="P89" s="142"/>
      <c r="Q89" s="147" t="s">
        <v>2456</v>
      </c>
    </row>
    <row r="90" spans="1:22" ht="18" x14ac:dyDescent="0.25">
      <c r="A90" s="133" t="str">
        <f>VLOOKUP(E90,'LISTADO ATM'!$A$2:$C$901,3,0)</f>
        <v>NORTE</v>
      </c>
      <c r="B90" s="107" t="s">
        <v>2780</v>
      </c>
      <c r="C90" s="94">
        <v>44454.800115740742</v>
      </c>
      <c r="D90" s="94" t="s">
        <v>2175</v>
      </c>
      <c r="E90" s="145">
        <v>518</v>
      </c>
      <c r="F90" s="133" t="str">
        <f>VLOOKUP(E90,VIP!$A$2:$O15994,2,0)</f>
        <v>DRBR518</v>
      </c>
      <c r="G90" s="133" t="str">
        <f>VLOOKUP(E90,'LISTADO ATM'!$A$2:$B$900,2,0)</f>
        <v xml:space="preserve">ATM Autobanco Los Alamos </v>
      </c>
      <c r="H90" s="133" t="str">
        <f>VLOOKUP(E90,VIP!$A$2:$O20955,7,FALSE)</f>
        <v>Si</v>
      </c>
      <c r="I90" s="133" t="str">
        <f>VLOOKUP(E90,VIP!$A$2:$O12920,8,FALSE)</f>
        <v>Si</v>
      </c>
      <c r="J90" s="133" t="str">
        <f>VLOOKUP(E90,VIP!$A$2:$O12870,8,FALSE)</f>
        <v>Si</v>
      </c>
      <c r="K90" s="133" t="str">
        <f>VLOOKUP(E90,VIP!$A$2:$O16444,6,0)</f>
        <v>NO</v>
      </c>
      <c r="L90" s="142" t="s">
        <v>2213</v>
      </c>
      <c r="M90" s="93" t="s">
        <v>2438</v>
      </c>
      <c r="N90" s="93" t="s">
        <v>2444</v>
      </c>
      <c r="O90" s="133" t="s">
        <v>2846</v>
      </c>
      <c r="P90" s="142"/>
      <c r="Q90" s="147" t="s">
        <v>2213</v>
      </c>
    </row>
    <row r="91" spans="1:22" ht="18" x14ac:dyDescent="0.25">
      <c r="A91" s="133" t="str">
        <f>VLOOKUP(E91,'LISTADO ATM'!$A$2:$C$901,3,0)</f>
        <v>DISTRITO NACIONAL</v>
      </c>
      <c r="B91" s="107" t="s">
        <v>2638</v>
      </c>
      <c r="C91" s="94">
        <v>44453.622847222221</v>
      </c>
      <c r="D91" s="94" t="s">
        <v>2460</v>
      </c>
      <c r="E91" s="145">
        <v>527</v>
      </c>
      <c r="F91" s="133" t="str">
        <f>VLOOKUP(E91,VIP!$A$2:$O15953,2,0)</f>
        <v>DRBR527</v>
      </c>
      <c r="G91" s="133" t="str">
        <f>VLOOKUP(E91,'LISTADO ATM'!$A$2:$B$900,2,0)</f>
        <v>ATM Oficina Zona Oriental II</v>
      </c>
      <c r="H91" s="133" t="str">
        <f>VLOOKUP(E91,VIP!$A$2:$O20914,7,FALSE)</f>
        <v>Si</v>
      </c>
      <c r="I91" s="133" t="str">
        <f>VLOOKUP(E91,VIP!$A$2:$O12879,8,FALSE)</f>
        <v>Si</v>
      </c>
      <c r="J91" s="133" t="str">
        <f>VLOOKUP(E91,VIP!$A$2:$O12829,8,FALSE)</f>
        <v>Si</v>
      </c>
      <c r="K91" s="133" t="str">
        <f>VLOOKUP(E91,VIP!$A$2:$O16403,6,0)</f>
        <v>SI</v>
      </c>
      <c r="L91" s="142" t="s">
        <v>2636</v>
      </c>
      <c r="M91" s="150" t="s">
        <v>2532</v>
      </c>
      <c r="N91" s="93" t="s">
        <v>2444</v>
      </c>
      <c r="O91" s="133" t="s">
        <v>2461</v>
      </c>
      <c r="P91" s="142"/>
      <c r="Q91" s="149" t="s">
        <v>2848</v>
      </c>
    </row>
    <row r="92" spans="1:22" ht="18" x14ac:dyDescent="0.25">
      <c r="A92" s="133" t="str">
        <f>VLOOKUP(E92,'LISTADO ATM'!$A$2:$C$901,3,0)</f>
        <v>DISTRITO NACIONAL</v>
      </c>
      <c r="B92" s="107" t="s">
        <v>2667</v>
      </c>
      <c r="C92" s="94">
        <v>44454.107627314814</v>
      </c>
      <c r="D92" s="94" t="s">
        <v>2174</v>
      </c>
      <c r="E92" s="145">
        <v>527</v>
      </c>
      <c r="F92" s="133" t="str">
        <f>VLOOKUP(E92,VIP!$A$2:$O15993,2,0)</f>
        <v>DRBR527</v>
      </c>
      <c r="G92" s="133" t="str">
        <f>VLOOKUP(E92,'LISTADO ATM'!$A$2:$B$900,2,0)</f>
        <v>ATM Oficina Zona Oriental II</v>
      </c>
      <c r="H92" s="133" t="str">
        <f>VLOOKUP(E92,VIP!$A$2:$O20954,7,FALSE)</f>
        <v>Si</v>
      </c>
      <c r="I92" s="133" t="str">
        <f>VLOOKUP(E92,VIP!$A$2:$O12919,8,FALSE)</f>
        <v>Si</v>
      </c>
      <c r="J92" s="133" t="str">
        <f>VLOOKUP(E92,VIP!$A$2:$O12869,8,FALSE)</f>
        <v>Si</v>
      </c>
      <c r="K92" s="133" t="str">
        <f>VLOOKUP(E92,VIP!$A$2:$O16443,6,0)</f>
        <v>SI</v>
      </c>
      <c r="L92" s="142" t="s">
        <v>2239</v>
      </c>
      <c r="M92" s="93" t="s">
        <v>2438</v>
      </c>
      <c r="N92" s="93" t="s">
        <v>2444</v>
      </c>
      <c r="O92" s="133" t="s">
        <v>2446</v>
      </c>
      <c r="P92" s="142"/>
      <c r="Q92" s="147" t="s">
        <v>2239</v>
      </c>
    </row>
    <row r="93" spans="1:22" ht="18" x14ac:dyDescent="0.25">
      <c r="A93" s="133" t="str">
        <f>VLOOKUP(E93,'LISTADO ATM'!$A$2:$C$901,3,0)</f>
        <v>DISTRITO NACIONAL</v>
      </c>
      <c r="B93" s="145" t="s">
        <v>2730</v>
      </c>
      <c r="C93" s="94">
        <v>44454.585300925923</v>
      </c>
      <c r="D93" s="94" t="s">
        <v>2174</v>
      </c>
      <c r="E93" s="122">
        <v>527</v>
      </c>
      <c r="F93" s="133" t="str">
        <f>VLOOKUP(E93,VIP!$A$2:$O15999,2,0)</f>
        <v>DRBR527</v>
      </c>
      <c r="G93" s="133" t="str">
        <f>VLOOKUP(E93,'LISTADO ATM'!$A$2:$B$900,2,0)</f>
        <v>ATM Oficina Zona Oriental II</v>
      </c>
      <c r="H93" s="133" t="str">
        <f>VLOOKUP(E93,VIP!$A$2:$O20960,7,FALSE)</f>
        <v>Si</v>
      </c>
      <c r="I93" s="133" t="str">
        <f>VLOOKUP(E93,VIP!$A$2:$O12925,8,FALSE)</f>
        <v>Si</v>
      </c>
      <c r="J93" s="133" t="str">
        <f>VLOOKUP(E93,VIP!$A$2:$O12875,8,FALSE)</f>
        <v>Si</v>
      </c>
      <c r="K93" s="133" t="str">
        <f>VLOOKUP(E93,VIP!$A$2:$O16449,6,0)</f>
        <v>SI</v>
      </c>
      <c r="L93" s="142" t="s">
        <v>2717</v>
      </c>
      <c r="M93" s="93" t="s">
        <v>2438</v>
      </c>
      <c r="N93" s="93" t="s">
        <v>2444</v>
      </c>
      <c r="O93" s="133" t="s">
        <v>2446</v>
      </c>
      <c r="P93" s="142" t="s">
        <v>2769</v>
      </c>
      <c r="Q93" s="147" t="s">
        <v>2717</v>
      </c>
    </row>
    <row r="94" spans="1:22" ht="18" x14ac:dyDescent="0.25">
      <c r="A94" s="133" t="str">
        <f>VLOOKUP(E94,'LISTADO ATM'!$A$2:$C$901,3,0)</f>
        <v>NORTE</v>
      </c>
      <c r="B94" s="145" t="s">
        <v>2664</v>
      </c>
      <c r="C94" s="94">
        <v>44453.928946759261</v>
      </c>
      <c r="D94" s="94" t="s">
        <v>2175</v>
      </c>
      <c r="E94" s="122">
        <v>532</v>
      </c>
      <c r="F94" s="133" t="str">
        <f>VLOOKUP(E94,VIP!$A$2:$O15987,2,0)</f>
        <v>DRBR532</v>
      </c>
      <c r="G94" s="133" t="str">
        <f>VLOOKUP(E94,'LISTADO ATM'!$A$2:$B$900,2,0)</f>
        <v xml:space="preserve">ATM UNP Guanábano (Moca) </v>
      </c>
      <c r="H94" s="133" t="str">
        <f>VLOOKUP(E94,VIP!$A$2:$O20948,7,FALSE)</f>
        <v>Si</v>
      </c>
      <c r="I94" s="133" t="str">
        <f>VLOOKUP(E94,VIP!$A$2:$O12913,8,FALSE)</f>
        <v>Si</v>
      </c>
      <c r="J94" s="133" t="str">
        <f>VLOOKUP(E94,VIP!$A$2:$O12863,8,FALSE)</f>
        <v>Si</v>
      </c>
      <c r="K94" s="133" t="str">
        <f>VLOOKUP(E94,VIP!$A$2:$O16437,6,0)</f>
        <v>NO</v>
      </c>
      <c r="L94" s="142" t="s">
        <v>2616</v>
      </c>
      <c r="M94" s="150" t="s">
        <v>2532</v>
      </c>
      <c r="N94" s="93" t="s">
        <v>2444</v>
      </c>
      <c r="O94" s="133" t="s">
        <v>2635</v>
      </c>
      <c r="P94" s="142"/>
      <c r="Q94" s="149" t="s">
        <v>2756</v>
      </c>
      <c r="R94" s="99"/>
      <c r="S94" s="99"/>
      <c r="T94" s="119"/>
      <c r="U94" s="129"/>
      <c r="V94" s="68"/>
    </row>
    <row r="95" spans="1:22" ht="18" x14ac:dyDescent="0.25">
      <c r="A95" s="133" t="str">
        <f>VLOOKUP(E95,'LISTADO ATM'!$A$2:$C$901,3,0)</f>
        <v>DISTRITO NACIONAL</v>
      </c>
      <c r="B95" s="145" t="s">
        <v>2623</v>
      </c>
      <c r="C95" s="94">
        <v>44453.439895833333</v>
      </c>
      <c r="D95" s="94" t="s">
        <v>2174</v>
      </c>
      <c r="E95" s="122">
        <v>534</v>
      </c>
      <c r="F95" s="133" t="str">
        <f>VLOOKUP(E95,VIP!$A$2:$O15950,2,0)</f>
        <v>DRBR534</v>
      </c>
      <c r="G95" s="133" t="str">
        <f>VLOOKUP(E95,'LISTADO ATM'!$A$2:$B$900,2,0)</f>
        <v xml:space="preserve">ATM Oficina Torre II </v>
      </c>
      <c r="H95" s="133" t="str">
        <f>VLOOKUP(E95,VIP!$A$2:$O20911,7,FALSE)</f>
        <v>Si</v>
      </c>
      <c r="I95" s="133" t="str">
        <f>VLOOKUP(E95,VIP!$A$2:$O12876,8,FALSE)</f>
        <v>No</v>
      </c>
      <c r="J95" s="133" t="str">
        <f>VLOOKUP(E95,VIP!$A$2:$O12826,8,FALSE)</f>
        <v>No</v>
      </c>
      <c r="K95" s="133" t="str">
        <f>VLOOKUP(E95,VIP!$A$2:$O16400,6,0)</f>
        <v>SI</v>
      </c>
      <c r="L95" s="142" t="s">
        <v>2213</v>
      </c>
      <c r="M95" s="150" t="s">
        <v>2532</v>
      </c>
      <c r="N95" s="93" t="s">
        <v>2444</v>
      </c>
      <c r="O95" s="133" t="s">
        <v>2446</v>
      </c>
      <c r="P95" s="142"/>
      <c r="Q95" s="149" t="s">
        <v>2751</v>
      </c>
      <c r="R95" s="99"/>
      <c r="S95" s="99"/>
      <c r="T95" s="119"/>
      <c r="U95" s="129"/>
      <c r="V95" s="68"/>
    </row>
    <row r="96" spans="1:22" ht="18" x14ac:dyDescent="0.25">
      <c r="A96" s="133" t="str">
        <f>VLOOKUP(E96,'LISTADO ATM'!$A$2:$C$901,3,0)</f>
        <v>DISTRITO NACIONAL</v>
      </c>
      <c r="B96" s="145">
        <v>3336024427</v>
      </c>
      <c r="C96" s="94">
        <v>44452.627858796295</v>
      </c>
      <c r="D96" s="94" t="s">
        <v>2460</v>
      </c>
      <c r="E96" s="122">
        <v>535</v>
      </c>
      <c r="F96" s="133" t="str">
        <f>VLOOKUP(E96,VIP!$A$2:$O15876,2,0)</f>
        <v>DRBR535</v>
      </c>
      <c r="G96" s="133" t="str">
        <f>VLOOKUP(E96,'LISTADO ATM'!$A$2:$B$900,2,0)</f>
        <v xml:space="preserve">ATM Autoservicio Torre III </v>
      </c>
      <c r="H96" s="133" t="str">
        <f>VLOOKUP(E96,VIP!$A$2:$O20837,7,FALSE)</f>
        <v>Si</v>
      </c>
      <c r="I96" s="133" t="str">
        <f>VLOOKUP(E96,VIP!$A$2:$O12802,8,FALSE)</f>
        <v>No</v>
      </c>
      <c r="J96" s="133" t="str">
        <f>VLOOKUP(E96,VIP!$A$2:$O12752,8,FALSE)</f>
        <v>No</v>
      </c>
      <c r="K96" s="133" t="str">
        <f>VLOOKUP(E96,VIP!$A$2:$O16326,6,0)</f>
        <v>SI</v>
      </c>
      <c r="L96" s="142" t="s">
        <v>2609</v>
      </c>
      <c r="M96" s="150" t="s">
        <v>2532</v>
      </c>
      <c r="N96" s="93" t="s">
        <v>2444</v>
      </c>
      <c r="O96" s="133" t="s">
        <v>2461</v>
      </c>
      <c r="P96" s="142"/>
      <c r="Q96" s="149" t="s">
        <v>2749</v>
      </c>
      <c r="R96" s="99"/>
      <c r="S96" s="99"/>
      <c r="T96" s="119"/>
      <c r="U96" s="129"/>
      <c r="V96" s="68"/>
    </row>
    <row r="97" spans="1:22" ht="18" x14ac:dyDescent="0.25">
      <c r="A97" s="133" t="str">
        <f>VLOOKUP(E97,'LISTADO ATM'!$A$2:$C$901,3,0)</f>
        <v>DISTRITO NACIONAL</v>
      </c>
      <c r="B97" s="145">
        <v>3336022898</v>
      </c>
      <c r="C97" s="94">
        <v>44450.693055555559</v>
      </c>
      <c r="D97" s="94" t="s">
        <v>2174</v>
      </c>
      <c r="E97" s="122">
        <v>536</v>
      </c>
      <c r="F97" s="133" t="str">
        <f>VLOOKUP(E97,VIP!$A$2:$O15943,2,0)</f>
        <v>DRBR509</v>
      </c>
      <c r="G97" s="133" t="str">
        <f>VLOOKUP(E97,'LISTADO ATM'!$A$2:$B$900,2,0)</f>
        <v xml:space="preserve">ATM Super Lama San Isidro </v>
      </c>
      <c r="H97" s="133" t="str">
        <f>VLOOKUP(E97,VIP!$A$2:$O20904,7,FALSE)</f>
        <v>Si</v>
      </c>
      <c r="I97" s="133" t="str">
        <f>VLOOKUP(E97,VIP!$A$2:$O12869,8,FALSE)</f>
        <v>Si</v>
      </c>
      <c r="J97" s="133" t="str">
        <f>VLOOKUP(E97,VIP!$A$2:$O12819,8,FALSE)</f>
        <v>Si</v>
      </c>
      <c r="K97" s="133" t="str">
        <f>VLOOKUP(E97,VIP!$A$2:$O16393,6,0)</f>
        <v>NO</v>
      </c>
      <c r="L97" s="142" t="s">
        <v>2544</v>
      </c>
      <c r="M97" s="150" t="s">
        <v>2532</v>
      </c>
      <c r="N97" s="93" t="s">
        <v>2444</v>
      </c>
      <c r="O97" s="133" t="s">
        <v>2445</v>
      </c>
      <c r="P97" s="142"/>
      <c r="Q97" s="149" t="s">
        <v>2755</v>
      </c>
      <c r="R97" s="99"/>
      <c r="S97" s="99"/>
      <c r="T97" s="99"/>
      <c r="U97" s="129"/>
      <c r="V97" s="68"/>
    </row>
    <row r="98" spans="1:22" ht="18" x14ac:dyDescent="0.25">
      <c r="A98" s="133" t="str">
        <f>VLOOKUP(E98,'LISTADO ATM'!$A$2:$C$901,3,0)</f>
        <v>DISTRITO NACIONAL</v>
      </c>
      <c r="B98" s="145" t="s">
        <v>2803</v>
      </c>
      <c r="C98" s="94">
        <v>44454.786296296297</v>
      </c>
      <c r="D98" s="94" t="s">
        <v>2174</v>
      </c>
      <c r="E98" s="122">
        <v>536</v>
      </c>
      <c r="F98" s="133" t="str">
        <f>VLOOKUP(E98,VIP!$A$2:$O16018,2,0)</f>
        <v>DRBR509</v>
      </c>
      <c r="G98" s="133" t="str">
        <f>VLOOKUP(E98,'LISTADO ATM'!$A$2:$B$900,2,0)</f>
        <v xml:space="preserve">ATM Super Lama San Isidro </v>
      </c>
      <c r="H98" s="133" t="str">
        <f>VLOOKUP(E98,VIP!$A$2:$O20979,7,FALSE)</f>
        <v>Si</v>
      </c>
      <c r="I98" s="133" t="str">
        <f>VLOOKUP(E98,VIP!$A$2:$O12944,8,FALSE)</f>
        <v>Si</v>
      </c>
      <c r="J98" s="133" t="str">
        <f>VLOOKUP(E98,VIP!$A$2:$O12894,8,FALSE)</f>
        <v>Si</v>
      </c>
      <c r="K98" s="133" t="str">
        <f>VLOOKUP(E98,VIP!$A$2:$O16468,6,0)</f>
        <v>NO</v>
      </c>
      <c r="L98" s="142" t="s">
        <v>2456</v>
      </c>
      <c r="M98" s="93" t="s">
        <v>2438</v>
      </c>
      <c r="N98" s="93" t="s">
        <v>2444</v>
      </c>
      <c r="O98" s="133" t="s">
        <v>2446</v>
      </c>
      <c r="P98" s="142"/>
      <c r="Q98" s="147" t="s">
        <v>2456</v>
      </c>
      <c r="R98" s="99"/>
      <c r="S98" s="99"/>
      <c r="T98" s="99"/>
      <c r="U98" s="129"/>
      <c r="V98" s="68"/>
    </row>
    <row r="99" spans="1:22" ht="18" x14ac:dyDescent="0.25">
      <c r="A99" s="133" t="str">
        <f>VLOOKUP(E99,'LISTADO ATM'!$A$2:$C$901,3,0)</f>
        <v>DISTRITO NACIONAL</v>
      </c>
      <c r="B99" s="145" t="s">
        <v>2656</v>
      </c>
      <c r="C99" s="94">
        <v>44453.806296296294</v>
      </c>
      <c r="D99" s="94" t="s">
        <v>2441</v>
      </c>
      <c r="E99" s="122">
        <v>540</v>
      </c>
      <c r="F99" s="133" t="str">
        <f>VLOOKUP(E99,VIP!$A$2:$O15978,2,0)</f>
        <v>DRBR540</v>
      </c>
      <c r="G99" s="133" t="str">
        <f>VLOOKUP(E99,'LISTADO ATM'!$A$2:$B$900,2,0)</f>
        <v xml:space="preserve">ATM Autoservicio Sambil I </v>
      </c>
      <c r="H99" s="133" t="str">
        <f>VLOOKUP(E99,VIP!$A$2:$O20939,7,FALSE)</f>
        <v>Si</v>
      </c>
      <c r="I99" s="133" t="str">
        <f>VLOOKUP(E99,VIP!$A$2:$O12904,8,FALSE)</f>
        <v>Si</v>
      </c>
      <c r="J99" s="133" t="str">
        <f>VLOOKUP(E99,VIP!$A$2:$O12854,8,FALSE)</f>
        <v>Si</v>
      </c>
      <c r="K99" s="133" t="str">
        <f>VLOOKUP(E99,VIP!$A$2:$O16428,6,0)</f>
        <v>NO</v>
      </c>
      <c r="L99" s="142" t="s">
        <v>2410</v>
      </c>
      <c r="M99" s="150" t="s">
        <v>2532</v>
      </c>
      <c r="N99" s="93" t="s">
        <v>2444</v>
      </c>
      <c r="O99" s="133" t="s">
        <v>2445</v>
      </c>
      <c r="P99" s="142"/>
      <c r="Q99" s="149" t="s">
        <v>2766</v>
      </c>
      <c r="R99" s="99"/>
      <c r="S99" s="99"/>
      <c r="T99" s="99"/>
      <c r="U99" s="129"/>
      <c r="V99" s="68"/>
    </row>
    <row r="100" spans="1:22" ht="18" x14ac:dyDescent="0.25">
      <c r="A100" s="133" t="str">
        <f>VLOOKUP(E100,'LISTADO ATM'!$A$2:$C$901,3,0)</f>
        <v>DISTRITO NACIONAL</v>
      </c>
      <c r="B100" s="145">
        <v>3336022903</v>
      </c>
      <c r="C100" s="94">
        <v>44450.702928240738</v>
      </c>
      <c r="D100" s="94" t="s">
        <v>2174</v>
      </c>
      <c r="E100" s="122">
        <v>541</v>
      </c>
      <c r="F100" s="133" t="str">
        <f>VLOOKUP(E100,VIP!$A$2:$O15964,2,0)</f>
        <v>DRBR541</v>
      </c>
      <c r="G100" s="133" t="str">
        <f>VLOOKUP(E100,'LISTADO ATM'!$A$2:$B$900,2,0)</f>
        <v xml:space="preserve">ATM Oficina Sambil II </v>
      </c>
      <c r="H100" s="133" t="str">
        <f>VLOOKUP(E100,VIP!$A$2:$O20925,7,FALSE)</f>
        <v>Si</v>
      </c>
      <c r="I100" s="133" t="str">
        <f>VLOOKUP(E100,VIP!$A$2:$O12890,8,FALSE)</f>
        <v>Si</v>
      </c>
      <c r="J100" s="133" t="str">
        <f>VLOOKUP(E100,VIP!$A$2:$O12840,8,FALSE)</f>
        <v>Si</v>
      </c>
      <c r="K100" s="133" t="str">
        <f>VLOOKUP(E100,VIP!$A$2:$O16414,6,0)</f>
        <v>SI</v>
      </c>
      <c r="L100" s="142" t="s">
        <v>2213</v>
      </c>
      <c r="M100" s="150" t="s">
        <v>2532</v>
      </c>
      <c r="N100" s="93" t="s">
        <v>2444</v>
      </c>
      <c r="O100" s="133" t="s">
        <v>2446</v>
      </c>
      <c r="P100" s="142"/>
      <c r="Q100" s="149" t="s">
        <v>2748</v>
      </c>
      <c r="R100" s="99"/>
      <c r="S100" s="99"/>
      <c r="T100" s="99"/>
      <c r="U100" s="129"/>
      <c r="V100" s="68"/>
    </row>
    <row r="101" spans="1:22" ht="18" x14ac:dyDescent="0.25">
      <c r="A101" s="133" t="str">
        <f>VLOOKUP(E101,'LISTADO ATM'!$A$2:$C$901,3,0)</f>
        <v>DISTRITO NACIONAL</v>
      </c>
      <c r="B101" s="145" t="s">
        <v>2823</v>
      </c>
      <c r="C101" s="94">
        <v>44454.72388888889</v>
      </c>
      <c r="D101" s="94" t="s">
        <v>2174</v>
      </c>
      <c r="E101" s="122">
        <v>545</v>
      </c>
      <c r="F101" s="133" t="str">
        <f>VLOOKUP(E101,VIP!$A$2:$O16038,2,0)</f>
        <v>DRBR995</v>
      </c>
      <c r="G101" s="133" t="str">
        <f>VLOOKUP(E101,'LISTADO ATM'!$A$2:$B$900,2,0)</f>
        <v xml:space="preserve">ATM Oficina Isabel La Católica II  </v>
      </c>
      <c r="H101" s="133" t="str">
        <f>VLOOKUP(E101,VIP!$A$2:$O20999,7,FALSE)</f>
        <v>Si</v>
      </c>
      <c r="I101" s="133" t="str">
        <f>VLOOKUP(E101,VIP!$A$2:$O12964,8,FALSE)</f>
        <v>Si</v>
      </c>
      <c r="J101" s="133" t="str">
        <f>VLOOKUP(E101,VIP!$A$2:$O12914,8,FALSE)</f>
        <v>Si</v>
      </c>
      <c r="K101" s="133" t="str">
        <f>VLOOKUP(E101,VIP!$A$2:$O16488,6,0)</f>
        <v>NO</v>
      </c>
      <c r="L101" s="142" t="s">
        <v>2456</v>
      </c>
      <c r="M101" s="93" t="s">
        <v>2438</v>
      </c>
      <c r="N101" s="93" t="s">
        <v>2444</v>
      </c>
      <c r="O101" s="133" t="s">
        <v>2446</v>
      </c>
      <c r="P101" s="142"/>
      <c r="Q101" s="147" t="s">
        <v>2456</v>
      </c>
      <c r="R101" s="99"/>
      <c r="S101" s="99"/>
      <c r="T101" s="99"/>
      <c r="U101" s="129"/>
      <c r="V101" s="68"/>
    </row>
    <row r="102" spans="1:22" ht="18" x14ac:dyDescent="0.25">
      <c r="A102" s="133" t="str">
        <f>VLOOKUP(E102,'LISTADO ATM'!$A$2:$C$901,3,0)</f>
        <v>DISTRITO NACIONAL</v>
      </c>
      <c r="B102" s="145" t="s">
        <v>2669</v>
      </c>
      <c r="C102" s="94">
        <v>44454.320324074077</v>
      </c>
      <c r="D102" s="94" t="s">
        <v>2174</v>
      </c>
      <c r="E102" s="122">
        <v>549</v>
      </c>
      <c r="F102" s="133" t="str">
        <f>VLOOKUP(E102,VIP!$A$2:$O15992,2,0)</f>
        <v>DRBR026</v>
      </c>
      <c r="G102" s="133" t="str">
        <f>VLOOKUP(E102,'LISTADO ATM'!$A$2:$B$900,2,0)</f>
        <v xml:space="preserve">ATM Ministerio de Turismo (Oficinas Gubernamentales) </v>
      </c>
      <c r="H102" s="133" t="str">
        <f>VLOOKUP(E102,VIP!$A$2:$O20953,7,FALSE)</f>
        <v>Si</v>
      </c>
      <c r="I102" s="133" t="str">
        <f>VLOOKUP(E102,VIP!$A$2:$O12918,8,FALSE)</f>
        <v>Si</v>
      </c>
      <c r="J102" s="133" t="str">
        <f>VLOOKUP(E102,VIP!$A$2:$O12868,8,FALSE)</f>
        <v>Si</v>
      </c>
      <c r="K102" s="133" t="str">
        <f>VLOOKUP(E102,VIP!$A$2:$O16442,6,0)</f>
        <v>NO</v>
      </c>
      <c r="L102" s="142" t="s">
        <v>2213</v>
      </c>
      <c r="M102" s="93" t="s">
        <v>2438</v>
      </c>
      <c r="N102" s="93" t="s">
        <v>2444</v>
      </c>
      <c r="O102" s="133" t="s">
        <v>2446</v>
      </c>
      <c r="P102" s="142"/>
      <c r="Q102" s="147" t="s">
        <v>2213</v>
      </c>
      <c r="R102" s="99"/>
      <c r="S102" s="99"/>
      <c r="T102" s="99"/>
      <c r="U102" s="129"/>
      <c r="V102" s="68"/>
    </row>
    <row r="103" spans="1:22" ht="18" x14ac:dyDescent="0.25">
      <c r="A103" s="133" t="str">
        <f>VLOOKUP(E103,'LISTADO ATM'!$A$2:$C$901,3,0)</f>
        <v>DISTRITO NACIONAL</v>
      </c>
      <c r="B103" s="145" t="s">
        <v>2727</v>
      </c>
      <c r="C103" s="94">
        <v>44454.586921296293</v>
      </c>
      <c r="D103" s="94" t="s">
        <v>2460</v>
      </c>
      <c r="E103" s="122">
        <v>552</v>
      </c>
      <c r="F103" s="133" t="str">
        <f>VLOOKUP(E103,VIP!$A$2:$O15997,2,0)</f>
        <v>DRBR323</v>
      </c>
      <c r="G103" s="133" t="str">
        <f>VLOOKUP(E103,'LISTADO ATM'!$A$2:$B$900,2,0)</f>
        <v xml:space="preserve">ATM Suprema Corte de Justicia </v>
      </c>
      <c r="H103" s="133" t="str">
        <f>VLOOKUP(E103,VIP!$A$2:$O20958,7,FALSE)</f>
        <v>Si</v>
      </c>
      <c r="I103" s="133" t="str">
        <f>VLOOKUP(E103,VIP!$A$2:$O12923,8,FALSE)</f>
        <v>Si</v>
      </c>
      <c r="J103" s="133" t="str">
        <f>VLOOKUP(E103,VIP!$A$2:$O12873,8,FALSE)</f>
        <v>Si</v>
      </c>
      <c r="K103" s="133" t="str">
        <f>VLOOKUP(E103,VIP!$A$2:$O16447,6,0)</f>
        <v>NO</v>
      </c>
      <c r="L103" s="142" t="s">
        <v>2728</v>
      </c>
      <c r="M103" s="150" t="s">
        <v>2532</v>
      </c>
      <c r="N103" s="93" t="s">
        <v>2678</v>
      </c>
      <c r="O103" s="133" t="s">
        <v>2628</v>
      </c>
      <c r="P103" s="142" t="s">
        <v>2702</v>
      </c>
      <c r="Q103" s="149" t="s">
        <v>2745</v>
      </c>
      <c r="R103" s="99"/>
      <c r="S103" s="99"/>
      <c r="T103" s="99"/>
      <c r="U103" s="129"/>
      <c r="V103" s="68"/>
    </row>
    <row r="104" spans="1:22" ht="18" x14ac:dyDescent="0.25">
      <c r="A104" s="133" t="str">
        <f>VLOOKUP(E104,'LISTADO ATM'!$A$2:$C$901,3,0)</f>
        <v>DISTRITO NACIONAL</v>
      </c>
      <c r="B104" s="145">
        <v>3336024159</v>
      </c>
      <c r="C104" s="94">
        <v>44452.544247685182</v>
      </c>
      <c r="D104" s="94" t="s">
        <v>2174</v>
      </c>
      <c r="E104" s="122">
        <v>557</v>
      </c>
      <c r="F104" s="133" t="str">
        <f>VLOOKUP(E104,VIP!$A$2:$O15895,2,0)</f>
        <v>DRBR022</v>
      </c>
      <c r="G104" s="133" t="str">
        <f>VLOOKUP(E104,'LISTADO ATM'!$A$2:$B$900,2,0)</f>
        <v xml:space="preserve">ATM Multicentro La Sirena Ave. Mella </v>
      </c>
      <c r="H104" s="133" t="str">
        <f>VLOOKUP(E104,VIP!$A$2:$O20856,7,FALSE)</f>
        <v>Si</v>
      </c>
      <c r="I104" s="133" t="str">
        <f>VLOOKUP(E104,VIP!$A$2:$O12821,8,FALSE)</f>
        <v>Si</v>
      </c>
      <c r="J104" s="133" t="str">
        <f>VLOOKUP(E104,VIP!$A$2:$O12771,8,FALSE)</f>
        <v>Si</v>
      </c>
      <c r="K104" s="133" t="str">
        <f>VLOOKUP(E104,VIP!$A$2:$O16345,6,0)</f>
        <v>SI</v>
      </c>
      <c r="L104" s="142" t="s">
        <v>2213</v>
      </c>
      <c r="M104" s="150" t="s">
        <v>2532</v>
      </c>
      <c r="N104" s="93" t="s">
        <v>2610</v>
      </c>
      <c r="O104" s="133" t="s">
        <v>2446</v>
      </c>
      <c r="P104" s="142"/>
      <c r="Q104" s="149" t="s">
        <v>2748</v>
      </c>
      <c r="R104" s="99"/>
      <c r="S104" s="99"/>
      <c r="T104" s="99"/>
      <c r="U104" s="129"/>
      <c r="V104" s="68"/>
    </row>
    <row r="105" spans="1:22" ht="18" x14ac:dyDescent="0.25">
      <c r="A105" s="133" t="str">
        <f>VLOOKUP(E105,'LISTADO ATM'!$A$2:$C$901,3,0)</f>
        <v>DISTRITO NACIONAL</v>
      </c>
      <c r="B105" s="145">
        <v>3336024163</v>
      </c>
      <c r="C105" s="94">
        <v>44452.544641203705</v>
      </c>
      <c r="D105" s="94" t="s">
        <v>2174</v>
      </c>
      <c r="E105" s="122">
        <v>560</v>
      </c>
      <c r="F105" s="133" t="str">
        <f>VLOOKUP(E105,VIP!$A$2:$O15894,2,0)</f>
        <v>DRBR229</v>
      </c>
      <c r="G105" s="133" t="str">
        <f>VLOOKUP(E105,'LISTADO ATM'!$A$2:$B$900,2,0)</f>
        <v xml:space="preserve">ATM Junta Central Electoral </v>
      </c>
      <c r="H105" s="133" t="str">
        <f>VLOOKUP(E105,VIP!$A$2:$O20855,7,FALSE)</f>
        <v>Si</v>
      </c>
      <c r="I105" s="133" t="str">
        <f>VLOOKUP(E105,VIP!$A$2:$O12820,8,FALSE)</f>
        <v>Si</v>
      </c>
      <c r="J105" s="133" t="str">
        <f>VLOOKUP(E105,VIP!$A$2:$O12770,8,FALSE)</f>
        <v>Si</v>
      </c>
      <c r="K105" s="133" t="str">
        <f>VLOOKUP(E105,VIP!$A$2:$O16344,6,0)</f>
        <v>SI</v>
      </c>
      <c r="L105" s="142" t="s">
        <v>2213</v>
      </c>
      <c r="M105" s="93" t="s">
        <v>2438</v>
      </c>
      <c r="N105" s="93" t="s">
        <v>2610</v>
      </c>
      <c r="O105" s="133" t="s">
        <v>2446</v>
      </c>
      <c r="P105" s="142"/>
      <c r="Q105" s="147" t="s">
        <v>2213</v>
      </c>
      <c r="R105" s="99"/>
      <c r="S105" s="99"/>
      <c r="T105" s="99"/>
      <c r="U105" s="129"/>
      <c r="V105" s="68"/>
    </row>
    <row r="106" spans="1:22" ht="18" x14ac:dyDescent="0.25">
      <c r="A106" s="133" t="str">
        <f>VLOOKUP(E106,'LISTADO ATM'!$A$2:$C$901,3,0)</f>
        <v>DISTRITO NACIONAL</v>
      </c>
      <c r="B106" s="145" t="s">
        <v>2811</v>
      </c>
      <c r="C106" s="94">
        <v>44454.781770833331</v>
      </c>
      <c r="D106" s="94" t="s">
        <v>2174</v>
      </c>
      <c r="E106" s="122">
        <v>562</v>
      </c>
      <c r="F106" s="133" t="str">
        <f>VLOOKUP(E106,VIP!$A$2:$O16026,2,0)</f>
        <v>DRBR226</v>
      </c>
      <c r="G106" s="133" t="str">
        <f>VLOOKUP(E106,'LISTADO ATM'!$A$2:$B$900,2,0)</f>
        <v xml:space="preserve">ATM S/M Jumbo Carretera Mella </v>
      </c>
      <c r="H106" s="133" t="str">
        <f>VLOOKUP(E106,VIP!$A$2:$O20987,7,FALSE)</f>
        <v>Si</v>
      </c>
      <c r="I106" s="133" t="str">
        <f>VLOOKUP(E106,VIP!$A$2:$O12952,8,FALSE)</f>
        <v>Si</v>
      </c>
      <c r="J106" s="133" t="str">
        <f>VLOOKUP(E106,VIP!$A$2:$O12902,8,FALSE)</f>
        <v>Si</v>
      </c>
      <c r="K106" s="133" t="str">
        <f>VLOOKUP(E106,VIP!$A$2:$O16476,6,0)</f>
        <v>SI</v>
      </c>
      <c r="L106" s="142" t="s">
        <v>2456</v>
      </c>
      <c r="M106" s="93" t="s">
        <v>2438</v>
      </c>
      <c r="N106" s="93" t="s">
        <v>2444</v>
      </c>
      <c r="O106" s="133" t="s">
        <v>2446</v>
      </c>
      <c r="P106" s="142"/>
      <c r="Q106" s="147" t="s">
        <v>2456</v>
      </c>
      <c r="R106" s="99"/>
      <c r="S106" s="99"/>
      <c r="T106" s="99"/>
      <c r="U106" s="129"/>
      <c r="V106" s="68"/>
    </row>
    <row r="107" spans="1:22" ht="18" x14ac:dyDescent="0.25">
      <c r="A107" s="133" t="str">
        <f>VLOOKUP(E107,'LISTADO ATM'!$A$2:$C$901,3,0)</f>
        <v>DISTRITO NACIONAL</v>
      </c>
      <c r="B107" s="145">
        <v>3336024068</v>
      </c>
      <c r="C107" s="94">
        <v>44452.520069444443</v>
      </c>
      <c r="D107" s="94" t="s">
        <v>2460</v>
      </c>
      <c r="E107" s="122">
        <v>567</v>
      </c>
      <c r="F107" s="133" t="str">
        <f>VLOOKUP(E107,VIP!$A$2:$O15907,2,0)</f>
        <v>DRBR015</v>
      </c>
      <c r="G107" s="133" t="str">
        <f>VLOOKUP(E107,'LISTADO ATM'!$A$2:$B$900,2,0)</f>
        <v xml:space="preserve">ATM Oficina Máximo Gómez </v>
      </c>
      <c r="H107" s="133" t="str">
        <f>VLOOKUP(E107,VIP!$A$2:$O20868,7,FALSE)</f>
        <v>Si</v>
      </c>
      <c r="I107" s="133" t="str">
        <f>VLOOKUP(E107,VIP!$A$2:$O12833,8,FALSE)</f>
        <v>Si</v>
      </c>
      <c r="J107" s="133" t="str">
        <f>VLOOKUP(E107,VIP!$A$2:$O12783,8,FALSE)</f>
        <v>Si</v>
      </c>
      <c r="K107" s="133" t="str">
        <f>VLOOKUP(E107,VIP!$A$2:$O16357,6,0)</f>
        <v>NO</v>
      </c>
      <c r="L107" s="142" t="s">
        <v>2434</v>
      </c>
      <c r="M107" s="150" t="s">
        <v>2532</v>
      </c>
      <c r="N107" s="93" t="s">
        <v>2444</v>
      </c>
      <c r="O107" s="133" t="s">
        <v>2461</v>
      </c>
      <c r="P107" s="142"/>
      <c r="Q107" s="149" t="s">
        <v>2692</v>
      </c>
      <c r="R107" s="99"/>
      <c r="S107" s="99"/>
      <c r="T107" s="99"/>
      <c r="U107" s="129"/>
      <c r="V107" s="68"/>
    </row>
    <row r="108" spans="1:22" ht="18" x14ac:dyDescent="0.25">
      <c r="A108" s="133" t="str">
        <f>VLOOKUP(E108,'LISTADO ATM'!$A$2:$C$901,3,0)</f>
        <v>DISTRITO NACIONAL</v>
      </c>
      <c r="B108" s="145" t="s">
        <v>2731</v>
      </c>
      <c r="C108" s="94">
        <v>44454.584502314814</v>
      </c>
      <c r="D108" s="94" t="s">
        <v>2460</v>
      </c>
      <c r="E108" s="122">
        <v>570</v>
      </c>
      <c r="F108" s="133" t="str">
        <f>VLOOKUP(E108,VIP!$A$2:$O16000,2,0)</f>
        <v>DRBR478</v>
      </c>
      <c r="G108" s="133" t="str">
        <f>VLOOKUP(E108,'LISTADO ATM'!$A$2:$B$900,2,0)</f>
        <v xml:space="preserve">ATM S/M Liverpool Villa Mella </v>
      </c>
      <c r="H108" s="133" t="str">
        <f>VLOOKUP(E108,VIP!$A$2:$O20961,7,FALSE)</f>
        <v>Si</v>
      </c>
      <c r="I108" s="133" t="str">
        <f>VLOOKUP(E108,VIP!$A$2:$O12926,8,FALSE)</f>
        <v>Si</v>
      </c>
      <c r="J108" s="133" t="str">
        <f>VLOOKUP(E108,VIP!$A$2:$O12876,8,FALSE)</f>
        <v>Si</v>
      </c>
      <c r="K108" s="133" t="str">
        <f>VLOOKUP(E108,VIP!$A$2:$O16450,6,0)</f>
        <v>NO</v>
      </c>
      <c r="L108" s="142" t="s">
        <v>2686</v>
      </c>
      <c r="M108" s="150" t="s">
        <v>2532</v>
      </c>
      <c r="N108" s="93" t="s">
        <v>2678</v>
      </c>
      <c r="O108" s="133" t="s">
        <v>2628</v>
      </c>
      <c r="P108" s="142" t="s">
        <v>2703</v>
      </c>
      <c r="Q108" s="149" t="s">
        <v>2756</v>
      </c>
      <c r="R108" s="99"/>
      <c r="S108" s="99"/>
      <c r="T108" s="99"/>
      <c r="U108" s="129"/>
      <c r="V108" s="68"/>
    </row>
    <row r="109" spans="1:22" ht="18" x14ac:dyDescent="0.25">
      <c r="A109" s="133" t="str">
        <f>VLOOKUP(E109,'LISTADO ATM'!$A$2:$C$901,3,0)</f>
        <v>DISTRITO NACIONAL</v>
      </c>
      <c r="B109" s="145" t="s">
        <v>2784</v>
      </c>
      <c r="C109" s="94">
        <v>44454.798414351855</v>
      </c>
      <c r="D109" s="94" t="s">
        <v>2441</v>
      </c>
      <c r="E109" s="122">
        <v>572</v>
      </c>
      <c r="F109" s="133" t="str">
        <f>VLOOKUP(E109,VIP!$A$2:$O15998,2,0)</f>
        <v>DRBR174</v>
      </c>
      <c r="G109" s="133" t="str">
        <f>VLOOKUP(E109,'LISTADO ATM'!$A$2:$B$900,2,0)</f>
        <v xml:space="preserve">ATM Olé Ovando </v>
      </c>
      <c r="H109" s="133" t="str">
        <f>VLOOKUP(E109,VIP!$A$2:$O20959,7,FALSE)</f>
        <v>Si</v>
      </c>
      <c r="I109" s="133" t="str">
        <f>VLOOKUP(E109,VIP!$A$2:$O12924,8,FALSE)</f>
        <v>Si</v>
      </c>
      <c r="J109" s="133" t="str">
        <f>VLOOKUP(E109,VIP!$A$2:$O12874,8,FALSE)</f>
        <v>Si</v>
      </c>
      <c r="K109" s="133" t="str">
        <f>VLOOKUP(E109,VIP!$A$2:$O16448,6,0)</f>
        <v>NO</v>
      </c>
      <c r="L109" s="142" t="s">
        <v>2845</v>
      </c>
      <c r="M109" s="93" t="s">
        <v>2438</v>
      </c>
      <c r="N109" s="93" t="s">
        <v>2444</v>
      </c>
      <c r="O109" s="133" t="s">
        <v>2445</v>
      </c>
      <c r="P109" s="142"/>
      <c r="Q109" s="147" t="s">
        <v>2845</v>
      </c>
      <c r="R109" s="99"/>
      <c r="S109" s="99"/>
      <c r="T109" s="99"/>
      <c r="U109" s="129"/>
      <c r="V109" s="68"/>
    </row>
    <row r="110" spans="1:22" ht="18" x14ac:dyDescent="0.25">
      <c r="A110" s="133" t="str">
        <f>VLOOKUP(E110,'LISTADO ATM'!$A$2:$C$901,3,0)</f>
        <v>DISTRITO NACIONAL</v>
      </c>
      <c r="B110" s="145" t="s">
        <v>2807</v>
      </c>
      <c r="C110" s="94">
        <v>44454.784756944442</v>
      </c>
      <c r="D110" s="94" t="s">
        <v>2441</v>
      </c>
      <c r="E110" s="122">
        <v>577</v>
      </c>
      <c r="F110" s="133" t="str">
        <f>VLOOKUP(E110,VIP!$A$2:$O16022,2,0)</f>
        <v>DRBR173</v>
      </c>
      <c r="G110" s="133" t="str">
        <f>VLOOKUP(E110,'LISTADO ATM'!$A$2:$B$900,2,0)</f>
        <v xml:space="preserve">ATM Olé Ave. Duarte </v>
      </c>
      <c r="H110" s="133" t="str">
        <f>VLOOKUP(E110,VIP!$A$2:$O20983,7,FALSE)</f>
        <v>Si</v>
      </c>
      <c r="I110" s="133" t="str">
        <f>VLOOKUP(E110,VIP!$A$2:$O12948,8,FALSE)</f>
        <v>Si</v>
      </c>
      <c r="J110" s="133" t="str">
        <f>VLOOKUP(E110,VIP!$A$2:$O12898,8,FALSE)</f>
        <v>Si</v>
      </c>
      <c r="K110" s="133" t="str">
        <f>VLOOKUP(E110,VIP!$A$2:$O16472,6,0)</f>
        <v>SI</v>
      </c>
      <c r="L110" s="142" t="s">
        <v>2410</v>
      </c>
      <c r="M110" s="93" t="s">
        <v>2438</v>
      </c>
      <c r="N110" s="93" t="s">
        <v>2444</v>
      </c>
      <c r="O110" s="133" t="s">
        <v>2445</v>
      </c>
      <c r="P110" s="142"/>
      <c r="Q110" s="147" t="s">
        <v>2410</v>
      </c>
      <c r="R110" s="99"/>
      <c r="S110" s="99"/>
      <c r="T110" s="99"/>
      <c r="U110" s="129"/>
      <c r="V110" s="68"/>
    </row>
    <row r="111" spans="1:22" ht="18" x14ac:dyDescent="0.25">
      <c r="A111" s="133" t="str">
        <f>VLOOKUP(E111,'LISTADO ATM'!$A$2:$C$901,3,0)</f>
        <v>SUR</v>
      </c>
      <c r="B111" s="145" t="s">
        <v>2799</v>
      </c>
      <c r="C111" s="94">
        <v>44454.787488425929</v>
      </c>
      <c r="D111" s="94" t="s">
        <v>2174</v>
      </c>
      <c r="E111" s="122">
        <v>584</v>
      </c>
      <c r="F111" s="133" t="str">
        <f>VLOOKUP(E111,VIP!$A$2:$O16014,2,0)</f>
        <v>DRBR404</v>
      </c>
      <c r="G111" s="133" t="str">
        <f>VLOOKUP(E111,'LISTADO ATM'!$A$2:$B$900,2,0)</f>
        <v xml:space="preserve">ATM Oficina San Cristóbal I </v>
      </c>
      <c r="H111" s="133" t="str">
        <f>VLOOKUP(E111,VIP!$A$2:$O20975,7,FALSE)</f>
        <v>Si</v>
      </c>
      <c r="I111" s="133" t="str">
        <f>VLOOKUP(E111,VIP!$A$2:$O12940,8,FALSE)</f>
        <v>Si</v>
      </c>
      <c r="J111" s="133" t="str">
        <f>VLOOKUP(E111,VIP!$A$2:$O12890,8,FALSE)</f>
        <v>Si</v>
      </c>
      <c r="K111" s="133" t="str">
        <f>VLOOKUP(E111,VIP!$A$2:$O16464,6,0)</f>
        <v>SI</v>
      </c>
      <c r="L111" s="142" t="s">
        <v>2456</v>
      </c>
      <c r="M111" s="93" t="s">
        <v>2438</v>
      </c>
      <c r="N111" s="93" t="s">
        <v>2444</v>
      </c>
      <c r="O111" s="133" t="s">
        <v>2446</v>
      </c>
      <c r="P111" s="142"/>
      <c r="Q111" s="147" t="s">
        <v>2456</v>
      </c>
      <c r="R111" s="99"/>
      <c r="S111" s="99"/>
      <c r="T111" s="99"/>
      <c r="U111" s="129"/>
      <c r="V111" s="68"/>
    </row>
    <row r="112" spans="1:22" ht="18" x14ac:dyDescent="0.25">
      <c r="A112" s="133" t="str">
        <f>VLOOKUP(E112,'LISTADO ATM'!$A$2:$C$901,3,0)</f>
        <v>DISTRITO NACIONAL</v>
      </c>
      <c r="B112" s="145" t="s">
        <v>2725</v>
      </c>
      <c r="C112" s="94">
        <v>44454.587650462963</v>
      </c>
      <c r="D112" s="94" t="s">
        <v>2460</v>
      </c>
      <c r="E112" s="122">
        <v>586</v>
      </c>
      <c r="F112" s="133" t="str">
        <f>VLOOKUP(E112,VIP!$A$2:$O15996,2,0)</f>
        <v>DRBR01Q</v>
      </c>
      <c r="G112" s="133" t="str">
        <f>VLOOKUP(E112,'LISTADO ATM'!$A$2:$B$900,2,0)</f>
        <v xml:space="preserve">ATM Palacio de Justicia D.N. </v>
      </c>
      <c r="H112" s="133" t="str">
        <f>VLOOKUP(E112,VIP!$A$2:$O20957,7,FALSE)</f>
        <v>Si</v>
      </c>
      <c r="I112" s="133" t="str">
        <f>VLOOKUP(E112,VIP!$A$2:$O12922,8,FALSE)</f>
        <v>Si</v>
      </c>
      <c r="J112" s="133" t="str">
        <f>VLOOKUP(E112,VIP!$A$2:$O12872,8,FALSE)</f>
        <v>Si</v>
      </c>
      <c r="K112" s="133" t="str">
        <f>VLOOKUP(E112,VIP!$A$2:$O16446,6,0)</f>
        <v>NO</v>
      </c>
      <c r="L112" s="142" t="s">
        <v>2726</v>
      </c>
      <c r="M112" s="150" t="s">
        <v>2532</v>
      </c>
      <c r="N112" s="93" t="s">
        <v>2678</v>
      </c>
      <c r="O112" s="133" t="s">
        <v>2628</v>
      </c>
      <c r="P112" s="142" t="s">
        <v>2702</v>
      </c>
      <c r="Q112" s="149" t="s">
        <v>2744</v>
      </c>
      <c r="R112" s="99"/>
      <c r="S112" s="99"/>
      <c r="T112" s="99"/>
      <c r="U112" s="129"/>
      <c r="V112" s="68"/>
    </row>
    <row r="113" spans="1:22" ht="18" x14ac:dyDescent="0.25">
      <c r="A113" s="133" t="str">
        <f>VLOOKUP(E113,'LISTADO ATM'!$A$2:$C$901,3,0)</f>
        <v>NORTE</v>
      </c>
      <c r="B113" s="145" t="s">
        <v>2679</v>
      </c>
      <c r="C113" s="94">
        <v>44454.423506944448</v>
      </c>
      <c r="D113" s="94" t="s">
        <v>2175</v>
      </c>
      <c r="E113" s="122">
        <v>602</v>
      </c>
      <c r="F113" s="133" t="str">
        <f>VLOOKUP(E113,VIP!$A$2:$O15998,2,0)</f>
        <v>DRBR122</v>
      </c>
      <c r="G113" s="133" t="str">
        <f>VLOOKUP(E113,'LISTADO ATM'!$A$2:$B$900,2,0)</f>
        <v xml:space="preserve">ATM Zona Franca (Santiago) I </v>
      </c>
      <c r="H113" s="133" t="str">
        <f>VLOOKUP(E113,VIP!$A$2:$O20959,7,FALSE)</f>
        <v>Si</v>
      </c>
      <c r="I113" s="133" t="str">
        <f>VLOOKUP(E113,VIP!$A$2:$O12924,8,FALSE)</f>
        <v>No</v>
      </c>
      <c r="J113" s="133" t="str">
        <f>VLOOKUP(E113,VIP!$A$2:$O12874,8,FALSE)</f>
        <v>No</v>
      </c>
      <c r="K113" s="133" t="str">
        <f>VLOOKUP(E113,VIP!$A$2:$O16448,6,0)</f>
        <v>NO</v>
      </c>
      <c r="L113" s="142" t="s">
        <v>2239</v>
      </c>
      <c r="M113" s="150" t="s">
        <v>2532</v>
      </c>
      <c r="N113" s="93" t="s">
        <v>2444</v>
      </c>
      <c r="O113" s="133" t="s">
        <v>2635</v>
      </c>
      <c r="P113" s="142"/>
      <c r="Q113" s="149" t="s">
        <v>2695</v>
      </c>
      <c r="R113" s="99"/>
      <c r="S113" s="99"/>
      <c r="T113" s="99"/>
      <c r="U113" s="129"/>
      <c r="V113" s="68"/>
    </row>
    <row r="114" spans="1:22" ht="18" x14ac:dyDescent="0.25">
      <c r="A114" s="133" t="str">
        <f>VLOOKUP(E114,'LISTADO ATM'!$A$2:$C$901,3,0)</f>
        <v>NORTE</v>
      </c>
      <c r="B114" s="145">
        <v>3336026103</v>
      </c>
      <c r="C114" s="94">
        <v>44453.7</v>
      </c>
      <c r="D114" s="94" t="s">
        <v>2460</v>
      </c>
      <c r="E114" s="154">
        <v>605</v>
      </c>
      <c r="F114" s="133" t="str">
        <f>VLOOKUP(E114,VIP!$A$2:$O15987,2,0)</f>
        <v>DRBR141</v>
      </c>
      <c r="G114" s="133" t="str">
        <f>VLOOKUP(E114,'LISTADO ATM'!$A$2:$B$900,2,0)</f>
        <v xml:space="preserve">ATM Oficina Bonao I </v>
      </c>
      <c r="H114" s="133" t="str">
        <f>VLOOKUP(E114,VIP!$A$2:$O20948,7,FALSE)</f>
        <v>Si</v>
      </c>
      <c r="I114" s="133" t="str">
        <f>VLOOKUP(E114,VIP!$A$2:$O12913,8,FALSE)</f>
        <v>Si</v>
      </c>
      <c r="J114" s="133" t="str">
        <f>VLOOKUP(E114,VIP!$A$2:$O12863,8,FALSE)</f>
        <v>Si</v>
      </c>
      <c r="K114" s="133" t="str">
        <f>VLOOKUP(E114,VIP!$A$2:$O16437,6,0)</f>
        <v>SI</v>
      </c>
      <c r="L114" s="142" t="s">
        <v>2410</v>
      </c>
      <c r="M114" s="150" t="s">
        <v>2532</v>
      </c>
      <c r="N114" s="93" t="s">
        <v>2444</v>
      </c>
      <c r="O114" s="133" t="s">
        <v>2617</v>
      </c>
      <c r="P114" s="142"/>
      <c r="Q114" s="149" t="s">
        <v>2706</v>
      </c>
      <c r="R114" s="99"/>
      <c r="S114" s="99"/>
      <c r="T114" s="99"/>
      <c r="U114" s="129"/>
      <c r="V114" s="68"/>
    </row>
    <row r="115" spans="1:22" ht="18" x14ac:dyDescent="0.25">
      <c r="A115" s="133" t="str">
        <f>VLOOKUP(E115,'LISTADO ATM'!$A$2:$C$901,3,0)</f>
        <v>ESTE</v>
      </c>
      <c r="B115" s="145" t="s">
        <v>2860</v>
      </c>
      <c r="C115" s="94">
        <v>44454.859537037039</v>
      </c>
      <c r="D115" s="94" t="s">
        <v>2174</v>
      </c>
      <c r="E115" s="122">
        <v>608</v>
      </c>
      <c r="F115" s="133" t="str">
        <f>VLOOKUP(E115,VIP!$A$2:$O15998,2,0)</f>
        <v>DRBR305</v>
      </c>
      <c r="G115" s="133" t="str">
        <f>VLOOKUP(E115,'LISTADO ATM'!$A$2:$B$900,2,0)</f>
        <v xml:space="preserve">ATM Oficina Jumbo (San Pedro) </v>
      </c>
      <c r="H115" s="133" t="str">
        <f>VLOOKUP(E115,VIP!$A$2:$O20959,7,FALSE)</f>
        <v>Si</v>
      </c>
      <c r="I115" s="133" t="str">
        <f>VLOOKUP(E115,VIP!$A$2:$O12924,8,FALSE)</f>
        <v>Si</v>
      </c>
      <c r="J115" s="133" t="str">
        <f>VLOOKUP(E115,VIP!$A$2:$O12874,8,FALSE)</f>
        <v>Si</v>
      </c>
      <c r="K115" s="133" t="str">
        <f>VLOOKUP(E115,VIP!$A$2:$O16448,6,0)</f>
        <v>SI</v>
      </c>
      <c r="L115" s="142" t="s">
        <v>2456</v>
      </c>
      <c r="M115" s="93" t="s">
        <v>2438</v>
      </c>
      <c r="N115" s="93" t="s">
        <v>2444</v>
      </c>
      <c r="O115" s="133" t="s">
        <v>2446</v>
      </c>
      <c r="P115" s="142"/>
      <c r="Q115" s="147" t="s">
        <v>2456</v>
      </c>
      <c r="R115" s="99"/>
      <c r="S115" s="99"/>
      <c r="T115" s="99"/>
      <c r="U115" s="129"/>
      <c r="V115" s="68"/>
    </row>
    <row r="116" spans="1:22" ht="18" x14ac:dyDescent="0.25">
      <c r="A116" s="133" t="str">
        <f>VLOOKUP(E116,'LISTADO ATM'!$A$2:$C$901,3,0)</f>
        <v>ESTE</v>
      </c>
      <c r="B116" s="145" t="s">
        <v>2856</v>
      </c>
      <c r="C116" s="94">
        <v>44454.915393518517</v>
      </c>
      <c r="D116" s="94" t="s">
        <v>2174</v>
      </c>
      <c r="E116" s="122">
        <v>609</v>
      </c>
      <c r="F116" s="133" t="str">
        <f>VLOOKUP(E116,VIP!$A$2:$O15994,2,0)</f>
        <v>DRBR120</v>
      </c>
      <c r="G116" s="133" t="str">
        <f>VLOOKUP(E116,'LISTADO ATM'!$A$2:$B$900,2,0)</f>
        <v xml:space="preserve">ATM S/M Jumbo (San Pedro) </v>
      </c>
      <c r="H116" s="133" t="str">
        <f>VLOOKUP(E116,VIP!$A$2:$O20955,7,FALSE)</f>
        <v>Si</v>
      </c>
      <c r="I116" s="133" t="str">
        <f>VLOOKUP(E116,VIP!$A$2:$O12920,8,FALSE)</f>
        <v>Si</v>
      </c>
      <c r="J116" s="133" t="str">
        <f>VLOOKUP(E116,VIP!$A$2:$O12870,8,FALSE)</f>
        <v>Si</v>
      </c>
      <c r="K116" s="133" t="str">
        <f>VLOOKUP(E116,VIP!$A$2:$O16444,6,0)</f>
        <v>NO</v>
      </c>
      <c r="L116" s="142" t="s">
        <v>2616</v>
      </c>
      <c r="M116" s="93" t="s">
        <v>2438</v>
      </c>
      <c r="N116" s="93" t="s">
        <v>2444</v>
      </c>
      <c r="O116" s="133" t="s">
        <v>2446</v>
      </c>
      <c r="P116" s="142"/>
      <c r="Q116" s="147" t="s">
        <v>2616</v>
      </c>
      <c r="R116" s="99"/>
      <c r="S116" s="99"/>
      <c r="T116" s="99"/>
      <c r="U116" s="129"/>
      <c r="V116" s="68"/>
    </row>
    <row r="117" spans="1:22" ht="18" x14ac:dyDescent="0.25">
      <c r="A117" s="133" t="str">
        <f>VLOOKUP(E117,'LISTADO ATM'!$A$2:$C$901,3,0)</f>
        <v>DISTRITO NACIONAL</v>
      </c>
      <c r="B117" s="145" t="s">
        <v>2648</v>
      </c>
      <c r="C117" s="94">
        <v>44453.745925925927</v>
      </c>
      <c r="D117" s="94" t="s">
        <v>2174</v>
      </c>
      <c r="E117" s="122">
        <v>610</v>
      </c>
      <c r="F117" s="133" t="str">
        <f>VLOOKUP(E117,VIP!$A$2:$O15963,2,0)</f>
        <v>DRBR610</v>
      </c>
      <c r="G117" s="133" t="str">
        <f>VLOOKUP(E117,'LISTADO ATM'!$A$2:$B$900,2,0)</f>
        <v xml:space="preserve">ATM EDEESTE </v>
      </c>
      <c r="H117" s="133" t="str">
        <f>VLOOKUP(E117,VIP!$A$2:$O20924,7,FALSE)</f>
        <v>Si</v>
      </c>
      <c r="I117" s="133" t="str">
        <f>VLOOKUP(E117,VIP!$A$2:$O12889,8,FALSE)</f>
        <v>Si</v>
      </c>
      <c r="J117" s="133" t="str">
        <f>VLOOKUP(E117,VIP!$A$2:$O12839,8,FALSE)</f>
        <v>Si</v>
      </c>
      <c r="K117" s="133" t="str">
        <f>VLOOKUP(E117,VIP!$A$2:$O16413,6,0)</f>
        <v>NO</v>
      </c>
      <c r="L117" s="142" t="s">
        <v>2239</v>
      </c>
      <c r="M117" s="150" t="s">
        <v>2532</v>
      </c>
      <c r="N117" s="93" t="s">
        <v>2444</v>
      </c>
      <c r="O117" s="133" t="s">
        <v>2446</v>
      </c>
      <c r="P117" s="142"/>
      <c r="Q117" s="149" t="s">
        <v>2750</v>
      </c>
      <c r="R117" s="99"/>
      <c r="S117" s="99"/>
      <c r="T117" s="99"/>
      <c r="U117" s="129"/>
      <c r="V117" s="68"/>
    </row>
    <row r="118" spans="1:22" ht="18" x14ac:dyDescent="0.25">
      <c r="A118" s="133" t="str">
        <f>VLOOKUP(E118,'LISTADO ATM'!$A$2:$C$901,3,0)</f>
        <v>DISTRITO NACIONAL</v>
      </c>
      <c r="B118" s="145" t="s">
        <v>2631</v>
      </c>
      <c r="C118" s="94">
        <v>44453.516342592593</v>
      </c>
      <c r="D118" s="94" t="s">
        <v>2175</v>
      </c>
      <c r="E118" s="122">
        <v>614</v>
      </c>
      <c r="F118" s="133" t="str">
        <f>VLOOKUP(E118,VIP!$A$2:$O15959,2,0)</f>
        <v>DRBR614</v>
      </c>
      <c r="G118" s="133" t="str">
        <f>VLOOKUP(E118,'LISTADO ATM'!$A$2:$B$900,2,0)</f>
        <v>ATM S/M Bravo Pontezuela</v>
      </c>
      <c r="H118" s="133" t="str">
        <f>VLOOKUP(E118,VIP!$A$2:$O20920,7,FALSE)</f>
        <v>SI</v>
      </c>
      <c r="I118" s="133" t="str">
        <f>VLOOKUP(E118,VIP!$A$2:$O12885,8,FALSE)</f>
        <v>NO</v>
      </c>
      <c r="J118" s="133" t="str">
        <f>VLOOKUP(E118,VIP!$A$2:$O12835,8,FALSE)</f>
        <v>NO</v>
      </c>
      <c r="K118" s="133" t="str">
        <f>VLOOKUP(E118,VIP!$A$2:$O16409,6,0)</f>
        <v>NO</v>
      </c>
      <c r="L118" s="142" t="s">
        <v>2213</v>
      </c>
      <c r="M118" s="150" t="s">
        <v>2532</v>
      </c>
      <c r="N118" s="93" t="s">
        <v>2444</v>
      </c>
      <c r="O118" s="133" t="s">
        <v>2635</v>
      </c>
      <c r="P118" s="142"/>
      <c r="Q118" s="149" t="s">
        <v>2752</v>
      </c>
      <c r="R118" s="99"/>
      <c r="S118" s="99"/>
      <c r="T118" s="99"/>
      <c r="U118" s="129"/>
      <c r="V118" s="68"/>
    </row>
    <row r="119" spans="1:22" ht="18" x14ac:dyDescent="0.25">
      <c r="A119" s="133" t="str">
        <f>VLOOKUP(E119,'LISTADO ATM'!$A$2:$C$901,3,0)</f>
        <v>SUR</v>
      </c>
      <c r="B119" s="145" t="s">
        <v>2827</v>
      </c>
      <c r="C119" s="94">
        <v>44454.708124999997</v>
      </c>
      <c r="D119" s="94" t="s">
        <v>2441</v>
      </c>
      <c r="E119" s="122">
        <v>615</v>
      </c>
      <c r="F119" s="133" t="str">
        <f>VLOOKUP(E119,VIP!$A$2:$O16042,2,0)</f>
        <v>DRBR418</v>
      </c>
      <c r="G119" s="133" t="str">
        <f>VLOOKUP(E119,'LISTADO ATM'!$A$2:$B$900,2,0)</f>
        <v xml:space="preserve">ATM Estación Sunix Cabral (Barahona) </v>
      </c>
      <c r="H119" s="133" t="str">
        <f>VLOOKUP(E119,VIP!$A$2:$O21003,7,FALSE)</f>
        <v>Si</v>
      </c>
      <c r="I119" s="133" t="str">
        <f>VLOOKUP(E119,VIP!$A$2:$O12968,8,FALSE)</f>
        <v>Si</v>
      </c>
      <c r="J119" s="133" t="str">
        <f>VLOOKUP(E119,VIP!$A$2:$O12918,8,FALSE)</f>
        <v>Si</v>
      </c>
      <c r="K119" s="133" t="str">
        <f>VLOOKUP(E119,VIP!$A$2:$O16492,6,0)</f>
        <v>NO</v>
      </c>
      <c r="L119" s="142" t="s">
        <v>2410</v>
      </c>
      <c r="M119" s="93" t="s">
        <v>2438</v>
      </c>
      <c r="N119" s="93" t="s">
        <v>2444</v>
      </c>
      <c r="O119" s="133" t="s">
        <v>2445</v>
      </c>
      <c r="P119" s="142"/>
      <c r="Q119" s="147" t="s">
        <v>2410</v>
      </c>
      <c r="R119" s="99"/>
      <c r="S119" s="99"/>
      <c r="T119" s="99"/>
      <c r="U119" s="129"/>
      <c r="V119" s="68"/>
    </row>
    <row r="120" spans="1:22" ht="18" x14ac:dyDescent="0.25">
      <c r="A120" s="133" t="str">
        <f>VLOOKUP(E120,'LISTADO ATM'!$A$2:$C$901,3,0)</f>
        <v>SUR</v>
      </c>
      <c r="B120" s="145">
        <v>3336024187</v>
      </c>
      <c r="C120" s="94">
        <v>44452.553530092591</v>
      </c>
      <c r="D120" s="94" t="s">
        <v>2174</v>
      </c>
      <c r="E120" s="122">
        <v>616</v>
      </c>
      <c r="F120" s="133" t="str">
        <f>VLOOKUP(E120,VIP!$A$2:$O15892,2,0)</f>
        <v>DRBR187</v>
      </c>
      <c r="G120" s="133" t="str">
        <f>VLOOKUP(E120,'LISTADO ATM'!$A$2:$B$900,2,0)</f>
        <v xml:space="preserve">ATM 5ta. Brigada Barahona </v>
      </c>
      <c r="H120" s="133" t="str">
        <f>VLOOKUP(E120,VIP!$A$2:$O20853,7,FALSE)</f>
        <v>Si</v>
      </c>
      <c r="I120" s="133" t="str">
        <f>VLOOKUP(E120,VIP!$A$2:$O12818,8,FALSE)</f>
        <v>Si</v>
      </c>
      <c r="J120" s="133" t="str">
        <f>VLOOKUP(E120,VIP!$A$2:$O12768,8,FALSE)</f>
        <v>Si</v>
      </c>
      <c r="K120" s="133" t="str">
        <f>VLOOKUP(E120,VIP!$A$2:$O16342,6,0)</f>
        <v>NO</v>
      </c>
      <c r="L120" s="142" t="s">
        <v>2239</v>
      </c>
      <c r="M120" s="150" t="s">
        <v>2532</v>
      </c>
      <c r="N120" s="93" t="s">
        <v>2610</v>
      </c>
      <c r="O120" s="133" t="s">
        <v>2446</v>
      </c>
      <c r="P120" s="142"/>
      <c r="Q120" s="149" t="s">
        <v>2753</v>
      </c>
      <c r="R120" s="99"/>
      <c r="S120" s="99"/>
      <c r="T120" s="99"/>
      <c r="U120" s="129"/>
      <c r="V120" s="68"/>
    </row>
    <row r="121" spans="1:22" ht="18" x14ac:dyDescent="0.25">
      <c r="A121" s="133" t="str">
        <f>VLOOKUP(E121,'LISTADO ATM'!$A$2:$C$901,3,0)</f>
        <v>DISTRITO NACIONAL</v>
      </c>
      <c r="B121" s="145" t="s">
        <v>2792</v>
      </c>
      <c r="C121" s="94">
        <v>44454.79047453704</v>
      </c>
      <c r="D121" s="94" t="s">
        <v>2174</v>
      </c>
      <c r="E121" s="122">
        <v>618</v>
      </c>
      <c r="F121" s="133" t="str">
        <f>VLOOKUP(E121,VIP!$A$2:$O16007,2,0)</f>
        <v>DRBR618</v>
      </c>
      <c r="G121" s="133" t="str">
        <f>VLOOKUP(E121,'LISTADO ATM'!$A$2:$B$900,2,0)</f>
        <v xml:space="preserve">ATM Bienes Nacionales </v>
      </c>
      <c r="H121" s="133" t="str">
        <f>VLOOKUP(E121,VIP!$A$2:$O20968,7,FALSE)</f>
        <v>Si</v>
      </c>
      <c r="I121" s="133" t="str">
        <f>VLOOKUP(E121,VIP!$A$2:$O12933,8,FALSE)</f>
        <v>Si</v>
      </c>
      <c r="J121" s="133" t="str">
        <f>VLOOKUP(E121,VIP!$A$2:$O12883,8,FALSE)</f>
        <v>Si</v>
      </c>
      <c r="K121" s="133" t="str">
        <f>VLOOKUP(E121,VIP!$A$2:$O16457,6,0)</f>
        <v>NO</v>
      </c>
      <c r="L121" s="142" t="s">
        <v>2239</v>
      </c>
      <c r="M121" s="93" t="s">
        <v>2438</v>
      </c>
      <c r="N121" s="93" t="s">
        <v>2444</v>
      </c>
      <c r="O121" s="133" t="s">
        <v>2446</v>
      </c>
      <c r="P121" s="142"/>
      <c r="Q121" s="147" t="s">
        <v>2239</v>
      </c>
      <c r="R121" s="99"/>
      <c r="S121" s="99"/>
      <c r="T121" s="99"/>
      <c r="U121" s="129"/>
      <c r="V121" s="68"/>
    </row>
    <row r="122" spans="1:22" ht="18" x14ac:dyDescent="0.25">
      <c r="A122" s="133" t="str">
        <f>VLOOKUP(E122,'LISTADO ATM'!$A$2:$C$901,3,0)</f>
        <v>DISTRITO NACIONAL</v>
      </c>
      <c r="B122" s="145" t="s">
        <v>2775</v>
      </c>
      <c r="C122" s="94">
        <v>44454.811064814814</v>
      </c>
      <c r="D122" s="94" t="s">
        <v>2174</v>
      </c>
      <c r="E122" s="122">
        <v>623</v>
      </c>
      <c r="F122" s="133" t="str">
        <f>VLOOKUP(E122,VIP!$A$2:$O15989,2,0)</f>
        <v>DRBR623</v>
      </c>
      <c r="G122" s="133" t="str">
        <f>VLOOKUP(E122,'LISTADO ATM'!$A$2:$B$900,2,0)</f>
        <v xml:space="preserve">ATM Operaciones Especiales (Manoguayabo) </v>
      </c>
      <c r="H122" s="133" t="str">
        <f>VLOOKUP(E122,VIP!$A$2:$O20950,7,FALSE)</f>
        <v>Si</v>
      </c>
      <c r="I122" s="133" t="str">
        <f>VLOOKUP(E122,VIP!$A$2:$O12915,8,FALSE)</f>
        <v>Si</v>
      </c>
      <c r="J122" s="133" t="str">
        <f>VLOOKUP(E122,VIP!$A$2:$O12865,8,FALSE)</f>
        <v>Si</v>
      </c>
      <c r="K122" s="133" t="str">
        <f>VLOOKUP(E122,VIP!$A$2:$O16439,6,0)</f>
        <v>No</v>
      </c>
      <c r="L122" s="142" t="s">
        <v>2213</v>
      </c>
      <c r="M122" s="93" t="s">
        <v>2438</v>
      </c>
      <c r="N122" s="93" t="s">
        <v>2444</v>
      </c>
      <c r="O122" s="133" t="s">
        <v>2446</v>
      </c>
      <c r="P122" s="142"/>
      <c r="Q122" s="147" t="s">
        <v>2213</v>
      </c>
      <c r="R122" s="99"/>
      <c r="S122" s="99"/>
      <c r="T122" s="99"/>
      <c r="U122" s="129"/>
      <c r="V122" s="68"/>
    </row>
    <row r="123" spans="1:22" ht="18" x14ac:dyDescent="0.25">
      <c r="A123" s="133" t="str">
        <f>VLOOKUP(E123,'LISTADO ATM'!$A$2:$C$901,3,0)</f>
        <v>NORTE</v>
      </c>
      <c r="B123" s="145" t="s">
        <v>2847</v>
      </c>
      <c r="C123" s="94">
        <v>44454.681250000001</v>
      </c>
      <c r="D123" s="94" t="s">
        <v>2739</v>
      </c>
      <c r="E123" s="122">
        <v>633</v>
      </c>
      <c r="F123" s="133" t="str">
        <f>VLOOKUP(E123,VIP!$A$2:$O16011,2,0)</f>
        <v>DRBR260</v>
      </c>
      <c r="G123" s="133" t="str">
        <f>VLOOKUP(E123,'LISTADO ATM'!$A$2:$B$900,2,0)</f>
        <v xml:space="preserve">ATM Autobanco Las Colinas </v>
      </c>
      <c r="H123" s="133" t="str">
        <f>VLOOKUP(E123,VIP!$A$2:$O20972,7,FALSE)</f>
        <v>Si</v>
      </c>
      <c r="I123" s="133" t="str">
        <f>VLOOKUP(E123,VIP!$A$2:$O12937,8,FALSE)</f>
        <v>Si</v>
      </c>
      <c r="J123" s="133" t="str">
        <f>VLOOKUP(E123,VIP!$A$2:$O12887,8,FALSE)</f>
        <v>Si</v>
      </c>
      <c r="K123" s="133" t="str">
        <f>VLOOKUP(E123,VIP!$A$2:$O16461,6,0)</f>
        <v>SI</v>
      </c>
      <c r="L123" s="142" t="s">
        <v>2410</v>
      </c>
      <c r="M123" s="93" t="s">
        <v>2438</v>
      </c>
      <c r="N123" s="150" t="s">
        <v>2678</v>
      </c>
      <c r="O123" s="133" t="s">
        <v>2741</v>
      </c>
      <c r="P123" s="142"/>
      <c r="Q123" s="147" t="s">
        <v>2410</v>
      </c>
      <c r="R123" s="99"/>
      <c r="S123" s="99"/>
      <c r="T123" s="99"/>
      <c r="U123" s="129"/>
      <c r="V123" s="68"/>
    </row>
    <row r="124" spans="1:22" ht="18" x14ac:dyDescent="0.25">
      <c r="A124" s="133" t="str">
        <f>VLOOKUP(E124,'LISTADO ATM'!$A$2:$C$901,3,0)</f>
        <v>NORTE</v>
      </c>
      <c r="B124" s="145" t="s">
        <v>2828</v>
      </c>
      <c r="C124" s="94">
        <v>44454.707280092596</v>
      </c>
      <c r="D124" s="94" t="s">
        <v>2739</v>
      </c>
      <c r="E124" s="122">
        <v>635</v>
      </c>
      <c r="F124" s="133" t="str">
        <f>VLOOKUP(E124,VIP!$A$2:$O16043,2,0)</f>
        <v>DRBR12J</v>
      </c>
      <c r="G124" s="133" t="str">
        <f>VLOOKUP(E124,'LISTADO ATM'!$A$2:$B$900,2,0)</f>
        <v xml:space="preserve">ATM Zona Franca Tamboril </v>
      </c>
      <c r="H124" s="133" t="str">
        <f>VLOOKUP(E124,VIP!$A$2:$O21004,7,FALSE)</f>
        <v>Si</v>
      </c>
      <c r="I124" s="133" t="str">
        <f>VLOOKUP(E124,VIP!$A$2:$O12969,8,FALSE)</f>
        <v>Si</v>
      </c>
      <c r="J124" s="133" t="str">
        <f>VLOOKUP(E124,VIP!$A$2:$O12919,8,FALSE)</f>
        <v>Si</v>
      </c>
      <c r="K124" s="133" t="str">
        <f>VLOOKUP(E124,VIP!$A$2:$O16493,6,0)</f>
        <v>NO</v>
      </c>
      <c r="L124" s="142" t="s">
        <v>2410</v>
      </c>
      <c r="M124" s="93" t="s">
        <v>2438</v>
      </c>
      <c r="N124" s="93" t="s">
        <v>2444</v>
      </c>
      <c r="O124" s="133" t="s">
        <v>2741</v>
      </c>
      <c r="P124" s="142"/>
      <c r="Q124" s="147" t="s">
        <v>2410</v>
      </c>
      <c r="R124" s="99"/>
      <c r="S124" s="99"/>
      <c r="T124" s="99"/>
      <c r="U124" s="129"/>
      <c r="V124" s="68"/>
    </row>
    <row r="125" spans="1:22" ht="18" x14ac:dyDescent="0.25">
      <c r="A125" s="133" t="str">
        <f>VLOOKUP(E125,'LISTADO ATM'!$A$2:$C$901,3,0)</f>
        <v>DISTRITO NACIONAL</v>
      </c>
      <c r="B125" s="145">
        <v>3336026132</v>
      </c>
      <c r="C125" s="94">
        <v>44453.709027777775</v>
      </c>
      <c r="D125" s="94" t="s">
        <v>2441</v>
      </c>
      <c r="E125" s="154">
        <v>642</v>
      </c>
      <c r="F125" s="133" t="str">
        <f>VLOOKUP(E125,VIP!$A$2:$O15988,2,0)</f>
        <v>DRBR24O</v>
      </c>
      <c r="G125" s="133" t="str">
        <f>VLOOKUP(E125,'LISTADO ATM'!$A$2:$B$900,2,0)</f>
        <v xml:space="preserve">ATM OMSA Sto. Dgo. </v>
      </c>
      <c r="H125" s="133" t="str">
        <f>VLOOKUP(E125,VIP!$A$2:$O20949,7,FALSE)</f>
        <v>Si</v>
      </c>
      <c r="I125" s="133" t="str">
        <f>VLOOKUP(E125,VIP!$A$2:$O12914,8,FALSE)</f>
        <v>Si</v>
      </c>
      <c r="J125" s="133" t="str">
        <f>VLOOKUP(E125,VIP!$A$2:$O12864,8,FALSE)</f>
        <v>Si</v>
      </c>
      <c r="K125" s="133" t="str">
        <f>VLOOKUP(E125,VIP!$A$2:$O16438,6,0)</f>
        <v>NO</v>
      </c>
      <c r="L125" s="142" t="s">
        <v>2410</v>
      </c>
      <c r="M125" s="150" t="s">
        <v>2532</v>
      </c>
      <c r="N125" s="93" t="s">
        <v>2444</v>
      </c>
      <c r="O125" s="133" t="s">
        <v>2445</v>
      </c>
      <c r="P125" s="142"/>
      <c r="Q125" s="149" t="s">
        <v>2707</v>
      </c>
      <c r="R125" s="99"/>
      <c r="S125" s="99"/>
      <c r="T125" s="99"/>
      <c r="U125" s="129"/>
      <c r="V125" s="68"/>
    </row>
    <row r="126" spans="1:22" ht="18" x14ac:dyDescent="0.25">
      <c r="A126" s="133" t="str">
        <f>VLOOKUP(E126,'LISTADO ATM'!$A$2:$C$901,3,0)</f>
        <v>NORTE</v>
      </c>
      <c r="B126" s="145" t="s">
        <v>2800</v>
      </c>
      <c r="C126" s="94">
        <v>44454.787222222221</v>
      </c>
      <c r="D126" s="94" t="s">
        <v>2174</v>
      </c>
      <c r="E126" s="122">
        <v>649</v>
      </c>
      <c r="F126" s="133" t="str">
        <f>VLOOKUP(E126,VIP!$A$2:$O16015,2,0)</f>
        <v>DRBR649</v>
      </c>
      <c r="G126" s="133" t="str">
        <f>VLOOKUP(E126,'LISTADO ATM'!$A$2:$B$900,2,0)</f>
        <v xml:space="preserve">ATM Oficina Galería 56 (San Francisco de Macorís) </v>
      </c>
      <c r="H126" s="133" t="str">
        <f>VLOOKUP(E126,VIP!$A$2:$O20976,7,FALSE)</f>
        <v>Si</v>
      </c>
      <c r="I126" s="133" t="str">
        <f>VLOOKUP(E126,VIP!$A$2:$O12941,8,FALSE)</f>
        <v>Si</v>
      </c>
      <c r="J126" s="133" t="str">
        <f>VLOOKUP(E126,VIP!$A$2:$O12891,8,FALSE)</f>
        <v>Si</v>
      </c>
      <c r="K126" s="133" t="str">
        <f>VLOOKUP(E126,VIP!$A$2:$O16465,6,0)</f>
        <v>SI</v>
      </c>
      <c r="L126" s="142" t="s">
        <v>2456</v>
      </c>
      <c r="M126" s="93" t="s">
        <v>2438</v>
      </c>
      <c r="N126" s="93" t="s">
        <v>2444</v>
      </c>
      <c r="O126" s="133" t="s">
        <v>2446</v>
      </c>
      <c r="P126" s="142"/>
      <c r="Q126" s="147" t="s">
        <v>2456</v>
      </c>
      <c r="R126" s="99"/>
      <c r="S126" s="99"/>
      <c r="T126" s="99"/>
      <c r="U126" s="129"/>
      <c r="V126" s="68"/>
    </row>
    <row r="127" spans="1:22" ht="18" x14ac:dyDescent="0.25">
      <c r="A127" s="133" t="str">
        <f>VLOOKUP(E127,'LISTADO ATM'!$A$2:$C$901,3,0)</f>
        <v>ESTE</v>
      </c>
      <c r="B127" s="145" t="s">
        <v>2841</v>
      </c>
      <c r="C127" s="94">
        <v>44454.682812500003</v>
      </c>
      <c r="D127" s="94" t="s">
        <v>2441</v>
      </c>
      <c r="E127" s="122">
        <v>660</v>
      </c>
      <c r="F127" s="133" t="str">
        <f>VLOOKUP(E127,VIP!$A$2:$O16056,2,0)</f>
        <v>DRBR660</v>
      </c>
      <c r="G127" s="133" t="str">
        <f>VLOOKUP(E127,'LISTADO ATM'!$A$2:$B$900,2,0)</f>
        <v>ATM Romana Norte II</v>
      </c>
      <c r="H127" s="133" t="str">
        <f>VLOOKUP(E127,VIP!$A$2:$O21017,7,FALSE)</f>
        <v>N/A</v>
      </c>
      <c r="I127" s="133" t="str">
        <f>VLOOKUP(E127,VIP!$A$2:$O12982,8,FALSE)</f>
        <v>N/A</v>
      </c>
      <c r="J127" s="133" t="str">
        <f>VLOOKUP(E127,VIP!$A$2:$O12932,8,FALSE)</f>
        <v>N/A</v>
      </c>
      <c r="K127" s="133" t="str">
        <f>VLOOKUP(E127,VIP!$A$2:$O16506,6,0)</f>
        <v>N/A</v>
      </c>
      <c r="L127" s="142" t="s">
        <v>2410</v>
      </c>
      <c r="M127" s="93" t="s">
        <v>2438</v>
      </c>
      <c r="N127" s="93" t="s">
        <v>2444</v>
      </c>
      <c r="O127" s="133" t="s">
        <v>2445</v>
      </c>
      <c r="P127" s="142"/>
      <c r="Q127" s="147" t="s">
        <v>2410</v>
      </c>
      <c r="R127" s="99"/>
      <c r="S127" s="99"/>
      <c r="T127" s="99"/>
      <c r="U127" s="129"/>
      <c r="V127" s="68"/>
    </row>
    <row r="128" spans="1:22" ht="18" x14ac:dyDescent="0.25">
      <c r="A128" s="133" t="str">
        <f>VLOOKUP(E128,'LISTADO ATM'!$A$2:$C$901,3,0)</f>
        <v>DISTRITO NACIONAL</v>
      </c>
      <c r="B128" s="145" t="s">
        <v>2802</v>
      </c>
      <c r="C128" s="94">
        <v>44454.786759259259</v>
      </c>
      <c r="D128" s="94" t="s">
        <v>2174</v>
      </c>
      <c r="E128" s="122">
        <v>663</v>
      </c>
      <c r="F128" s="133" t="str">
        <f>VLOOKUP(E128,VIP!$A$2:$O16017,2,0)</f>
        <v>DRBR663</v>
      </c>
      <c r="G128" s="133" t="str">
        <f>VLOOKUP(E128,'LISTADO ATM'!$A$2:$B$900,2,0)</f>
        <v>ATM S/M Olé Av. España</v>
      </c>
      <c r="H128" s="133" t="str">
        <f>VLOOKUP(E128,VIP!$A$2:$O20978,7,FALSE)</f>
        <v>N/A</v>
      </c>
      <c r="I128" s="133" t="str">
        <f>VLOOKUP(E128,VIP!$A$2:$O12943,8,FALSE)</f>
        <v>N/A</v>
      </c>
      <c r="J128" s="133" t="str">
        <f>VLOOKUP(E128,VIP!$A$2:$O12893,8,FALSE)</f>
        <v>N/A</v>
      </c>
      <c r="K128" s="133" t="str">
        <f>VLOOKUP(E128,VIP!$A$2:$O16467,6,0)</f>
        <v>N/A</v>
      </c>
      <c r="L128" s="142" t="s">
        <v>2456</v>
      </c>
      <c r="M128" s="93" t="s">
        <v>2438</v>
      </c>
      <c r="N128" s="93" t="s">
        <v>2444</v>
      </c>
      <c r="O128" s="133" t="s">
        <v>2446</v>
      </c>
      <c r="P128" s="142"/>
      <c r="Q128" s="147" t="s">
        <v>2456</v>
      </c>
      <c r="R128" s="99"/>
      <c r="S128" s="99"/>
      <c r="T128" s="99"/>
      <c r="U128" s="129"/>
      <c r="V128" s="68"/>
    </row>
    <row r="129" spans="1:22" ht="18" x14ac:dyDescent="0.25">
      <c r="A129" s="133" t="str">
        <f>VLOOKUP(E129,'LISTADO ATM'!$A$2:$C$901,3,0)</f>
        <v>ESTE</v>
      </c>
      <c r="B129" s="145">
        <v>3336024450</v>
      </c>
      <c r="C129" s="94">
        <v>44452.632974537039</v>
      </c>
      <c r="D129" s="94" t="s">
        <v>2441</v>
      </c>
      <c r="E129" s="122">
        <v>673</v>
      </c>
      <c r="F129" s="133" t="str">
        <f>VLOOKUP(E129,VIP!$A$2:$O15875,2,0)</f>
        <v>DRBR673</v>
      </c>
      <c r="G129" s="133" t="str">
        <f>VLOOKUP(E129,'LISTADO ATM'!$A$2:$B$900,2,0)</f>
        <v>ATM Clínica Dr. Cruz Jiminián</v>
      </c>
      <c r="H129" s="133" t="str">
        <f>VLOOKUP(E129,VIP!$A$2:$O20836,7,FALSE)</f>
        <v>Si</v>
      </c>
      <c r="I129" s="133" t="str">
        <f>VLOOKUP(E129,VIP!$A$2:$O12801,8,FALSE)</f>
        <v>Si</v>
      </c>
      <c r="J129" s="133" t="str">
        <f>VLOOKUP(E129,VIP!$A$2:$O12751,8,FALSE)</f>
        <v>Si</v>
      </c>
      <c r="K129" s="133" t="str">
        <f>VLOOKUP(E129,VIP!$A$2:$O16325,6,0)</f>
        <v>NO</v>
      </c>
      <c r="L129" s="142" t="s">
        <v>2410</v>
      </c>
      <c r="M129" s="150" t="s">
        <v>2532</v>
      </c>
      <c r="N129" s="93" t="s">
        <v>2444</v>
      </c>
      <c r="O129" s="133" t="s">
        <v>2445</v>
      </c>
      <c r="P129" s="142"/>
      <c r="Q129" s="149" t="s">
        <v>2762</v>
      </c>
      <c r="R129" s="99"/>
      <c r="S129" s="99"/>
      <c r="T129" s="99"/>
      <c r="U129" s="129"/>
      <c r="V129" s="68"/>
    </row>
    <row r="130" spans="1:22" ht="18" x14ac:dyDescent="0.25">
      <c r="A130" s="133" t="str">
        <f>VLOOKUP(E130,'LISTADO ATM'!$A$2:$C$901,3,0)</f>
        <v>DISTRITO NACIONAL</v>
      </c>
      <c r="B130" s="145" t="s">
        <v>2808</v>
      </c>
      <c r="C130" s="94">
        <v>44454.784432870372</v>
      </c>
      <c r="D130" s="94" t="s">
        <v>2174</v>
      </c>
      <c r="E130" s="122">
        <v>676</v>
      </c>
      <c r="F130" s="133" t="str">
        <f>VLOOKUP(E130,VIP!$A$2:$O16023,2,0)</f>
        <v>DRBR676</v>
      </c>
      <c r="G130" s="133" t="str">
        <f>VLOOKUP(E130,'LISTADO ATM'!$A$2:$B$900,2,0)</f>
        <v>ATM S/M Bravo Colina Del Oeste</v>
      </c>
      <c r="H130" s="133" t="str">
        <f>VLOOKUP(E130,VIP!$A$2:$O20984,7,FALSE)</f>
        <v>Si</v>
      </c>
      <c r="I130" s="133" t="str">
        <f>VLOOKUP(E130,VIP!$A$2:$O12949,8,FALSE)</f>
        <v>Si</v>
      </c>
      <c r="J130" s="133" t="str">
        <f>VLOOKUP(E130,VIP!$A$2:$O12899,8,FALSE)</f>
        <v>Si</v>
      </c>
      <c r="K130" s="133" t="str">
        <f>VLOOKUP(E130,VIP!$A$2:$O16473,6,0)</f>
        <v>NO</v>
      </c>
      <c r="L130" s="142" t="s">
        <v>2456</v>
      </c>
      <c r="M130" s="93" t="s">
        <v>2438</v>
      </c>
      <c r="N130" s="93" t="s">
        <v>2444</v>
      </c>
      <c r="O130" s="133" t="s">
        <v>2446</v>
      </c>
      <c r="P130" s="142"/>
      <c r="Q130" s="147" t="s">
        <v>2456</v>
      </c>
      <c r="R130" s="99"/>
      <c r="S130" s="99"/>
      <c r="T130" s="99"/>
      <c r="U130" s="129"/>
      <c r="V130" s="68"/>
    </row>
    <row r="131" spans="1:22" ht="18" x14ac:dyDescent="0.25">
      <c r="A131" s="133" t="str">
        <f>VLOOKUP(E131,'LISTADO ATM'!$A$2:$C$901,3,0)</f>
        <v>ESTE</v>
      </c>
      <c r="B131" s="145" t="s">
        <v>2647</v>
      </c>
      <c r="C131" s="94">
        <v>44453.745243055557</v>
      </c>
      <c r="D131" s="94" t="s">
        <v>2174</v>
      </c>
      <c r="E131" s="122">
        <v>680</v>
      </c>
      <c r="F131" s="133" t="str">
        <f>VLOOKUP(E131,VIP!$A$2:$O15962,2,0)</f>
        <v>DRBR680</v>
      </c>
      <c r="G131" s="133" t="str">
        <f>VLOOKUP(E131,'LISTADO ATM'!$A$2:$B$900,2,0)</f>
        <v>ATM Hotel Royalton</v>
      </c>
      <c r="H131" s="133" t="str">
        <f>VLOOKUP(E131,VIP!$A$2:$O20923,7,FALSE)</f>
        <v>NO</v>
      </c>
      <c r="I131" s="133" t="str">
        <f>VLOOKUP(E131,VIP!$A$2:$O12888,8,FALSE)</f>
        <v>NO</v>
      </c>
      <c r="J131" s="133" t="str">
        <f>VLOOKUP(E131,VIP!$A$2:$O12838,8,FALSE)</f>
        <v>NO</v>
      </c>
      <c r="K131" s="133" t="str">
        <f>VLOOKUP(E131,VIP!$A$2:$O16412,6,0)</f>
        <v>NO</v>
      </c>
      <c r="L131" s="142" t="s">
        <v>2213</v>
      </c>
      <c r="M131" s="150" t="s">
        <v>2532</v>
      </c>
      <c r="N131" s="93" t="s">
        <v>2444</v>
      </c>
      <c r="O131" s="133" t="s">
        <v>2446</v>
      </c>
      <c r="P131" s="142"/>
      <c r="Q131" s="149" t="s">
        <v>2691</v>
      </c>
      <c r="R131" s="99"/>
      <c r="S131" s="99"/>
      <c r="T131" s="99"/>
      <c r="U131" s="129"/>
      <c r="V131" s="68"/>
    </row>
    <row r="132" spans="1:22" ht="18" x14ac:dyDescent="0.25">
      <c r="A132" s="133" t="str">
        <f>VLOOKUP(E132,'LISTADO ATM'!$A$2:$C$901,3,0)</f>
        <v>ESTE</v>
      </c>
      <c r="B132" s="145" t="s">
        <v>2817</v>
      </c>
      <c r="C132" s="94">
        <v>44454.767905092594</v>
      </c>
      <c r="D132" s="94" t="s">
        <v>2174</v>
      </c>
      <c r="E132" s="122">
        <v>682</v>
      </c>
      <c r="F132" s="133" t="str">
        <f>VLOOKUP(E132,VIP!$A$2:$O16032,2,0)</f>
        <v>DRBR682</v>
      </c>
      <c r="G132" s="133" t="str">
        <f>VLOOKUP(E132,'LISTADO ATM'!$A$2:$B$900,2,0)</f>
        <v>ATM Blue Mall Punta Cana</v>
      </c>
      <c r="H132" s="133" t="str">
        <f>VLOOKUP(E132,VIP!$A$2:$O20993,7,FALSE)</f>
        <v>NO</v>
      </c>
      <c r="I132" s="133" t="str">
        <f>VLOOKUP(E132,VIP!$A$2:$O12958,8,FALSE)</f>
        <v>NO</v>
      </c>
      <c r="J132" s="133" t="str">
        <f>VLOOKUP(E132,VIP!$A$2:$O12908,8,FALSE)</f>
        <v>NO</v>
      </c>
      <c r="K132" s="133" t="str">
        <f>VLOOKUP(E132,VIP!$A$2:$O16482,6,0)</f>
        <v>NO</v>
      </c>
      <c r="L132" s="142" t="s">
        <v>2213</v>
      </c>
      <c r="M132" s="93" t="s">
        <v>2438</v>
      </c>
      <c r="N132" s="93" t="s">
        <v>2444</v>
      </c>
      <c r="O132" s="133" t="s">
        <v>2446</v>
      </c>
      <c r="P132" s="142"/>
      <c r="Q132" s="147" t="s">
        <v>2213</v>
      </c>
      <c r="R132" s="99"/>
      <c r="S132" s="99"/>
      <c r="T132" s="99"/>
      <c r="U132" s="129"/>
      <c r="V132" s="68"/>
    </row>
    <row r="133" spans="1:22" ht="18" x14ac:dyDescent="0.25">
      <c r="A133" s="133" t="str">
        <f>VLOOKUP(E133,'LISTADO ATM'!$A$2:$C$901,3,0)</f>
        <v>DISTRITO NACIONAL</v>
      </c>
      <c r="B133" s="145" t="s">
        <v>2810</v>
      </c>
      <c r="C133" s="94">
        <v>44454.783599537041</v>
      </c>
      <c r="D133" s="94" t="s">
        <v>2441</v>
      </c>
      <c r="E133" s="122">
        <v>684</v>
      </c>
      <c r="F133" s="133" t="str">
        <f>VLOOKUP(E133,VIP!$A$2:$O16025,2,0)</f>
        <v>DRBR684</v>
      </c>
      <c r="G133" s="133" t="str">
        <f>VLOOKUP(E133,'LISTADO ATM'!$A$2:$B$900,2,0)</f>
        <v>ATM Estación Texaco Prolongación 27 Febrero</v>
      </c>
      <c r="H133" s="133" t="str">
        <f>VLOOKUP(E133,VIP!$A$2:$O20986,7,FALSE)</f>
        <v>NO</v>
      </c>
      <c r="I133" s="133" t="str">
        <f>VLOOKUP(E133,VIP!$A$2:$O12951,8,FALSE)</f>
        <v>NO</v>
      </c>
      <c r="J133" s="133" t="str">
        <f>VLOOKUP(E133,VIP!$A$2:$O12901,8,FALSE)</f>
        <v>NO</v>
      </c>
      <c r="K133" s="133" t="str">
        <f>VLOOKUP(E133,VIP!$A$2:$O16475,6,0)</f>
        <v>NO</v>
      </c>
      <c r="L133" s="142" t="s">
        <v>2410</v>
      </c>
      <c r="M133" s="93" t="s">
        <v>2438</v>
      </c>
      <c r="N133" s="93" t="s">
        <v>2444</v>
      </c>
      <c r="O133" s="133" t="s">
        <v>2445</v>
      </c>
      <c r="P133" s="142"/>
      <c r="Q133" s="147" t="s">
        <v>2410</v>
      </c>
      <c r="R133" s="99"/>
      <c r="S133" s="99"/>
      <c r="T133" s="99"/>
      <c r="U133" s="129"/>
      <c r="V133" s="68"/>
    </row>
    <row r="134" spans="1:22" ht="18" x14ac:dyDescent="0.25">
      <c r="A134" s="133" t="str">
        <f>VLOOKUP(E134,'LISTADO ATM'!$A$2:$C$901,3,0)</f>
        <v>DISTRITO NACIONAL</v>
      </c>
      <c r="B134" s="145">
        <v>3336022552</v>
      </c>
      <c r="C134" s="94">
        <v>44449.861979166664</v>
      </c>
      <c r="D134" s="94" t="s">
        <v>2174</v>
      </c>
      <c r="E134" s="122">
        <v>686</v>
      </c>
      <c r="F134" s="133" t="str">
        <f>VLOOKUP(E134,VIP!$A$2:$O15946,2,0)</f>
        <v>DRBR686</v>
      </c>
      <c r="G134" s="133" t="str">
        <f>VLOOKUP(E134,'LISTADO ATM'!$A$2:$B$900,2,0)</f>
        <v>ATM Autoservicio Oficina Máximo Gómez</v>
      </c>
      <c r="H134" s="133" t="str">
        <f>VLOOKUP(E134,VIP!$A$2:$O20907,7,FALSE)</f>
        <v>Si</v>
      </c>
      <c r="I134" s="133" t="str">
        <f>VLOOKUP(E134,VIP!$A$2:$O12872,8,FALSE)</f>
        <v>Si</v>
      </c>
      <c r="J134" s="133" t="str">
        <f>VLOOKUP(E134,VIP!$A$2:$O12822,8,FALSE)</f>
        <v>Si</v>
      </c>
      <c r="K134" s="133" t="str">
        <f>VLOOKUP(E134,VIP!$A$2:$O16396,6,0)</f>
        <v>NO</v>
      </c>
      <c r="L134" s="142" t="s">
        <v>2213</v>
      </c>
      <c r="M134" s="93" t="s">
        <v>2438</v>
      </c>
      <c r="N134" s="93" t="s">
        <v>2444</v>
      </c>
      <c r="O134" s="133" t="s">
        <v>2446</v>
      </c>
      <c r="P134" s="142"/>
      <c r="Q134" s="93" t="s">
        <v>2213</v>
      </c>
    </row>
    <row r="135" spans="1:22" ht="18" x14ac:dyDescent="0.25">
      <c r="A135" s="133" t="str">
        <f>VLOOKUP(E135,'LISTADO ATM'!$A$2:$C$901,3,0)</f>
        <v>DISTRITO NACIONAL</v>
      </c>
      <c r="B135" s="145" t="s">
        <v>2843</v>
      </c>
      <c r="C135" s="94">
        <v>44454.67765046296</v>
      </c>
      <c r="D135" s="94" t="s">
        <v>2441</v>
      </c>
      <c r="E135" s="122">
        <v>696</v>
      </c>
      <c r="F135" s="133" t="str">
        <f>VLOOKUP(E135,VIP!$A$2:$O16058,2,0)</f>
        <v>DRBR696</v>
      </c>
      <c r="G135" s="133" t="str">
        <f>VLOOKUP(E135,'LISTADO ATM'!$A$2:$B$900,2,0)</f>
        <v>ATM Olé Jacobo Majluta</v>
      </c>
      <c r="H135" s="133" t="str">
        <f>VLOOKUP(E135,VIP!$A$2:$O21019,7,FALSE)</f>
        <v>Si</v>
      </c>
      <c r="I135" s="133" t="str">
        <f>VLOOKUP(E135,VIP!$A$2:$O12984,8,FALSE)</f>
        <v>Si</v>
      </c>
      <c r="J135" s="133" t="str">
        <f>VLOOKUP(E135,VIP!$A$2:$O12934,8,FALSE)</f>
        <v>Si</v>
      </c>
      <c r="K135" s="133" t="str">
        <f>VLOOKUP(E135,VIP!$A$2:$O16508,6,0)</f>
        <v>NO</v>
      </c>
      <c r="L135" s="142" t="s">
        <v>2410</v>
      </c>
      <c r="M135" s="93" t="s">
        <v>2438</v>
      </c>
      <c r="N135" s="93" t="s">
        <v>2444</v>
      </c>
      <c r="O135" s="133" t="s">
        <v>2445</v>
      </c>
      <c r="P135" s="142"/>
      <c r="Q135" s="147" t="s">
        <v>2410</v>
      </c>
    </row>
    <row r="136" spans="1:22" ht="18" x14ac:dyDescent="0.25">
      <c r="A136" s="133" t="str">
        <f>VLOOKUP(E136,'LISTADO ATM'!$A$2:$C$901,3,0)</f>
        <v>DISTRITO NACIONAL</v>
      </c>
      <c r="B136" s="145" t="s">
        <v>2801</v>
      </c>
      <c r="C136" s="94">
        <v>44454.786921296298</v>
      </c>
      <c r="D136" s="94" t="s">
        <v>2174</v>
      </c>
      <c r="E136" s="122">
        <v>697</v>
      </c>
      <c r="F136" s="133" t="str">
        <f>VLOOKUP(E136,VIP!$A$2:$O16016,2,0)</f>
        <v>DRBR697</v>
      </c>
      <c r="G136" s="133" t="str">
        <f>VLOOKUP(E136,'LISTADO ATM'!$A$2:$B$900,2,0)</f>
        <v>ATM Hipermercado Olé Ciudad Juan Bosch</v>
      </c>
      <c r="H136" s="133" t="str">
        <f>VLOOKUP(E136,VIP!$A$2:$O20977,7,FALSE)</f>
        <v>Si</v>
      </c>
      <c r="I136" s="133" t="str">
        <f>VLOOKUP(E136,VIP!$A$2:$O12942,8,FALSE)</f>
        <v>Si</v>
      </c>
      <c r="J136" s="133" t="str">
        <f>VLOOKUP(E136,VIP!$A$2:$O12892,8,FALSE)</f>
        <v>Si</v>
      </c>
      <c r="K136" s="133" t="str">
        <f>VLOOKUP(E136,VIP!$A$2:$O16466,6,0)</f>
        <v>NO</v>
      </c>
      <c r="L136" s="142" t="s">
        <v>2456</v>
      </c>
      <c r="M136" s="93" t="s">
        <v>2438</v>
      </c>
      <c r="N136" s="93" t="s">
        <v>2444</v>
      </c>
      <c r="O136" s="133" t="s">
        <v>2446</v>
      </c>
      <c r="P136" s="142"/>
      <c r="Q136" s="147" t="s">
        <v>2456</v>
      </c>
    </row>
    <row r="137" spans="1:22" ht="18" x14ac:dyDescent="0.25">
      <c r="A137" s="133" t="str">
        <f>VLOOKUP(E137,'LISTADO ATM'!$A$2:$C$901,3,0)</f>
        <v>SUR</v>
      </c>
      <c r="B137" s="145" t="s">
        <v>2737</v>
      </c>
      <c r="C137" s="94">
        <v>44454.517222222225</v>
      </c>
      <c r="D137" s="94" t="s">
        <v>2441</v>
      </c>
      <c r="E137" s="122">
        <v>699</v>
      </c>
      <c r="F137" s="133" t="str">
        <f>VLOOKUP(E137,VIP!$A$2:$O16005,2,0)</f>
        <v>DRBR699</v>
      </c>
      <c r="G137" s="133" t="str">
        <f>VLOOKUP(E137,'LISTADO ATM'!$A$2:$B$900,2,0)</f>
        <v>ATM S/M Bravo Bani</v>
      </c>
      <c r="H137" s="133" t="str">
        <f>VLOOKUP(E137,VIP!$A$2:$O20966,7,FALSE)</f>
        <v>NO</v>
      </c>
      <c r="I137" s="133" t="str">
        <f>VLOOKUP(E137,VIP!$A$2:$O12931,8,FALSE)</f>
        <v>SI</v>
      </c>
      <c r="J137" s="133" t="str">
        <f>VLOOKUP(E137,VIP!$A$2:$O12881,8,FALSE)</f>
        <v>SI</v>
      </c>
      <c r="K137" s="133" t="str">
        <f>VLOOKUP(E137,VIP!$A$2:$O16455,6,0)</f>
        <v>NO</v>
      </c>
      <c r="L137" s="142" t="s">
        <v>2434</v>
      </c>
      <c r="M137" s="150" t="s">
        <v>2532</v>
      </c>
      <c r="N137" s="93" t="s">
        <v>2444</v>
      </c>
      <c r="O137" s="133" t="s">
        <v>2445</v>
      </c>
      <c r="P137" s="142"/>
      <c r="Q137" s="149" t="s">
        <v>2758</v>
      </c>
    </row>
    <row r="138" spans="1:22" ht="18" x14ac:dyDescent="0.25">
      <c r="A138" s="133" t="str">
        <f>VLOOKUP(E138,'LISTADO ATM'!$A$2:$C$901,3,0)</f>
        <v>DISTRITO NACIONAL</v>
      </c>
      <c r="B138" s="145" t="s">
        <v>2789</v>
      </c>
      <c r="C138" s="94">
        <v>44454.792395833334</v>
      </c>
      <c r="D138" s="94" t="s">
        <v>2174</v>
      </c>
      <c r="E138" s="122">
        <v>701</v>
      </c>
      <c r="F138" s="133" t="str">
        <f>VLOOKUP(E138,VIP!$A$2:$O16003,2,0)</f>
        <v>DRBR701</v>
      </c>
      <c r="G138" s="133" t="str">
        <f>VLOOKUP(E138,'LISTADO ATM'!$A$2:$B$900,2,0)</f>
        <v>ATM Autoservicio Los Alcarrizos</v>
      </c>
      <c r="H138" s="133" t="str">
        <f>VLOOKUP(E138,VIP!$A$2:$O20964,7,FALSE)</f>
        <v>Si</v>
      </c>
      <c r="I138" s="133" t="str">
        <f>VLOOKUP(E138,VIP!$A$2:$O12929,8,FALSE)</f>
        <v>Si</v>
      </c>
      <c r="J138" s="133" t="str">
        <f>VLOOKUP(E138,VIP!$A$2:$O12879,8,FALSE)</f>
        <v>Si</v>
      </c>
      <c r="K138" s="133" t="str">
        <f>VLOOKUP(E138,VIP!$A$2:$O16453,6,0)</f>
        <v>NO</v>
      </c>
      <c r="L138" s="142" t="s">
        <v>2213</v>
      </c>
      <c r="M138" s="93" t="s">
        <v>2438</v>
      </c>
      <c r="N138" s="93" t="s">
        <v>2444</v>
      </c>
      <c r="O138" s="133" t="s">
        <v>2446</v>
      </c>
      <c r="P138" s="142"/>
      <c r="Q138" s="147" t="s">
        <v>2213</v>
      </c>
    </row>
    <row r="139" spans="1:22" ht="18" x14ac:dyDescent="0.25">
      <c r="A139" s="133" t="str">
        <f>VLOOKUP(E139,'LISTADO ATM'!$A$2:$C$901,3,0)</f>
        <v>DISTRITO NACIONAL</v>
      </c>
      <c r="B139" s="145" t="s">
        <v>2666</v>
      </c>
      <c r="C139" s="94">
        <v>44453.930381944447</v>
      </c>
      <c r="D139" s="94" t="s">
        <v>2174</v>
      </c>
      <c r="E139" s="122">
        <v>717</v>
      </c>
      <c r="F139" s="133" t="str">
        <f>VLOOKUP(E139,VIP!$A$2:$O15990,2,0)</f>
        <v>DRBR24K</v>
      </c>
      <c r="G139" s="133" t="str">
        <f>VLOOKUP(E139,'LISTADO ATM'!$A$2:$B$900,2,0)</f>
        <v xml:space="preserve">ATM Oficina Los Alcarrizos </v>
      </c>
      <c r="H139" s="133" t="str">
        <f>VLOOKUP(E139,VIP!$A$2:$O20951,7,FALSE)</f>
        <v>Si</v>
      </c>
      <c r="I139" s="133" t="str">
        <f>VLOOKUP(E139,VIP!$A$2:$O12916,8,FALSE)</f>
        <v>Si</v>
      </c>
      <c r="J139" s="133" t="str">
        <f>VLOOKUP(E139,VIP!$A$2:$O12866,8,FALSE)</f>
        <v>Si</v>
      </c>
      <c r="K139" s="133" t="str">
        <f>VLOOKUP(E139,VIP!$A$2:$O16440,6,0)</f>
        <v>SI</v>
      </c>
      <c r="L139" s="142" t="s">
        <v>2616</v>
      </c>
      <c r="M139" s="93" t="s">
        <v>2438</v>
      </c>
      <c r="N139" s="93" t="s">
        <v>2444</v>
      </c>
      <c r="O139" s="133" t="s">
        <v>2446</v>
      </c>
      <c r="P139" s="142"/>
      <c r="Q139" s="147" t="s">
        <v>2616</v>
      </c>
    </row>
    <row r="140" spans="1:22" ht="18" x14ac:dyDescent="0.25">
      <c r="A140" s="133" t="str">
        <f>VLOOKUP(E140,'LISTADO ATM'!$A$2:$C$901,3,0)</f>
        <v>DISTRITO NACIONAL</v>
      </c>
      <c r="B140" s="145" t="s">
        <v>2777</v>
      </c>
      <c r="C140" s="94">
        <v>44454.803171296298</v>
      </c>
      <c r="D140" s="94" t="s">
        <v>2441</v>
      </c>
      <c r="E140" s="122">
        <v>722</v>
      </c>
      <c r="F140" s="133" t="str">
        <f>VLOOKUP(E140,VIP!$A$2:$O15991,2,0)</f>
        <v>DRBR393</v>
      </c>
      <c r="G140" s="133" t="str">
        <f>VLOOKUP(E140,'LISTADO ATM'!$A$2:$B$900,2,0)</f>
        <v xml:space="preserve">ATM Oficina Charles de Gaulle III </v>
      </c>
      <c r="H140" s="133" t="str">
        <f>VLOOKUP(E140,VIP!$A$2:$O20952,7,FALSE)</f>
        <v>Si</v>
      </c>
      <c r="I140" s="133" t="str">
        <f>VLOOKUP(E140,VIP!$A$2:$O12917,8,FALSE)</f>
        <v>Si</v>
      </c>
      <c r="J140" s="133" t="str">
        <f>VLOOKUP(E140,VIP!$A$2:$O12867,8,FALSE)</f>
        <v>Si</v>
      </c>
      <c r="K140" s="133" t="str">
        <f>VLOOKUP(E140,VIP!$A$2:$O16441,6,0)</f>
        <v>SI</v>
      </c>
      <c r="L140" s="142" t="s">
        <v>2544</v>
      </c>
      <c r="M140" s="93" t="s">
        <v>2438</v>
      </c>
      <c r="N140" s="93" t="s">
        <v>2444</v>
      </c>
      <c r="O140" s="133" t="s">
        <v>2445</v>
      </c>
      <c r="P140" s="142"/>
      <c r="Q140" s="147" t="s">
        <v>2544</v>
      </c>
    </row>
    <row r="141" spans="1:22" ht="18" x14ac:dyDescent="0.25">
      <c r="A141" s="133" t="str">
        <f>VLOOKUP(E141,'LISTADO ATM'!$A$2:$C$901,3,0)</f>
        <v>NORTE</v>
      </c>
      <c r="B141" s="145" t="s">
        <v>2804</v>
      </c>
      <c r="C141" s="94">
        <v>44454.785196759258</v>
      </c>
      <c r="D141" s="94" t="s">
        <v>2175</v>
      </c>
      <c r="E141" s="122">
        <v>728</v>
      </c>
      <c r="F141" s="133" t="str">
        <f>VLOOKUP(E141,VIP!$A$2:$O16019,2,0)</f>
        <v>DRBR051</v>
      </c>
      <c r="G141" s="133" t="str">
        <f>VLOOKUP(E141,'LISTADO ATM'!$A$2:$B$900,2,0)</f>
        <v xml:space="preserve">ATM UNP La Vega Oficina Regional Norcentral </v>
      </c>
      <c r="H141" s="133" t="str">
        <f>VLOOKUP(E141,VIP!$A$2:$O20980,7,FALSE)</f>
        <v>Si</v>
      </c>
      <c r="I141" s="133" t="str">
        <f>VLOOKUP(E141,VIP!$A$2:$O12945,8,FALSE)</f>
        <v>Si</v>
      </c>
      <c r="J141" s="133" t="str">
        <f>VLOOKUP(E141,VIP!$A$2:$O12895,8,FALSE)</f>
        <v>Si</v>
      </c>
      <c r="K141" s="133" t="str">
        <f>VLOOKUP(E141,VIP!$A$2:$O16469,6,0)</f>
        <v>SI</v>
      </c>
      <c r="L141" s="142" t="s">
        <v>2213</v>
      </c>
      <c r="M141" s="93" t="s">
        <v>2438</v>
      </c>
      <c r="N141" s="93" t="s">
        <v>2444</v>
      </c>
      <c r="O141" s="133" t="s">
        <v>2846</v>
      </c>
      <c r="P141" s="142"/>
      <c r="Q141" s="147" t="s">
        <v>2213</v>
      </c>
    </row>
    <row r="142" spans="1:22" ht="18" x14ac:dyDescent="0.25">
      <c r="A142" s="133" t="str">
        <f>VLOOKUP(E142,'LISTADO ATM'!$A$2:$C$901,3,0)</f>
        <v>DISTRITO NACIONAL</v>
      </c>
      <c r="B142" s="145" t="s">
        <v>2829</v>
      </c>
      <c r="C142" s="94">
        <v>44454.706087962964</v>
      </c>
      <c r="D142" s="94" t="s">
        <v>2460</v>
      </c>
      <c r="E142" s="122">
        <v>735</v>
      </c>
      <c r="F142" s="133" t="str">
        <f>VLOOKUP(E142,VIP!$A$2:$O16044,2,0)</f>
        <v>DRBR179</v>
      </c>
      <c r="G142" s="133" t="str">
        <f>VLOOKUP(E142,'LISTADO ATM'!$A$2:$B$900,2,0)</f>
        <v xml:space="preserve">ATM Oficina Independencia II  </v>
      </c>
      <c r="H142" s="133" t="str">
        <f>VLOOKUP(E142,VIP!$A$2:$O21005,7,FALSE)</f>
        <v>Si</v>
      </c>
      <c r="I142" s="133" t="str">
        <f>VLOOKUP(E142,VIP!$A$2:$O12970,8,FALSE)</f>
        <v>Si</v>
      </c>
      <c r="J142" s="133" t="str">
        <f>VLOOKUP(E142,VIP!$A$2:$O12920,8,FALSE)</f>
        <v>Si</v>
      </c>
      <c r="K142" s="133" t="str">
        <f>VLOOKUP(E142,VIP!$A$2:$O16494,6,0)</f>
        <v>NO</v>
      </c>
      <c r="L142" s="142" t="s">
        <v>2410</v>
      </c>
      <c r="M142" s="93" t="s">
        <v>2438</v>
      </c>
      <c r="N142" s="93" t="s">
        <v>2444</v>
      </c>
      <c r="O142" s="133" t="s">
        <v>2617</v>
      </c>
      <c r="P142" s="142"/>
      <c r="Q142" s="147" t="s">
        <v>2410</v>
      </c>
    </row>
    <row r="143" spans="1:22" ht="18" x14ac:dyDescent="0.25">
      <c r="A143" s="133" t="str">
        <f>VLOOKUP(E143,'LISTADO ATM'!$A$2:$C$901,3,0)</f>
        <v>DISTRITO NACIONAL</v>
      </c>
      <c r="B143" s="145" t="s">
        <v>2858</v>
      </c>
      <c r="C143" s="94">
        <v>44454.882939814815</v>
      </c>
      <c r="D143" s="94" t="s">
        <v>2174</v>
      </c>
      <c r="E143" s="122">
        <v>738</v>
      </c>
      <c r="F143" s="133" t="str">
        <f>VLOOKUP(E143,VIP!$A$2:$O15996,2,0)</f>
        <v>DRBR24S</v>
      </c>
      <c r="G143" s="133" t="str">
        <f>VLOOKUP(E143,'LISTADO ATM'!$A$2:$B$900,2,0)</f>
        <v xml:space="preserve">ATM Zona Franca Los Alcarrizos </v>
      </c>
      <c r="H143" s="133" t="str">
        <f>VLOOKUP(E143,VIP!$A$2:$O20957,7,FALSE)</f>
        <v>Si</v>
      </c>
      <c r="I143" s="133" t="str">
        <f>VLOOKUP(E143,VIP!$A$2:$O12922,8,FALSE)</f>
        <v>Si</v>
      </c>
      <c r="J143" s="133" t="str">
        <f>VLOOKUP(E143,VIP!$A$2:$O12872,8,FALSE)</f>
        <v>Si</v>
      </c>
      <c r="K143" s="133" t="str">
        <f>VLOOKUP(E143,VIP!$A$2:$O16446,6,0)</f>
        <v>NO</v>
      </c>
      <c r="L143" s="142" t="s">
        <v>2616</v>
      </c>
      <c r="M143" s="93" t="s">
        <v>2438</v>
      </c>
      <c r="N143" s="93" t="s">
        <v>2444</v>
      </c>
      <c r="O143" s="133" t="s">
        <v>2446</v>
      </c>
      <c r="P143" s="142"/>
      <c r="Q143" s="147" t="s">
        <v>2616</v>
      </c>
    </row>
    <row r="144" spans="1:22" ht="18" x14ac:dyDescent="0.25">
      <c r="A144" s="133" t="str">
        <f>VLOOKUP(E144,'LISTADO ATM'!$A$2:$C$901,3,0)</f>
        <v>ESTE</v>
      </c>
      <c r="B144" s="145" t="s">
        <v>2830</v>
      </c>
      <c r="C144" s="94">
        <v>44454.705057870371</v>
      </c>
      <c r="D144" s="94" t="s">
        <v>2441</v>
      </c>
      <c r="E144" s="122">
        <v>742</v>
      </c>
      <c r="F144" s="133" t="str">
        <f>VLOOKUP(E144,VIP!$A$2:$O16045,2,0)</f>
        <v>DRBR990</v>
      </c>
      <c r="G144" s="133" t="str">
        <f>VLOOKUP(E144,'LISTADO ATM'!$A$2:$B$900,2,0)</f>
        <v xml:space="preserve">ATM Oficina Plaza del Rey (La Romana) </v>
      </c>
      <c r="H144" s="133" t="str">
        <f>VLOOKUP(E144,VIP!$A$2:$O21006,7,FALSE)</f>
        <v>Si</v>
      </c>
      <c r="I144" s="133" t="str">
        <f>VLOOKUP(E144,VIP!$A$2:$O12971,8,FALSE)</f>
        <v>Si</v>
      </c>
      <c r="J144" s="133" t="str">
        <f>VLOOKUP(E144,VIP!$A$2:$O12921,8,FALSE)</f>
        <v>Si</v>
      </c>
      <c r="K144" s="133" t="str">
        <f>VLOOKUP(E144,VIP!$A$2:$O16495,6,0)</f>
        <v>NO</v>
      </c>
      <c r="L144" s="142" t="s">
        <v>2410</v>
      </c>
      <c r="M144" s="93" t="s">
        <v>2438</v>
      </c>
      <c r="N144" s="93" t="s">
        <v>2444</v>
      </c>
      <c r="O144" s="133" t="s">
        <v>2445</v>
      </c>
      <c r="P144" s="142"/>
      <c r="Q144" s="147" t="s">
        <v>2410</v>
      </c>
    </row>
    <row r="145" spans="1:17" ht="18" x14ac:dyDescent="0.25">
      <c r="A145" s="133" t="str">
        <f>VLOOKUP(E145,'LISTADO ATM'!$A$2:$C$901,3,0)</f>
        <v>NORTE</v>
      </c>
      <c r="B145" s="145" t="s">
        <v>2831</v>
      </c>
      <c r="C145" s="94">
        <v>44454.704212962963</v>
      </c>
      <c r="D145" s="94" t="s">
        <v>2739</v>
      </c>
      <c r="E145" s="122">
        <v>747</v>
      </c>
      <c r="F145" s="133" t="str">
        <f>VLOOKUP(E145,VIP!$A$2:$O16046,2,0)</f>
        <v>DRBR200</v>
      </c>
      <c r="G145" s="133" t="str">
        <f>VLOOKUP(E145,'LISTADO ATM'!$A$2:$B$900,2,0)</f>
        <v xml:space="preserve">ATM Club BR (Santiago) </v>
      </c>
      <c r="H145" s="133" t="str">
        <f>VLOOKUP(E145,VIP!$A$2:$O21007,7,FALSE)</f>
        <v>Si</v>
      </c>
      <c r="I145" s="133" t="str">
        <f>VLOOKUP(E145,VIP!$A$2:$O12972,8,FALSE)</f>
        <v>Si</v>
      </c>
      <c r="J145" s="133" t="str">
        <f>VLOOKUP(E145,VIP!$A$2:$O12922,8,FALSE)</f>
        <v>Si</v>
      </c>
      <c r="K145" s="133" t="str">
        <f>VLOOKUP(E145,VIP!$A$2:$O16496,6,0)</f>
        <v>SI</v>
      </c>
      <c r="L145" s="142" t="s">
        <v>2410</v>
      </c>
      <c r="M145" s="150" t="s">
        <v>2532</v>
      </c>
      <c r="N145" s="93" t="s">
        <v>2444</v>
      </c>
      <c r="O145" s="133" t="s">
        <v>2741</v>
      </c>
      <c r="P145" s="142"/>
      <c r="Q145" s="149" t="s">
        <v>2848</v>
      </c>
    </row>
    <row r="146" spans="1:17" ht="18" x14ac:dyDescent="0.25">
      <c r="A146" s="133" t="str">
        <f>VLOOKUP(E146,'LISTADO ATM'!$A$2:$C$901,3,0)</f>
        <v>SUR</v>
      </c>
      <c r="B146" s="145" t="s">
        <v>2626</v>
      </c>
      <c r="C146" s="94">
        <v>44453.381886574076</v>
      </c>
      <c r="D146" s="94" t="s">
        <v>2174</v>
      </c>
      <c r="E146" s="122">
        <v>750</v>
      </c>
      <c r="F146" s="133" t="str">
        <f>VLOOKUP(E146,VIP!$A$2:$O15955,2,0)</f>
        <v>DRBR265</v>
      </c>
      <c r="G146" s="133" t="str">
        <f>VLOOKUP(E146,'LISTADO ATM'!$A$2:$B$900,2,0)</f>
        <v xml:space="preserve">ATM UNP Duvergé </v>
      </c>
      <c r="H146" s="133" t="str">
        <f>VLOOKUP(E146,VIP!$A$2:$O20916,7,FALSE)</f>
        <v>Si</v>
      </c>
      <c r="I146" s="133" t="str">
        <f>VLOOKUP(E146,VIP!$A$2:$O12881,8,FALSE)</f>
        <v>Si</v>
      </c>
      <c r="J146" s="133" t="str">
        <f>VLOOKUP(E146,VIP!$A$2:$O12831,8,FALSE)</f>
        <v>Si</v>
      </c>
      <c r="K146" s="133" t="str">
        <f>VLOOKUP(E146,VIP!$A$2:$O16405,6,0)</f>
        <v>SI</v>
      </c>
      <c r="L146" s="142" t="s">
        <v>2213</v>
      </c>
      <c r="M146" s="150" t="s">
        <v>2532</v>
      </c>
      <c r="N146" s="93" t="s">
        <v>2444</v>
      </c>
      <c r="O146" s="133" t="s">
        <v>2446</v>
      </c>
      <c r="P146" s="142"/>
      <c r="Q146" s="149" t="s">
        <v>2750</v>
      </c>
    </row>
    <row r="147" spans="1:17" ht="18" x14ac:dyDescent="0.25">
      <c r="A147" s="133" t="str">
        <f>VLOOKUP(E147,'LISTADO ATM'!$A$2:$C$901,3,0)</f>
        <v>DISTRITO NACIONAL</v>
      </c>
      <c r="B147" s="145" t="s">
        <v>2837</v>
      </c>
      <c r="C147" s="94">
        <v>44454.693344907406</v>
      </c>
      <c r="D147" s="94" t="s">
        <v>2441</v>
      </c>
      <c r="E147" s="122">
        <v>755</v>
      </c>
      <c r="F147" s="133" t="str">
        <f>VLOOKUP(E147,VIP!$A$2:$O16052,2,0)</f>
        <v>DRBR755</v>
      </c>
      <c r="G147" s="133" t="str">
        <f>VLOOKUP(E147,'LISTADO ATM'!$A$2:$B$900,2,0)</f>
        <v xml:space="preserve">ATM Oficina Galería del Este (Plaza) </v>
      </c>
      <c r="H147" s="133" t="str">
        <f>VLOOKUP(E147,VIP!$A$2:$O21013,7,FALSE)</f>
        <v>Si</v>
      </c>
      <c r="I147" s="133" t="str">
        <f>VLOOKUP(E147,VIP!$A$2:$O12978,8,FALSE)</f>
        <v>Si</v>
      </c>
      <c r="J147" s="133" t="str">
        <f>VLOOKUP(E147,VIP!$A$2:$O12928,8,FALSE)</f>
        <v>Si</v>
      </c>
      <c r="K147" s="133" t="str">
        <f>VLOOKUP(E147,VIP!$A$2:$O16502,6,0)</f>
        <v>NO</v>
      </c>
      <c r="L147" s="142" t="s">
        <v>2609</v>
      </c>
      <c r="M147" s="93" t="s">
        <v>2438</v>
      </c>
      <c r="N147" s="93" t="s">
        <v>2444</v>
      </c>
      <c r="O147" s="133" t="s">
        <v>2445</v>
      </c>
      <c r="P147" s="142"/>
      <c r="Q147" s="147" t="s">
        <v>2609</v>
      </c>
    </row>
    <row r="148" spans="1:17" ht="18" x14ac:dyDescent="0.25">
      <c r="A148" s="133" t="str">
        <f>VLOOKUP(E148,'LISTADO ATM'!$A$2:$C$901,3,0)</f>
        <v>SUR</v>
      </c>
      <c r="B148" s="145" t="s">
        <v>2722</v>
      </c>
      <c r="C148" s="94">
        <v>44454.588969907411</v>
      </c>
      <c r="D148" s="94" t="s">
        <v>2460</v>
      </c>
      <c r="E148" s="122">
        <v>766</v>
      </c>
      <c r="F148" s="133" t="str">
        <f>VLOOKUP(E148,VIP!$A$2:$O15994,2,0)</f>
        <v>DRBR440</v>
      </c>
      <c r="G148" s="133" t="str">
        <f>VLOOKUP(E148,'LISTADO ATM'!$A$2:$B$900,2,0)</f>
        <v xml:space="preserve">ATM Oficina Azua II </v>
      </c>
      <c r="H148" s="133" t="str">
        <f>VLOOKUP(E148,VIP!$A$2:$O20955,7,FALSE)</f>
        <v>Si</v>
      </c>
      <c r="I148" s="133" t="str">
        <f>VLOOKUP(E148,VIP!$A$2:$O12920,8,FALSE)</f>
        <v>Si</v>
      </c>
      <c r="J148" s="133" t="str">
        <f>VLOOKUP(E148,VIP!$A$2:$O12870,8,FALSE)</f>
        <v>Si</v>
      </c>
      <c r="K148" s="133" t="str">
        <f>VLOOKUP(E148,VIP!$A$2:$O16444,6,0)</f>
        <v>SI</v>
      </c>
      <c r="L148" s="142" t="s">
        <v>2677</v>
      </c>
      <c r="M148" s="150" t="s">
        <v>2532</v>
      </c>
      <c r="N148" s="93" t="s">
        <v>2678</v>
      </c>
      <c r="O148" s="133" t="s">
        <v>2628</v>
      </c>
      <c r="P148" s="142" t="s">
        <v>2702</v>
      </c>
      <c r="Q148" s="149" t="s">
        <v>2748</v>
      </c>
    </row>
    <row r="149" spans="1:17" ht="18" x14ac:dyDescent="0.25">
      <c r="A149" s="133" t="str">
        <f>VLOOKUP(E149,'LISTADO ATM'!$A$2:$C$901,3,0)</f>
        <v>DISTRITO NACIONAL</v>
      </c>
      <c r="B149" s="145" t="s">
        <v>2655</v>
      </c>
      <c r="C149" s="94">
        <v>44453.794629629629</v>
      </c>
      <c r="D149" s="94" t="s">
        <v>2441</v>
      </c>
      <c r="E149" s="122">
        <v>769</v>
      </c>
      <c r="F149" s="133" t="str">
        <f>VLOOKUP(E149,VIP!$A$2:$O15977,2,0)</f>
        <v>DRBR769</v>
      </c>
      <c r="G149" s="133" t="str">
        <f>VLOOKUP(E149,'LISTADO ATM'!$A$2:$B$900,2,0)</f>
        <v>ATM UNP Pablo Mella Morales</v>
      </c>
      <c r="H149" s="133" t="str">
        <f>VLOOKUP(E149,VIP!$A$2:$O20938,7,FALSE)</f>
        <v>Si</v>
      </c>
      <c r="I149" s="133" t="str">
        <f>VLOOKUP(E149,VIP!$A$2:$O12903,8,FALSE)</f>
        <v>Si</v>
      </c>
      <c r="J149" s="133" t="str">
        <f>VLOOKUP(E149,VIP!$A$2:$O12853,8,FALSE)</f>
        <v>Si</v>
      </c>
      <c r="K149" s="133" t="str">
        <f>VLOOKUP(E149,VIP!$A$2:$O16427,6,0)</f>
        <v>NO</v>
      </c>
      <c r="L149" s="142" t="s">
        <v>2410</v>
      </c>
      <c r="M149" s="150" t="s">
        <v>2532</v>
      </c>
      <c r="N149" s="93" t="s">
        <v>2444</v>
      </c>
      <c r="O149" s="133" t="s">
        <v>2445</v>
      </c>
      <c r="P149" s="142"/>
      <c r="Q149" s="149" t="s">
        <v>2765</v>
      </c>
    </row>
    <row r="150" spans="1:17" ht="18" x14ac:dyDescent="0.25">
      <c r="A150" s="133" t="str">
        <f>VLOOKUP(E150,'LISTADO ATM'!$A$2:$C$901,3,0)</f>
        <v>NORTE</v>
      </c>
      <c r="B150" s="145" t="s">
        <v>2729</v>
      </c>
      <c r="C150" s="94">
        <v>44454.586006944446</v>
      </c>
      <c r="D150" s="94" t="s">
        <v>2460</v>
      </c>
      <c r="E150" s="122">
        <v>775</v>
      </c>
      <c r="F150" s="133" t="str">
        <f>VLOOKUP(E150,VIP!$A$2:$O15998,2,0)</f>
        <v>DRBR450</v>
      </c>
      <c r="G150" s="133" t="str">
        <f>VLOOKUP(E150,'LISTADO ATM'!$A$2:$B$900,2,0)</f>
        <v xml:space="preserve">ATM S/M Lilo (Montecristi) </v>
      </c>
      <c r="H150" s="133" t="str">
        <f>VLOOKUP(E150,VIP!$A$2:$O20959,7,FALSE)</f>
        <v>Si</v>
      </c>
      <c r="I150" s="133" t="str">
        <f>VLOOKUP(E150,VIP!$A$2:$O12924,8,FALSE)</f>
        <v>Si</v>
      </c>
      <c r="J150" s="133" t="str">
        <f>VLOOKUP(E150,VIP!$A$2:$O12874,8,FALSE)</f>
        <v>Si</v>
      </c>
      <c r="K150" s="133" t="str">
        <f>VLOOKUP(E150,VIP!$A$2:$O16448,6,0)</f>
        <v>NO</v>
      </c>
      <c r="L150" s="142" t="s">
        <v>2686</v>
      </c>
      <c r="M150" s="150" t="s">
        <v>2532</v>
      </c>
      <c r="N150" s="93" t="s">
        <v>2678</v>
      </c>
      <c r="O150" s="133" t="s">
        <v>2628</v>
      </c>
      <c r="P150" s="142" t="s">
        <v>2703</v>
      </c>
      <c r="Q150" s="149" t="s">
        <v>2762</v>
      </c>
    </row>
    <row r="151" spans="1:17" ht="18" x14ac:dyDescent="0.25">
      <c r="A151" s="133" t="str">
        <f>VLOOKUP(E151,'LISTADO ATM'!$A$2:$C$901,3,0)</f>
        <v>DISTRITO NACIONAL</v>
      </c>
      <c r="B151" s="145" t="s">
        <v>2646</v>
      </c>
      <c r="C151" s="94">
        <v>44453.740891203706</v>
      </c>
      <c r="D151" s="94" t="s">
        <v>2174</v>
      </c>
      <c r="E151" s="122">
        <v>788</v>
      </c>
      <c r="F151" s="133" t="str">
        <f>VLOOKUP(E151,VIP!$A$2:$O15961,2,0)</f>
        <v>DRBR452</v>
      </c>
      <c r="G151" s="133" t="str">
        <f>VLOOKUP(E151,'LISTADO ATM'!$A$2:$B$900,2,0)</f>
        <v xml:space="preserve">ATM Relaciones Exteriores (Cancillería) </v>
      </c>
      <c r="H151" s="133" t="str">
        <f>VLOOKUP(E151,VIP!$A$2:$O20922,7,FALSE)</f>
        <v>No</v>
      </c>
      <c r="I151" s="133" t="str">
        <f>VLOOKUP(E151,VIP!$A$2:$O12887,8,FALSE)</f>
        <v>No</v>
      </c>
      <c r="J151" s="133" t="str">
        <f>VLOOKUP(E151,VIP!$A$2:$O12837,8,FALSE)</f>
        <v>No</v>
      </c>
      <c r="K151" s="133" t="str">
        <f>VLOOKUP(E151,VIP!$A$2:$O16411,6,0)</f>
        <v>NO</v>
      </c>
      <c r="L151" s="142" t="s">
        <v>2456</v>
      </c>
      <c r="M151" s="93" t="s">
        <v>2438</v>
      </c>
      <c r="N151" s="93" t="s">
        <v>2444</v>
      </c>
      <c r="O151" s="133" t="s">
        <v>2446</v>
      </c>
      <c r="P151" s="142"/>
      <c r="Q151" s="147" t="s">
        <v>2456</v>
      </c>
    </row>
    <row r="152" spans="1:17" ht="18" x14ac:dyDescent="0.25">
      <c r="A152" s="133" t="str">
        <f>VLOOKUP(E152,'LISTADO ATM'!$A$2:$C$901,3,0)</f>
        <v>DISTRITO NACIONAL</v>
      </c>
      <c r="B152" s="145" t="s">
        <v>2833</v>
      </c>
      <c r="C152" s="94">
        <v>44454.703101851854</v>
      </c>
      <c r="D152" s="94" t="s">
        <v>2441</v>
      </c>
      <c r="E152" s="122">
        <v>800</v>
      </c>
      <c r="F152" s="133" t="str">
        <f>VLOOKUP(E152,VIP!$A$2:$O16048,2,0)</f>
        <v>DRBR800</v>
      </c>
      <c r="G152" s="133" t="str">
        <f>VLOOKUP(E152,'LISTADO ATM'!$A$2:$B$900,2,0)</f>
        <v xml:space="preserve">ATM Estación Next Dipsa Pedro Livio Cedeño </v>
      </c>
      <c r="H152" s="133" t="str">
        <f>VLOOKUP(E152,VIP!$A$2:$O21009,7,FALSE)</f>
        <v>Si</v>
      </c>
      <c r="I152" s="133" t="str">
        <f>VLOOKUP(E152,VIP!$A$2:$O12974,8,FALSE)</f>
        <v>Si</v>
      </c>
      <c r="J152" s="133" t="str">
        <f>VLOOKUP(E152,VIP!$A$2:$O12924,8,FALSE)</f>
        <v>Si</v>
      </c>
      <c r="K152" s="133" t="str">
        <f>VLOOKUP(E152,VIP!$A$2:$O16498,6,0)</f>
        <v>NO</v>
      </c>
      <c r="L152" s="142" t="s">
        <v>2410</v>
      </c>
      <c r="M152" s="93" t="s">
        <v>2438</v>
      </c>
      <c r="N152" s="93" t="s">
        <v>2444</v>
      </c>
      <c r="O152" s="133" t="s">
        <v>2445</v>
      </c>
      <c r="P152" s="142"/>
      <c r="Q152" s="147" t="s">
        <v>2410</v>
      </c>
    </row>
    <row r="153" spans="1:17" ht="18" x14ac:dyDescent="0.25">
      <c r="A153" s="133" t="str">
        <f>VLOOKUP(E153,'LISTADO ATM'!$A$2:$C$901,3,0)</f>
        <v>ESTE</v>
      </c>
      <c r="B153" s="145" t="s">
        <v>2721</v>
      </c>
      <c r="C153" s="94">
        <v>44454.590150462966</v>
      </c>
      <c r="D153" s="94" t="s">
        <v>2460</v>
      </c>
      <c r="E153" s="122">
        <v>802</v>
      </c>
      <c r="F153" s="133" t="str">
        <f>VLOOKUP(E153,VIP!$A$2:$O15993,2,0)</f>
        <v>DRBR802</v>
      </c>
      <c r="G153" s="133" t="str">
        <f>VLOOKUP(E153,'LISTADO ATM'!$A$2:$B$900,2,0)</f>
        <v xml:space="preserve">ATM UNP Aeropuerto La Romana </v>
      </c>
      <c r="H153" s="133" t="str">
        <f>VLOOKUP(E153,VIP!$A$2:$O20954,7,FALSE)</f>
        <v>Si</v>
      </c>
      <c r="I153" s="133" t="str">
        <f>VLOOKUP(E153,VIP!$A$2:$O12919,8,FALSE)</f>
        <v>Si</v>
      </c>
      <c r="J153" s="133" t="str">
        <f>VLOOKUP(E153,VIP!$A$2:$O12869,8,FALSE)</f>
        <v>Si</v>
      </c>
      <c r="K153" s="133" t="str">
        <f>VLOOKUP(E153,VIP!$A$2:$O16443,6,0)</f>
        <v>NO</v>
      </c>
      <c r="L153" s="142" t="s">
        <v>2677</v>
      </c>
      <c r="M153" s="150" t="s">
        <v>2532</v>
      </c>
      <c r="N153" s="93" t="s">
        <v>2678</v>
      </c>
      <c r="O153" s="133" t="s">
        <v>2628</v>
      </c>
      <c r="P153" s="142" t="s">
        <v>2702</v>
      </c>
      <c r="Q153" s="149" t="s">
        <v>2747</v>
      </c>
    </row>
    <row r="154" spans="1:17" ht="18" x14ac:dyDescent="0.25">
      <c r="A154" s="133" t="str">
        <f>VLOOKUP(E154,'LISTADO ATM'!$A$2:$C$901,3,0)</f>
        <v>NORTE</v>
      </c>
      <c r="B154" s="145" t="s">
        <v>2710</v>
      </c>
      <c r="C154" s="94">
        <v>44454.638321759259</v>
      </c>
      <c r="D154" s="94" t="s">
        <v>2175</v>
      </c>
      <c r="E154" s="122">
        <v>808</v>
      </c>
      <c r="F154" s="133" t="str">
        <f>VLOOKUP(E154,VIP!$A$2:$O15985,2,0)</f>
        <v>DRBR808</v>
      </c>
      <c r="G154" s="133" t="str">
        <f>VLOOKUP(E154,'LISTADO ATM'!$A$2:$B$900,2,0)</f>
        <v xml:space="preserve">ATM Oficina Castillo </v>
      </c>
      <c r="H154" s="133" t="str">
        <f>VLOOKUP(E154,VIP!$A$2:$O20946,7,FALSE)</f>
        <v>Si</v>
      </c>
      <c r="I154" s="133" t="str">
        <f>VLOOKUP(E154,VIP!$A$2:$O12911,8,FALSE)</f>
        <v>Si</v>
      </c>
      <c r="J154" s="133" t="str">
        <f>VLOOKUP(E154,VIP!$A$2:$O12861,8,FALSE)</f>
        <v>Si</v>
      </c>
      <c r="K154" s="133" t="str">
        <f>VLOOKUP(E154,VIP!$A$2:$O16435,6,0)</f>
        <v>NO</v>
      </c>
      <c r="L154" s="142" t="s">
        <v>2711</v>
      </c>
      <c r="M154" s="150" t="s">
        <v>2532</v>
      </c>
      <c r="N154" s="93" t="s">
        <v>2444</v>
      </c>
      <c r="O154" s="133" t="s">
        <v>2635</v>
      </c>
      <c r="P154" s="142"/>
      <c r="Q154" s="149" t="s">
        <v>2758</v>
      </c>
    </row>
    <row r="155" spans="1:17" ht="18" x14ac:dyDescent="0.25">
      <c r="A155" s="133" t="str">
        <f>VLOOKUP(E155,'LISTADO ATM'!$A$2:$C$901,3,0)</f>
        <v>DISTRITO NACIONAL</v>
      </c>
      <c r="B155" s="145">
        <v>3336025648</v>
      </c>
      <c r="C155" s="94">
        <v>44453.515277777777</v>
      </c>
      <c r="D155" s="94" t="s">
        <v>2441</v>
      </c>
      <c r="E155" s="154">
        <v>813</v>
      </c>
      <c r="F155" s="133" t="str">
        <f>VLOOKUP(E155,VIP!$A$2:$O15985,2,0)</f>
        <v>DRBR815</v>
      </c>
      <c r="G155" s="133" t="str">
        <f>VLOOKUP(E155,'LISTADO ATM'!$A$2:$B$900,2,0)</f>
        <v>ATM Occidental Mall</v>
      </c>
      <c r="H155" s="133" t="str">
        <f>VLOOKUP(E155,VIP!$A$2:$O20946,7,FALSE)</f>
        <v>Si</v>
      </c>
      <c r="I155" s="133" t="str">
        <f>VLOOKUP(E155,VIP!$A$2:$O12911,8,FALSE)</f>
        <v>Si</v>
      </c>
      <c r="J155" s="133" t="str">
        <f>VLOOKUP(E155,VIP!$A$2:$O12861,8,FALSE)</f>
        <v>Si</v>
      </c>
      <c r="K155" s="133" t="str">
        <f>VLOOKUP(E155,VIP!$A$2:$O16435,6,0)</f>
        <v>NO</v>
      </c>
      <c r="L155" s="142" t="s">
        <v>2410</v>
      </c>
      <c r="M155" s="150" t="s">
        <v>2532</v>
      </c>
      <c r="N155" s="93" t="s">
        <v>2444</v>
      </c>
      <c r="O155" s="133" t="s">
        <v>2445</v>
      </c>
      <c r="P155" s="142"/>
      <c r="Q155" s="149" t="s">
        <v>2704</v>
      </c>
    </row>
    <row r="156" spans="1:17" ht="18" x14ac:dyDescent="0.25">
      <c r="A156" s="133" t="str">
        <f>VLOOKUP(E156,'LISTADO ATM'!$A$2:$C$901,3,0)</f>
        <v>DISTRITO NACIONAL</v>
      </c>
      <c r="B156" s="145" t="s">
        <v>2794</v>
      </c>
      <c r="C156" s="94">
        <v>44454.788738425923</v>
      </c>
      <c r="D156" s="94" t="s">
        <v>2174</v>
      </c>
      <c r="E156" s="122">
        <v>813</v>
      </c>
      <c r="F156" s="133" t="str">
        <f>VLOOKUP(E156,VIP!$A$2:$O16009,2,0)</f>
        <v>DRBR815</v>
      </c>
      <c r="G156" s="133" t="str">
        <f>VLOOKUP(E156,'LISTADO ATM'!$A$2:$B$900,2,0)</f>
        <v>ATM Occidental Mall</v>
      </c>
      <c r="H156" s="133" t="str">
        <f>VLOOKUP(E156,VIP!$A$2:$O20970,7,FALSE)</f>
        <v>Si</v>
      </c>
      <c r="I156" s="133" t="str">
        <f>VLOOKUP(E156,VIP!$A$2:$O12935,8,FALSE)</f>
        <v>Si</v>
      </c>
      <c r="J156" s="133" t="str">
        <f>VLOOKUP(E156,VIP!$A$2:$O12885,8,FALSE)</f>
        <v>Si</v>
      </c>
      <c r="K156" s="133" t="str">
        <f>VLOOKUP(E156,VIP!$A$2:$O16459,6,0)</f>
        <v>NO</v>
      </c>
      <c r="L156" s="142" t="s">
        <v>2213</v>
      </c>
      <c r="M156" s="93" t="s">
        <v>2438</v>
      </c>
      <c r="N156" s="93" t="s">
        <v>2444</v>
      </c>
      <c r="O156" s="133" t="s">
        <v>2446</v>
      </c>
      <c r="P156" s="142"/>
      <c r="Q156" s="147" t="s">
        <v>2213</v>
      </c>
    </row>
    <row r="157" spans="1:17" ht="18" x14ac:dyDescent="0.25">
      <c r="A157" s="133" t="str">
        <f>VLOOKUP(E157,'LISTADO ATM'!$A$2:$C$901,3,0)</f>
        <v>DISTRITO NACIONAL</v>
      </c>
      <c r="B157" s="145" t="s">
        <v>2776</v>
      </c>
      <c r="C157" s="94">
        <v>44454.804282407407</v>
      </c>
      <c r="D157" s="94" t="s">
        <v>2174</v>
      </c>
      <c r="E157" s="122">
        <v>815</v>
      </c>
      <c r="F157" s="133" t="str">
        <f>VLOOKUP(E157,VIP!$A$2:$O15990,2,0)</f>
        <v>DRBR24A</v>
      </c>
      <c r="G157" s="133" t="str">
        <f>VLOOKUP(E157,'LISTADO ATM'!$A$2:$B$900,2,0)</f>
        <v xml:space="preserve">ATM Oficina Atalaya del Mar </v>
      </c>
      <c r="H157" s="133" t="str">
        <f>VLOOKUP(E157,VIP!$A$2:$O20951,7,FALSE)</f>
        <v>Si</v>
      </c>
      <c r="I157" s="133" t="str">
        <f>VLOOKUP(E157,VIP!$A$2:$O12916,8,FALSE)</f>
        <v>Si</v>
      </c>
      <c r="J157" s="133" t="str">
        <f>VLOOKUP(E157,VIP!$A$2:$O12866,8,FALSE)</f>
        <v>Si</v>
      </c>
      <c r="K157" s="133" t="str">
        <f>VLOOKUP(E157,VIP!$A$2:$O16440,6,0)</f>
        <v>SI</v>
      </c>
      <c r="L157" s="142" t="s">
        <v>2213</v>
      </c>
      <c r="M157" s="93" t="s">
        <v>2438</v>
      </c>
      <c r="N157" s="93" t="s">
        <v>2444</v>
      </c>
      <c r="O157" s="133" t="s">
        <v>2446</v>
      </c>
      <c r="P157" s="142"/>
      <c r="Q157" s="147" t="s">
        <v>2213</v>
      </c>
    </row>
    <row r="158" spans="1:17" ht="18" x14ac:dyDescent="0.25">
      <c r="A158" s="133" t="str">
        <f>VLOOKUP(E158,'LISTADO ATM'!$A$2:$C$901,3,0)</f>
        <v>DISTRITO NACIONAL</v>
      </c>
      <c r="B158" s="145" t="s">
        <v>2644</v>
      </c>
      <c r="C158" s="94">
        <v>44453.703182870369</v>
      </c>
      <c r="D158" s="94" t="s">
        <v>2441</v>
      </c>
      <c r="E158" s="122">
        <v>816</v>
      </c>
      <c r="F158" s="133" t="str">
        <f>VLOOKUP(E158,VIP!$A$2:$O15958,2,0)</f>
        <v>DRBR816</v>
      </c>
      <c r="G158" s="133" t="str">
        <f>VLOOKUP(E158,'LISTADO ATM'!$A$2:$B$900,2,0)</f>
        <v xml:space="preserve">ATM Oficina Pedro Brand </v>
      </c>
      <c r="H158" s="133" t="str">
        <f>VLOOKUP(E158,VIP!$A$2:$O20919,7,FALSE)</f>
        <v>Si</v>
      </c>
      <c r="I158" s="133" t="str">
        <f>VLOOKUP(E158,VIP!$A$2:$O12884,8,FALSE)</f>
        <v>Si</v>
      </c>
      <c r="J158" s="133" t="str">
        <f>VLOOKUP(E158,VIP!$A$2:$O12834,8,FALSE)</f>
        <v>Si</v>
      </c>
      <c r="K158" s="133" t="str">
        <f>VLOOKUP(E158,VIP!$A$2:$O16408,6,0)</f>
        <v>NO</v>
      </c>
      <c r="L158" s="142" t="s">
        <v>2410</v>
      </c>
      <c r="M158" s="150" t="s">
        <v>2532</v>
      </c>
      <c r="N158" s="93" t="s">
        <v>2444</v>
      </c>
      <c r="O158" s="133" t="s">
        <v>2445</v>
      </c>
      <c r="P158" s="142"/>
      <c r="Q158" s="149" t="s">
        <v>2764</v>
      </c>
    </row>
    <row r="159" spans="1:17" ht="18" x14ac:dyDescent="0.25">
      <c r="A159" s="133" t="str">
        <f>VLOOKUP(E159,'LISTADO ATM'!$A$2:$C$901,3,0)</f>
        <v>DISTRITO NACIONAL</v>
      </c>
      <c r="B159" s="145" t="s">
        <v>2853</v>
      </c>
      <c r="C159" s="94">
        <v>44454.921956018516</v>
      </c>
      <c r="D159" s="94" t="s">
        <v>2174</v>
      </c>
      <c r="E159" s="122">
        <v>816</v>
      </c>
      <c r="F159" s="133" t="str">
        <f>VLOOKUP(E159,VIP!$A$2:$O15991,2,0)</f>
        <v>DRBR816</v>
      </c>
      <c r="G159" s="133" t="str">
        <f>VLOOKUP(E159,'LISTADO ATM'!$A$2:$B$900,2,0)</f>
        <v xml:space="preserve">ATM Oficina Pedro Brand </v>
      </c>
      <c r="H159" s="133" t="str">
        <f>VLOOKUP(E159,VIP!$A$2:$O20952,7,FALSE)</f>
        <v>Si</v>
      </c>
      <c r="I159" s="133" t="str">
        <f>VLOOKUP(E159,VIP!$A$2:$O12917,8,FALSE)</f>
        <v>Si</v>
      </c>
      <c r="J159" s="133" t="str">
        <f>VLOOKUP(E159,VIP!$A$2:$O12867,8,FALSE)</f>
        <v>Si</v>
      </c>
      <c r="K159" s="133" t="str">
        <f>VLOOKUP(E159,VIP!$A$2:$O16441,6,0)</f>
        <v>NO</v>
      </c>
      <c r="L159" s="142" t="s">
        <v>2239</v>
      </c>
      <c r="M159" s="93" t="s">
        <v>2438</v>
      </c>
      <c r="N159" s="93" t="s">
        <v>2444</v>
      </c>
      <c r="O159" s="133" t="s">
        <v>2446</v>
      </c>
      <c r="P159" s="142"/>
      <c r="Q159" s="147" t="s">
        <v>2239</v>
      </c>
    </row>
    <row r="160" spans="1:17" ht="18" x14ac:dyDescent="0.25">
      <c r="A160" s="133" t="str">
        <f>VLOOKUP(E160,'LISTADO ATM'!$A$2:$C$901,3,0)</f>
        <v>ESTE</v>
      </c>
      <c r="B160" s="145" t="s">
        <v>2790</v>
      </c>
      <c r="C160" s="94">
        <v>44454.792060185187</v>
      </c>
      <c r="D160" s="94" t="s">
        <v>2174</v>
      </c>
      <c r="E160" s="122">
        <v>830</v>
      </c>
      <c r="F160" s="133" t="str">
        <f>VLOOKUP(E160,VIP!$A$2:$O16004,2,0)</f>
        <v>DRBR830</v>
      </c>
      <c r="G160" s="133" t="str">
        <f>VLOOKUP(E160,'LISTADO ATM'!$A$2:$B$900,2,0)</f>
        <v xml:space="preserve">ATM UNP Sabana Grande de Boyá </v>
      </c>
      <c r="H160" s="133" t="str">
        <f>VLOOKUP(E160,VIP!$A$2:$O20965,7,FALSE)</f>
        <v>Si</v>
      </c>
      <c r="I160" s="133" t="str">
        <f>VLOOKUP(E160,VIP!$A$2:$O12930,8,FALSE)</f>
        <v>Si</v>
      </c>
      <c r="J160" s="133" t="str">
        <f>VLOOKUP(E160,VIP!$A$2:$O12880,8,FALSE)</f>
        <v>Si</v>
      </c>
      <c r="K160" s="133" t="str">
        <f>VLOOKUP(E160,VIP!$A$2:$O16454,6,0)</f>
        <v>NO</v>
      </c>
      <c r="L160" s="142" t="s">
        <v>2213</v>
      </c>
      <c r="M160" s="93" t="s">
        <v>2438</v>
      </c>
      <c r="N160" s="93" t="s">
        <v>2444</v>
      </c>
      <c r="O160" s="133" t="s">
        <v>2446</v>
      </c>
      <c r="P160" s="142"/>
      <c r="Q160" s="147" t="s">
        <v>2213</v>
      </c>
    </row>
    <row r="161" spans="1:17" ht="18" x14ac:dyDescent="0.25">
      <c r="A161" s="133" t="str">
        <f>VLOOKUP(E161,'LISTADO ATM'!$A$2:$C$901,3,0)</f>
        <v>DISTRITO NACIONAL</v>
      </c>
      <c r="B161" s="145" t="s">
        <v>2684</v>
      </c>
      <c r="C161" s="94">
        <v>44454.410081018519</v>
      </c>
      <c r="D161" s="94" t="s">
        <v>2460</v>
      </c>
      <c r="E161" s="122">
        <v>836</v>
      </c>
      <c r="F161" s="133" t="str">
        <f>VLOOKUP(E161,VIP!$A$2:$O16004,2,0)</f>
        <v>DRBR836</v>
      </c>
      <c r="G161" s="133" t="str">
        <f>VLOOKUP(E161,'LISTADO ATM'!$A$2:$B$900,2,0)</f>
        <v xml:space="preserve">ATM UNP Plaza Luperón </v>
      </c>
      <c r="H161" s="133" t="str">
        <f>VLOOKUP(E161,VIP!$A$2:$O20965,7,FALSE)</f>
        <v>Si</v>
      </c>
      <c r="I161" s="133" t="str">
        <f>VLOOKUP(E161,VIP!$A$2:$O12930,8,FALSE)</f>
        <v>Si</v>
      </c>
      <c r="J161" s="133" t="str">
        <f>VLOOKUP(E161,VIP!$A$2:$O12880,8,FALSE)</f>
        <v>Si</v>
      </c>
      <c r="K161" s="133" t="str">
        <f>VLOOKUP(E161,VIP!$A$2:$O16454,6,0)</f>
        <v>NO</v>
      </c>
      <c r="L161" s="142" t="s">
        <v>2677</v>
      </c>
      <c r="M161" s="150" t="s">
        <v>2532</v>
      </c>
      <c r="N161" s="93" t="s">
        <v>2678</v>
      </c>
      <c r="O161" s="133" t="s">
        <v>2628</v>
      </c>
      <c r="P161" s="142" t="s">
        <v>2702</v>
      </c>
      <c r="Q161" s="149" t="s">
        <v>2687</v>
      </c>
    </row>
    <row r="162" spans="1:17" ht="18" x14ac:dyDescent="0.25">
      <c r="A162" s="133" t="str">
        <f>VLOOKUP(E162,'LISTADO ATM'!$A$2:$C$901,3,0)</f>
        <v>DISTRITO NACIONAL</v>
      </c>
      <c r="B162" s="145" t="s">
        <v>2826</v>
      </c>
      <c r="C162" s="94">
        <v>44454.711631944447</v>
      </c>
      <c r="D162" s="94" t="s">
        <v>2174</v>
      </c>
      <c r="E162" s="122">
        <v>836</v>
      </c>
      <c r="F162" s="133" t="str">
        <f>VLOOKUP(E162,VIP!$A$2:$O16041,2,0)</f>
        <v>DRBR836</v>
      </c>
      <c r="G162" s="133" t="str">
        <f>VLOOKUP(E162,'LISTADO ATM'!$A$2:$B$900,2,0)</f>
        <v xml:space="preserve">ATM UNP Plaza Luperón </v>
      </c>
      <c r="H162" s="133" t="str">
        <f>VLOOKUP(E162,VIP!$A$2:$O21002,7,FALSE)</f>
        <v>Si</v>
      </c>
      <c r="I162" s="133" t="str">
        <f>VLOOKUP(E162,VIP!$A$2:$O12967,8,FALSE)</f>
        <v>Si</v>
      </c>
      <c r="J162" s="133" t="str">
        <f>VLOOKUP(E162,VIP!$A$2:$O12917,8,FALSE)</f>
        <v>Si</v>
      </c>
      <c r="K162" s="133" t="str">
        <f>VLOOKUP(E162,VIP!$A$2:$O16491,6,0)</f>
        <v>NO</v>
      </c>
      <c r="L162" s="142" t="s">
        <v>2456</v>
      </c>
      <c r="M162" s="93" t="s">
        <v>2438</v>
      </c>
      <c r="N162" s="93" t="s">
        <v>2444</v>
      </c>
      <c r="O162" s="133" t="s">
        <v>2446</v>
      </c>
      <c r="P162" s="142"/>
      <c r="Q162" s="147" t="s">
        <v>2456</v>
      </c>
    </row>
    <row r="163" spans="1:17" ht="18" x14ac:dyDescent="0.25">
      <c r="A163" s="133" t="str">
        <f>VLOOKUP(E163,'LISTADO ATM'!$A$2:$C$901,3,0)</f>
        <v>NORTE</v>
      </c>
      <c r="B163" s="145" t="s">
        <v>2812</v>
      </c>
      <c r="C163" s="94">
        <v>44454.780069444445</v>
      </c>
      <c r="D163" s="94" t="s">
        <v>2175</v>
      </c>
      <c r="E163" s="122">
        <v>837</v>
      </c>
      <c r="F163" s="133" t="str">
        <f>VLOOKUP(E163,VIP!$A$2:$O16027,2,0)</f>
        <v>DRBR837</v>
      </c>
      <c r="G163" s="133" t="str">
        <f>VLOOKUP(E163,'LISTADO ATM'!$A$2:$B$900,2,0)</f>
        <v>ATM Estación Next Canabacoa</v>
      </c>
      <c r="H163" s="133" t="str">
        <f>VLOOKUP(E163,VIP!$A$2:$O20988,7,FALSE)</f>
        <v>Si</v>
      </c>
      <c r="I163" s="133" t="str">
        <f>VLOOKUP(E163,VIP!$A$2:$O12953,8,FALSE)</f>
        <v>Si</v>
      </c>
      <c r="J163" s="133" t="str">
        <f>VLOOKUP(E163,VIP!$A$2:$O12903,8,FALSE)</f>
        <v>Si</v>
      </c>
      <c r="K163" s="133" t="str">
        <f>VLOOKUP(E163,VIP!$A$2:$O16477,6,0)</f>
        <v>NO</v>
      </c>
      <c r="L163" s="142" t="s">
        <v>2213</v>
      </c>
      <c r="M163" s="93" t="s">
        <v>2438</v>
      </c>
      <c r="N163" s="93" t="s">
        <v>2444</v>
      </c>
      <c r="O163" s="133" t="s">
        <v>2846</v>
      </c>
      <c r="P163" s="142"/>
      <c r="Q163" s="147" t="s">
        <v>2213</v>
      </c>
    </row>
    <row r="164" spans="1:17" ht="18" x14ac:dyDescent="0.25">
      <c r="A164" s="133" t="str">
        <f>VLOOKUP(E164,'LISTADO ATM'!$A$2:$C$901,3,0)</f>
        <v>ESTE</v>
      </c>
      <c r="B164" s="145" t="s">
        <v>2676</v>
      </c>
      <c r="C164" s="94">
        <v>44454.434525462966</v>
      </c>
      <c r="D164" s="94" t="s">
        <v>2460</v>
      </c>
      <c r="E164" s="122">
        <v>843</v>
      </c>
      <c r="F164" s="133" t="str">
        <f>VLOOKUP(E164,VIP!$A$2:$O15997,2,0)</f>
        <v>DRBR843</v>
      </c>
      <c r="G164" s="133" t="str">
        <f>VLOOKUP(E164,'LISTADO ATM'!$A$2:$B$900,2,0)</f>
        <v xml:space="preserve">ATM Oficina Romana Centro </v>
      </c>
      <c r="H164" s="133" t="str">
        <f>VLOOKUP(E164,VIP!$A$2:$O20958,7,FALSE)</f>
        <v>Si</v>
      </c>
      <c r="I164" s="133" t="str">
        <f>VLOOKUP(E164,VIP!$A$2:$O12923,8,FALSE)</f>
        <v>Si</v>
      </c>
      <c r="J164" s="133" t="str">
        <f>VLOOKUP(E164,VIP!$A$2:$O12873,8,FALSE)</f>
        <v>Si</v>
      </c>
      <c r="K164" s="133" t="str">
        <f>VLOOKUP(E164,VIP!$A$2:$O16447,6,0)</f>
        <v>NO</v>
      </c>
      <c r="L164" s="142" t="s">
        <v>2677</v>
      </c>
      <c r="M164" s="150" t="s">
        <v>2532</v>
      </c>
      <c r="N164" s="93" t="s">
        <v>2678</v>
      </c>
      <c r="O164" s="133" t="s">
        <v>2628</v>
      </c>
      <c r="P164" s="142" t="s">
        <v>2702</v>
      </c>
      <c r="Q164" s="149" t="s">
        <v>2687</v>
      </c>
    </row>
    <row r="165" spans="1:17" ht="18" x14ac:dyDescent="0.25">
      <c r="A165" s="133" t="str">
        <f>VLOOKUP(E165,'LISTADO ATM'!$A$2:$C$901,3,0)</f>
        <v>ESTE</v>
      </c>
      <c r="B165" s="145" t="s">
        <v>2820</v>
      </c>
      <c r="C165" s="94">
        <v>44454.733275462961</v>
      </c>
      <c r="D165" s="94" t="s">
        <v>2174</v>
      </c>
      <c r="E165" s="122">
        <v>843</v>
      </c>
      <c r="F165" s="133" t="str">
        <f>VLOOKUP(E165,VIP!$A$2:$O16035,2,0)</f>
        <v>DRBR843</v>
      </c>
      <c r="G165" s="133" t="str">
        <f>VLOOKUP(E165,'LISTADO ATM'!$A$2:$B$900,2,0)</f>
        <v xml:space="preserve">ATM Oficina Romana Centro </v>
      </c>
      <c r="H165" s="133" t="str">
        <f>VLOOKUP(E165,VIP!$A$2:$O20996,7,FALSE)</f>
        <v>Si</v>
      </c>
      <c r="I165" s="133" t="str">
        <f>VLOOKUP(E165,VIP!$A$2:$O12961,8,FALSE)</f>
        <v>Si</v>
      </c>
      <c r="J165" s="133" t="str">
        <f>VLOOKUP(E165,VIP!$A$2:$O12911,8,FALSE)</f>
        <v>Si</v>
      </c>
      <c r="K165" s="133" t="str">
        <f>VLOOKUP(E165,VIP!$A$2:$O16485,6,0)</f>
        <v>NO</v>
      </c>
      <c r="L165" s="142" t="s">
        <v>2213</v>
      </c>
      <c r="M165" s="93" t="s">
        <v>2438</v>
      </c>
      <c r="N165" s="93" t="s">
        <v>2444</v>
      </c>
      <c r="O165" s="133" t="s">
        <v>2446</v>
      </c>
      <c r="P165" s="142"/>
      <c r="Q165" s="147" t="s">
        <v>2213</v>
      </c>
    </row>
    <row r="166" spans="1:17" ht="18" x14ac:dyDescent="0.25">
      <c r="A166" s="133" t="str">
        <f>VLOOKUP(E166,'LISTADO ATM'!$A$2:$C$901,3,0)</f>
        <v>NORTE</v>
      </c>
      <c r="B166" s="145" t="s">
        <v>2773</v>
      </c>
      <c r="C166" s="94">
        <v>44454.813611111109</v>
      </c>
      <c r="D166" s="94" t="s">
        <v>2175</v>
      </c>
      <c r="E166" s="122">
        <v>854</v>
      </c>
      <c r="F166" s="133" t="str">
        <f>VLOOKUP(E166,VIP!$A$2:$O15987,2,0)</f>
        <v>DRBR854</v>
      </c>
      <c r="G166" s="133" t="str">
        <f>VLOOKUP(E166,'LISTADO ATM'!$A$2:$B$900,2,0)</f>
        <v xml:space="preserve">ATM Centro Comercial Blanco Batista </v>
      </c>
      <c r="H166" s="133" t="str">
        <f>VLOOKUP(E166,VIP!$A$2:$O20948,7,FALSE)</f>
        <v>Si</v>
      </c>
      <c r="I166" s="133" t="str">
        <f>VLOOKUP(E166,VIP!$A$2:$O12913,8,FALSE)</f>
        <v>Si</v>
      </c>
      <c r="J166" s="133" t="str">
        <f>VLOOKUP(E166,VIP!$A$2:$O12863,8,FALSE)</f>
        <v>Si</v>
      </c>
      <c r="K166" s="133" t="str">
        <f>VLOOKUP(E166,VIP!$A$2:$O16437,6,0)</f>
        <v>NO</v>
      </c>
      <c r="L166" s="142" t="s">
        <v>2213</v>
      </c>
      <c r="M166" s="93" t="s">
        <v>2438</v>
      </c>
      <c r="N166" s="93" t="s">
        <v>2444</v>
      </c>
      <c r="O166" s="133" t="s">
        <v>2846</v>
      </c>
      <c r="P166" s="142"/>
      <c r="Q166" s="147" t="s">
        <v>2213</v>
      </c>
    </row>
    <row r="167" spans="1:17" ht="18" x14ac:dyDescent="0.25">
      <c r="A167" s="133" t="str">
        <f>VLOOKUP(E167,'LISTADO ATM'!$A$2:$C$901,3,0)</f>
        <v>SUR</v>
      </c>
      <c r="B167" s="145" t="s">
        <v>2674</v>
      </c>
      <c r="C167" s="94">
        <v>44454.451018518521</v>
      </c>
      <c r="D167" s="94" t="s">
        <v>2174</v>
      </c>
      <c r="E167" s="122">
        <v>870</v>
      </c>
      <c r="F167" s="133" t="str">
        <f>VLOOKUP(E167,VIP!$A$2:$O15995,2,0)</f>
        <v>DRBR870</v>
      </c>
      <c r="G167" s="133" t="str">
        <f>VLOOKUP(E167,'LISTADO ATM'!$A$2:$B$900,2,0)</f>
        <v xml:space="preserve">ATM Willbes Dominicana (Barahona) </v>
      </c>
      <c r="H167" s="133" t="str">
        <f>VLOOKUP(E167,VIP!$A$2:$O20956,7,FALSE)</f>
        <v>Si</v>
      </c>
      <c r="I167" s="133" t="str">
        <f>VLOOKUP(E167,VIP!$A$2:$O12921,8,FALSE)</f>
        <v>Si</v>
      </c>
      <c r="J167" s="133" t="str">
        <f>VLOOKUP(E167,VIP!$A$2:$O12871,8,FALSE)</f>
        <v>Si</v>
      </c>
      <c r="K167" s="133" t="str">
        <f>VLOOKUP(E167,VIP!$A$2:$O16445,6,0)</f>
        <v>NO</v>
      </c>
      <c r="L167" s="142" t="s">
        <v>2239</v>
      </c>
      <c r="M167" s="150" t="s">
        <v>2532</v>
      </c>
      <c r="N167" s="93" t="s">
        <v>2444</v>
      </c>
      <c r="O167" s="133" t="s">
        <v>2446</v>
      </c>
      <c r="P167" s="142"/>
      <c r="Q167" s="149" t="s">
        <v>2754</v>
      </c>
    </row>
    <row r="168" spans="1:17" ht="18" x14ac:dyDescent="0.25">
      <c r="A168" s="133" t="str">
        <f>VLOOKUP(E168,'LISTADO ATM'!$A$2:$C$901,3,0)</f>
        <v>DISTRITO NACIONAL</v>
      </c>
      <c r="B168" s="145" t="s">
        <v>2774</v>
      </c>
      <c r="C168" s="94">
        <v>44454.811493055553</v>
      </c>
      <c r="D168" s="94" t="s">
        <v>2174</v>
      </c>
      <c r="E168" s="122">
        <v>875</v>
      </c>
      <c r="F168" s="133" t="str">
        <f>VLOOKUP(E168,VIP!$A$2:$O15988,2,0)</f>
        <v>DRBR875</v>
      </c>
      <c r="G168" s="133" t="str">
        <f>VLOOKUP(E168,'LISTADO ATM'!$A$2:$B$900,2,0)</f>
        <v xml:space="preserve">ATM Texaco Aut. Duarte KM 14 1/2 (Los Alcarrizos) </v>
      </c>
      <c r="H168" s="133" t="str">
        <f>VLOOKUP(E168,VIP!$A$2:$O20949,7,FALSE)</f>
        <v>Si</v>
      </c>
      <c r="I168" s="133" t="str">
        <f>VLOOKUP(E168,VIP!$A$2:$O12914,8,FALSE)</f>
        <v>Si</v>
      </c>
      <c r="J168" s="133" t="str">
        <f>VLOOKUP(E168,VIP!$A$2:$O12864,8,FALSE)</f>
        <v>Si</v>
      </c>
      <c r="K168" s="133" t="str">
        <f>VLOOKUP(E168,VIP!$A$2:$O16438,6,0)</f>
        <v>NO</v>
      </c>
      <c r="L168" s="142" t="s">
        <v>2213</v>
      </c>
      <c r="M168" s="93" t="s">
        <v>2438</v>
      </c>
      <c r="N168" s="93" t="s">
        <v>2444</v>
      </c>
      <c r="O168" s="133" t="s">
        <v>2446</v>
      </c>
      <c r="P168" s="142"/>
      <c r="Q168" s="147" t="s">
        <v>2213</v>
      </c>
    </row>
    <row r="169" spans="1:17" ht="18" x14ac:dyDescent="0.25">
      <c r="A169" s="133" t="str">
        <f>VLOOKUP(E169,'LISTADO ATM'!$A$2:$C$901,3,0)</f>
        <v>DISTRITO NACIONAL</v>
      </c>
      <c r="B169" s="145" t="s">
        <v>2663</v>
      </c>
      <c r="C169" s="94">
        <v>44453.92701388889</v>
      </c>
      <c r="D169" s="94" t="s">
        <v>2174</v>
      </c>
      <c r="E169" s="122">
        <v>884</v>
      </c>
      <c r="F169" s="133" t="str">
        <f>VLOOKUP(E169,VIP!$A$2:$O15985,2,0)</f>
        <v>DRBR884</v>
      </c>
      <c r="G169" s="133" t="str">
        <f>VLOOKUP(E169,'LISTADO ATM'!$A$2:$B$900,2,0)</f>
        <v xml:space="preserve">ATM UNP Olé Sabana Perdida </v>
      </c>
      <c r="H169" s="133" t="str">
        <f>VLOOKUP(E169,VIP!$A$2:$O20946,7,FALSE)</f>
        <v>Si</v>
      </c>
      <c r="I169" s="133" t="str">
        <f>VLOOKUP(E169,VIP!$A$2:$O12911,8,FALSE)</f>
        <v>Si</v>
      </c>
      <c r="J169" s="133" t="str">
        <f>VLOOKUP(E169,VIP!$A$2:$O12861,8,FALSE)</f>
        <v>Si</v>
      </c>
      <c r="K169" s="133" t="str">
        <f>VLOOKUP(E169,VIP!$A$2:$O16435,6,0)</f>
        <v>NO</v>
      </c>
      <c r="L169" s="142" t="s">
        <v>2456</v>
      </c>
      <c r="M169" s="150" t="s">
        <v>2532</v>
      </c>
      <c r="N169" s="93" t="s">
        <v>2444</v>
      </c>
      <c r="O169" s="133" t="s">
        <v>2446</v>
      </c>
      <c r="P169" s="142"/>
      <c r="Q169" s="149" t="s">
        <v>2701</v>
      </c>
    </row>
    <row r="170" spans="1:17" ht="18" x14ac:dyDescent="0.25">
      <c r="A170" s="133" t="str">
        <f>VLOOKUP(E170,'LISTADO ATM'!$A$2:$C$901,3,0)</f>
        <v>SUR</v>
      </c>
      <c r="B170" s="145" t="s">
        <v>2854</v>
      </c>
      <c r="C170" s="94">
        <v>44454.921053240738</v>
      </c>
      <c r="D170" s="94" t="s">
        <v>2174</v>
      </c>
      <c r="E170" s="122">
        <v>885</v>
      </c>
      <c r="F170" s="133" t="str">
        <f>VLOOKUP(E170,VIP!$A$2:$O15992,2,0)</f>
        <v>DRBR885</v>
      </c>
      <c r="G170" s="133" t="str">
        <f>VLOOKUP(E170,'LISTADO ATM'!$A$2:$B$900,2,0)</f>
        <v xml:space="preserve">ATM UNP Rancho Arriba </v>
      </c>
      <c r="H170" s="133" t="str">
        <f>VLOOKUP(E170,VIP!$A$2:$O20953,7,FALSE)</f>
        <v>Si</v>
      </c>
      <c r="I170" s="133" t="str">
        <f>VLOOKUP(E170,VIP!$A$2:$O12918,8,FALSE)</f>
        <v>Si</v>
      </c>
      <c r="J170" s="133" t="str">
        <f>VLOOKUP(E170,VIP!$A$2:$O12868,8,FALSE)</f>
        <v>Si</v>
      </c>
      <c r="K170" s="133" t="str">
        <f>VLOOKUP(E170,VIP!$A$2:$O16442,6,0)</f>
        <v>NO</v>
      </c>
      <c r="L170" s="142" t="s">
        <v>2239</v>
      </c>
      <c r="M170" s="93" t="s">
        <v>2438</v>
      </c>
      <c r="N170" s="93" t="s">
        <v>2444</v>
      </c>
      <c r="O170" s="133" t="s">
        <v>2446</v>
      </c>
      <c r="P170" s="142"/>
      <c r="Q170" s="147" t="s">
        <v>2239</v>
      </c>
    </row>
    <row r="171" spans="1:17" ht="18" x14ac:dyDescent="0.25">
      <c r="A171" s="133" t="str">
        <f>VLOOKUP(E171,'LISTADO ATM'!$A$2:$C$901,3,0)</f>
        <v>DISTRITO NACIONAL</v>
      </c>
      <c r="B171" s="145" t="s">
        <v>2672</v>
      </c>
      <c r="C171" s="94">
        <v>44454.452604166669</v>
      </c>
      <c r="D171" s="94" t="s">
        <v>2441</v>
      </c>
      <c r="E171" s="122">
        <v>887</v>
      </c>
      <c r="F171" s="133" t="str">
        <f>VLOOKUP(E171,VIP!$A$2:$O15993,2,0)</f>
        <v>DRBR887</v>
      </c>
      <c r="G171" s="133" t="str">
        <f>VLOOKUP(E171,'LISTADO ATM'!$A$2:$B$900,2,0)</f>
        <v>ATM S/M Bravo Los Proceres</v>
      </c>
      <c r="H171" s="133" t="str">
        <f>VLOOKUP(E171,VIP!$A$2:$O20954,7,FALSE)</f>
        <v>Si</v>
      </c>
      <c r="I171" s="133" t="str">
        <f>VLOOKUP(E171,VIP!$A$2:$O12919,8,FALSE)</f>
        <v>Si</v>
      </c>
      <c r="J171" s="133" t="str">
        <f>VLOOKUP(E171,VIP!$A$2:$O12869,8,FALSE)</f>
        <v>Si</v>
      </c>
      <c r="K171" s="133" t="str">
        <f>VLOOKUP(E171,VIP!$A$2:$O16443,6,0)</f>
        <v>NO</v>
      </c>
      <c r="L171" s="142" t="s">
        <v>2410</v>
      </c>
      <c r="M171" s="150" t="s">
        <v>2532</v>
      </c>
      <c r="N171" s="93" t="s">
        <v>2444</v>
      </c>
      <c r="O171" s="133" t="s">
        <v>2445</v>
      </c>
      <c r="P171" s="142"/>
      <c r="Q171" s="149" t="s">
        <v>2767</v>
      </c>
    </row>
    <row r="172" spans="1:17" ht="18" x14ac:dyDescent="0.25">
      <c r="A172" s="133" t="str">
        <f>VLOOKUP(E172,'LISTADO ATM'!$A$2:$C$901,3,0)</f>
        <v>DISTRITO NACIONAL</v>
      </c>
      <c r="B172" s="145" t="s">
        <v>2855</v>
      </c>
      <c r="C172" s="94">
        <v>44454.916666666664</v>
      </c>
      <c r="D172" s="94" t="s">
        <v>2174</v>
      </c>
      <c r="E172" s="122">
        <v>889</v>
      </c>
      <c r="F172" s="133" t="str">
        <f>VLOOKUP(E172,VIP!$A$2:$O15993,2,0)</f>
        <v>DRBR889</v>
      </c>
      <c r="G172" s="133" t="str">
        <f>VLOOKUP(E172,'LISTADO ATM'!$A$2:$B$900,2,0)</f>
        <v>ATM Oficina Plaza Lama Máximo Gómez II</v>
      </c>
      <c r="H172" s="133" t="str">
        <f>VLOOKUP(E172,VIP!$A$2:$O20954,7,FALSE)</f>
        <v>Si</v>
      </c>
      <c r="I172" s="133" t="str">
        <f>VLOOKUP(E172,VIP!$A$2:$O12919,8,FALSE)</f>
        <v>Si</v>
      </c>
      <c r="J172" s="133" t="str">
        <f>VLOOKUP(E172,VIP!$A$2:$O12869,8,FALSE)</f>
        <v>Si</v>
      </c>
      <c r="K172" s="133" t="str">
        <f>VLOOKUP(E172,VIP!$A$2:$O16443,6,0)</f>
        <v>NO</v>
      </c>
      <c r="L172" s="142" t="s">
        <v>2456</v>
      </c>
      <c r="M172" s="93" t="s">
        <v>2438</v>
      </c>
      <c r="N172" s="93" t="s">
        <v>2444</v>
      </c>
      <c r="O172" s="133" t="s">
        <v>2446</v>
      </c>
      <c r="P172" s="142"/>
      <c r="Q172" s="147" t="s">
        <v>2456</v>
      </c>
    </row>
    <row r="173" spans="1:17" ht="18" x14ac:dyDescent="0.25">
      <c r="A173" s="133" t="str">
        <f>VLOOKUP(E173,'LISTADO ATM'!$A$2:$C$901,3,0)</f>
        <v>DISTRITO NACIONAL</v>
      </c>
      <c r="B173" s="145" t="s">
        <v>2680</v>
      </c>
      <c r="C173" s="94">
        <v>44454.419456018521</v>
      </c>
      <c r="D173" s="94" t="s">
        <v>2174</v>
      </c>
      <c r="E173" s="122">
        <v>896</v>
      </c>
      <c r="F173" s="133" t="str">
        <f>VLOOKUP(E173,VIP!$A$2:$O16000,2,0)</f>
        <v>DRBR896</v>
      </c>
      <c r="G173" s="133" t="str">
        <f>VLOOKUP(E173,'LISTADO ATM'!$A$2:$B$900,2,0)</f>
        <v xml:space="preserve">ATM Campamento Militar 16 de Agosto I </v>
      </c>
      <c r="H173" s="133" t="str">
        <f>VLOOKUP(E173,VIP!$A$2:$O20961,7,FALSE)</f>
        <v>Si</v>
      </c>
      <c r="I173" s="133" t="str">
        <f>VLOOKUP(E173,VIP!$A$2:$O12926,8,FALSE)</f>
        <v>Si</v>
      </c>
      <c r="J173" s="133" t="str">
        <f>VLOOKUP(E173,VIP!$A$2:$O12876,8,FALSE)</f>
        <v>Si</v>
      </c>
      <c r="K173" s="133" t="str">
        <f>VLOOKUP(E173,VIP!$A$2:$O16450,6,0)</f>
        <v>NO</v>
      </c>
      <c r="L173" s="142" t="s">
        <v>2681</v>
      </c>
      <c r="M173" s="150" t="s">
        <v>2532</v>
      </c>
      <c r="N173" s="93" t="s">
        <v>2444</v>
      </c>
      <c r="O173" s="133" t="s">
        <v>2446</v>
      </c>
      <c r="P173" s="142"/>
      <c r="Q173" s="149" t="s">
        <v>2759</v>
      </c>
    </row>
    <row r="174" spans="1:17" ht="18" x14ac:dyDescent="0.25">
      <c r="A174" s="133" t="str">
        <f>VLOOKUP(E174,'LISTADO ATM'!$A$2:$C$901,3,0)</f>
        <v>DISTRITO NACIONAL</v>
      </c>
      <c r="B174" s="145" t="s">
        <v>2662</v>
      </c>
      <c r="C174" s="94">
        <v>44453.92591435185</v>
      </c>
      <c r="D174" s="94" t="s">
        <v>2174</v>
      </c>
      <c r="E174" s="122">
        <v>904</v>
      </c>
      <c r="F174" s="133" t="str">
        <f>VLOOKUP(E174,VIP!$A$2:$O15984,2,0)</f>
        <v>DRBR24B</v>
      </c>
      <c r="G174" s="133" t="str">
        <f>VLOOKUP(E174,'LISTADO ATM'!$A$2:$B$900,2,0)</f>
        <v xml:space="preserve">ATM Oficina Multicentro La Sirena Churchill </v>
      </c>
      <c r="H174" s="133" t="str">
        <f>VLOOKUP(E174,VIP!$A$2:$O20945,7,FALSE)</f>
        <v>Si</v>
      </c>
      <c r="I174" s="133" t="str">
        <f>VLOOKUP(E174,VIP!$A$2:$O12910,8,FALSE)</f>
        <v>Si</v>
      </c>
      <c r="J174" s="133" t="str">
        <f>VLOOKUP(E174,VIP!$A$2:$O12860,8,FALSE)</f>
        <v>Si</v>
      </c>
      <c r="K174" s="133" t="str">
        <f>VLOOKUP(E174,VIP!$A$2:$O16434,6,0)</f>
        <v>SI</v>
      </c>
      <c r="L174" s="142" t="s">
        <v>2456</v>
      </c>
      <c r="M174" s="150" t="s">
        <v>2532</v>
      </c>
      <c r="N174" s="93" t="s">
        <v>2444</v>
      </c>
      <c r="O174" s="133" t="s">
        <v>2446</v>
      </c>
      <c r="P174" s="142"/>
      <c r="Q174" s="149" t="s">
        <v>2767</v>
      </c>
    </row>
    <row r="175" spans="1:17" ht="18" x14ac:dyDescent="0.25">
      <c r="A175" s="133" t="str">
        <f>VLOOKUP(E175,'LISTADO ATM'!$A$2:$C$901,3,0)</f>
        <v>NORTE</v>
      </c>
      <c r="B175" s="145">
        <v>3336024858</v>
      </c>
      <c r="C175" s="94">
        <v>44452.931481481479</v>
      </c>
      <c r="D175" s="94" t="s">
        <v>2174</v>
      </c>
      <c r="E175" s="122">
        <v>910</v>
      </c>
      <c r="F175" s="133" t="str">
        <f>VLOOKUP(E175,VIP!$A$2:$O15953,2,0)</f>
        <v>DRBR12A</v>
      </c>
      <c r="G175" s="133" t="str">
        <f>VLOOKUP(E175,'LISTADO ATM'!$A$2:$B$900,2,0)</f>
        <v xml:space="preserve">ATM Oficina El Sol II (Santiago) </v>
      </c>
      <c r="H175" s="133" t="str">
        <f>VLOOKUP(E175,VIP!$A$2:$O20914,7,FALSE)</f>
        <v>Si</v>
      </c>
      <c r="I175" s="133" t="str">
        <f>VLOOKUP(E175,VIP!$A$2:$O12879,8,FALSE)</f>
        <v>Si</v>
      </c>
      <c r="J175" s="133" t="str">
        <f>VLOOKUP(E175,VIP!$A$2:$O12829,8,FALSE)</f>
        <v>Si</v>
      </c>
      <c r="K175" s="133" t="str">
        <f>VLOOKUP(E175,VIP!$A$2:$O16403,6,0)</f>
        <v>SI</v>
      </c>
      <c r="L175" s="142" t="s">
        <v>2213</v>
      </c>
      <c r="M175" s="150" t="s">
        <v>2532</v>
      </c>
      <c r="N175" s="93" t="s">
        <v>2444</v>
      </c>
      <c r="O175" s="133" t="s">
        <v>2446</v>
      </c>
      <c r="P175" s="142"/>
      <c r="Q175" s="149" t="s">
        <v>2749</v>
      </c>
    </row>
    <row r="176" spans="1:17" ht="18" x14ac:dyDescent="0.25">
      <c r="A176" s="133" t="str">
        <f>VLOOKUP(E176,'LISTADO ATM'!$A$2:$C$901,3,0)</f>
        <v>DISTRITO NACIONAL</v>
      </c>
      <c r="B176" s="145" t="s">
        <v>2683</v>
      </c>
      <c r="C176" s="94">
        <v>44454.412685185183</v>
      </c>
      <c r="D176" s="94" t="s">
        <v>2174</v>
      </c>
      <c r="E176" s="122">
        <v>911</v>
      </c>
      <c r="F176" s="133" t="str">
        <f>VLOOKUP(E176,VIP!$A$2:$O16003,2,0)</f>
        <v>DRBR911</v>
      </c>
      <c r="G176" s="133" t="str">
        <f>VLOOKUP(E176,'LISTADO ATM'!$A$2:$B$900,2,0)</f>
        <v xml:space="preserve">ATM Oficina Venezuela II </v>
      </c>
      <c r="H176" s="133" t="str">
        <f>VLOOKUP(E176,VIP!$A$2:$O20964,7,FALSE)</f>
        <v>Si</v>
      </c>
      <c r="I176" s="133" t="str">
        <f>VLOOKUP(E176,VIP!$A$2:$O12929,8,FALSE)</f>
        <v>Si</v>
      </c>
      <c r="J176" s="133" t="str">
        <f>VLOOKUP(E176,VIP!$A$2:$O12879,8,FALSE)</f>
        <v>Si</v>
      </c>
      <c r="K176" s="133" t="str">
        <f>VLOOKUP(E176,VIP!$A$2:$O16453,6,0)</f>
        <v>SI</v>
      </c>
      <c r="L176" s="142" t="s">
        <v>2213</v>
      </c>
      <c r="M176" s="150" t="s">
        <v>2532</v>
      </c>
      <c r="N176" s="93" t="s">
        <v>2444</v>
      </c>
      <c r="O176" s="133" t="s">
        <v>2446</v>
      </c>
      <c r="P176" s="142"/>
      <c r="Q176" s="149" t="s">
        <v>2693</v>
      </c>
    </row>
    <row r="177" spans="1:17" ht="18" x14ac:dyDescent="0.25">
      <c r="A177" s="133" t="str">
        <f>VLOOKUP(E177,'LISTADO ATM'!$A$2:$C$901,3,0)</f>
        <v>ESTE</v>
      </c>
      <c r="B177" s="145" t="s">
        <v>2630</v>
      </c>
      <c r="C177" s="94">
        <v>44453.516886574071</v>
      </c>
      <c r="D177" s="94" t="s">
        <v>2174</v>
      </c>
      <c r="E177" s="122">
        <v>912</v>
      </c>
      <c r="F177" s="133" t="str">
        <f>VLOOKUP(E177,VIP!$A$2:$O15958,2,0)</f>
        <v>DRBR973</v>
      </c>
      <c r="G177" s="133" t="str">
        <f>VLOOKUP(E177,'LISTADO ATM'!$A$2:$B$900,2,0)</f>
        <v xml:space="preserve">ATM Oficina San Pedro II </v>
      </c>
      <c r="H177" s="133" t="str">
        <f>VLOOKUP(E177,VIP!$A$2:$O20919,7,FALSE)</f>
        <v>Si</v>
      </c>
      <c r="I177" s="133" t="str">
        <f>VLOOKUP(E177,VIP!$A$2:$O12884,8,FALSE)</f>
        <v>Si</v>
      </c>
      <c r="J177" s="133" t="str">
        <f>VLOOKUP(E177,VIP!$A$2:$O12834,8,FALSE)</f>
        <v>Si</v>
      </c>
      <c r="K177" s="133" t="str">
        <f>VLOOKUP(E177,VIP!$A$2:$O16408,6,0)</f>
        <v>SI</v>
      </c>
      <c r="L177" s="142" t="s">
        <v>2213</v>
      </c>
      <c r="M177" s="150" t="s">
        <v>2532</v>
      </c>
      <c r="N177" s="93" t="s">
        <v>2444</v>
      </c>
      <c r="O177" s="133" t="s">
        <v>2446</v>
      </c>
      <c r="P177" s="142"/>
      <c r="Q177" s="149" t="s">
        <v>2690</v>
      </c>
    </row>
    <row r="178" spans="1:17" ht="18" x14ac:dyDescent="0.25">
      <c r="A178" s="133" t="str">
        <f>VLOOKUP(E178,'LISTADO ATM'!$A$2:$C$901,3,0)</f>
        <v>NORTE</v>
      </c>
      <c r="B178" s="145" t="s">
        <v>2785</v>
      </c>
      <c r="C178" s="94">
        <v>44454.798136574071</v>
      </c>
      <c r="D178" s="94" t="s">
        <v>2174</v>
      </c>
      <c r="E178" s="122">
        <v>926</v>
      </c>
      <c r="F178" s="133" t="str">
        <f>VLOOKUP(E178,VIP!$A$2:$O15999,2,0)</f>
        <v>DRBR926</v>
      </c>
      <c r="G178" s="133" t="str">
        <f>VLOOKUP(E178,'LISTADO ATM'!$A$2:$B$900,2,0)</f>
        <v>ATM S/M Juan Cepin</v>
      </c>
      <c r="H178" s="133" t="str">
        <f>VLOOKUP(E178,VIP!$A$2:$O20960,7,FALSE)</f>
        <v>N/A</v>
      </c>
      <c r="I178" s="133" t="str">
        <f>VLOOKUP(E178,VIP!$A$2:$O12925,8,FALSE)</f>
        <v>N/A</v>
      </c>
      <c r="J178" s="133" t="str">
        <f>VLOOKUP(E178,VIP!$A$2:$O12875,8,FALSE)</f>
        <v>N/A</v>
      </c>
      <c r="K178" s="133" t="str">
        <f>VLOOKUP(E178,VIP!$A$2:$O16449,6,0)</f>
        <v>N/A</v>
      </c>
      <c r="L178" s="142" t="s">
        <v>2213</v>
      </c>
      <c r="M178" s="93" t="s">
        <v>2438</v>
      </c>
      <c r="N178" s="93" t="s">
        <v>2444</v>
      </c>
      <c r="O178" s="133" t="s">
        <v>2446</v>
      </c>
      <c r="P178" s="142"/>
      <c r="Q178" s="147" t="s">
        <v>2213</v>
      </c>
    </row>
    <row r="179" spans="1:17" ht="18" x14ac:dyDescent="0.25">
      <c r="A179" s="133" t="str">
        <f>VLOOKUP(E179,'LISTADO ATM'!$A$2:$C$901,3,0)</f>
        <v>DISTRITO NACIONAL</v>
      </c>
      <c r="B179" s="145" t="s">
        <v>2813</v>
      </c>
      <c r="C179" s="94">
        <v>44454.779849537037</v>
      </c>
      <c r="D179" s="94" t="s">
        <v>2441</v>
      </c>
      <c r="E179" s="122">
        <v>931</v>
      </c>
      <c r="F179" s="133" t="str">
        <f>VLOOKUP(E179,VIP!$A$2:$O16028,2,0)</f>
        <v>DRBR24N</v>
      </c>
      <c r="G179" s="133" t="str">
        <f>VLOOKUP(E179,'LISTADO ATM'!$A$2:$B$900,2,0)</f>
        <v xml:space="preserve">ATM Autobanco Luperón I </v>
      </c>
      <c r="H179" s="133" t="str">
        <f>VLOOKUP(E179,VIP!$A$2:$O20989,7,FALSE)</f>
        <v>Si</v>
      </c>
      <c r="I179" s="133" t="str">
        <f>VLOOKUP(E179,VIP!$A$2:$O12954,8,FALSE)</f>
        <v>Si</v>
      </c>
      <c r="J179" s="133" t="str">
        <f>VLOOKUP(E179,VIP!$A$2:$O12904,8,FALSE)</f>
        <v>Si</v>
      </c>
      <c r="K179" s="133" t="str">
        <f>VLOOKUP(E179,VIP!$A$2:$O16478,6,0)</f>
        <v>NO</v>
      </c>
      <c r="L179" s="142" t="s">
        <v>2410</v>
      </c>
      <c r="M179" s="93" t="s">
        <v>2438</v>
      </c>
      <c r="N179" s="93" t="s">
        <v>2444</v>
      </c>
      <c r="O179" s="133" t="s">
        <v>2445</v>
      </c>
      <c r="P179" s="142"/>
      <c r="Q179" s="147" t="s">
        <v>2410</v>
      </c>
    </row>
    <row r="180" spans="1:17" ht="18" x14ac:dyDescent="0.25">
      <c r="A180" s="133" t="str">
        <f>VLOOKUP(E180,'LISTADO ATM'!$A$2:$C$901,3,0)</f>
        <v>DISTRITO NACIONAL</v>
      </c>
      <c r="B180" s="145" t="s">
        <v>2723</v>
      </c>
      <c r="C180" s="94">
        <v>44454.588506944441</v>
      </c>
      <c r="D180" s="94" t="s">
        <v>2174</v>
      </c>
      <c r="E180" s="122">
        <v>932</v>
      </c>
      <c r="F180" s="133" t="str">
        <f>VLOOKUP(E180,VIP!$A$2:$O15995,2,0)</f>
        <v>DRBR01E</v>
      </c>
      <c r="G180" s="133" t="str">
        <f>VLOOKUP(E180,'LISTADO ATM'!$A$2:$B$900,2,0)</f>
        <v xml:space="preserve">ATM Banco Agrícola </v>
      </c>
      <c r="H180" s="133" t="str">
        <f>VLOOKUP(E180,VIP!$A$2:$O20956,7,FALSE)</f>
        <v>Si</v>
      </c>
      <c r="I180" s="133" t="str">
        <f>VLOOKUP(E180,VIP!$A$2:$O12921,8,FALSE)</f>
        <v>Si</v>
      </c>
      <c r="J180" s="133" t="str">
        <f>VLOOKUP(E180,VIP!$A$2:$O12871,8,FALSE)</f>
        <v>Si</v>
      </c>
      <c r="K180" s="133" t="str">
        <f>VLOOKUP(E180,VIP!$A$2:$O16445,6,0)</f>
        <v>NO</v>
      </c>
      <c r="L180" s="142" t="s">
        <v>2724</v>
      </c>
      <c r="M180" s="150" t="s">
        <v>2532</v>
      </c>
      <c r="N180" s="93" t="s">
        <v>2444</v>
      </c>
      <c r="O180" s="133" t="s">
        <v>2446</v>
      </c>
      <c r="P180" s="142" t="s">
        <v>2769</v>
      </c>
      <c r="Q180" s="155">
        <v>44454.743055555555</v>
      </c>
    </row>
    <row r="181" spans="1:17" ht="18" x14ac:dyDescent="0.25">
      <c r="A181" s="133" t="str">
        <f>VLOOKUP(E181,'LISTADO ATM'!$A$2:$C$901,3,0)</f>
        <v>NORTE</v>
      </c>
      <c r="B181" s="145" t="s">
        <v>2835</v>
      </c>
      <c r="C181" s="94">
        <v>44454.699016203704</v>
      </c>
      <c r="D181" s="94" t="s">
        <v>2739</v>
      </c>
      <c r="E181" s="122">
        <v>944</v>
      </c>
      <c r="F181" s="133" t="str">
        <f>VLOOKUP(E181,VIP!$A$2:$O16050,2,0)</f>
        <v>DRBR944</v>
      </c>
      <c r="G181" s="133" t="str">
        <f>VLOOKUP(E181,'LISTADO ATM'!$A$2:$B$900,2,0)</f>
        <v xml:space="preserve">ATM UNP Mao </v>
      </c>
      <c r="H181" s="133" t="str">
        <f>VLOOKUP(E181,VIP!$A$2:$O21011,7,FALSE)</f>
        <v>Si</v>
      </c>
      <c r="I181" s="133" t="str">
        <f>VLOOKUP(E181,VIP!$A$2:$O12976,8,FALSE)</f>
        <v>Si</v>
      </c>
      <c r="J181" s="133" t="str">
        <f>VLOOKUP(E181,VIP!$A$2:$O12926,8,FALSE)</f>
        <v>Si</v>
      </c>
      <c r="K181" s="133" t="str">
        <f>VLOOKUP(E181,VIP!$A$2:$O16500,6,0)</f>
        <v>NO</v>
      </c>
      <c r="L181" s="142" t="s">
        <v>2609</v>
      </c>
      <c r="M181" s="93" t="s">
        <v>2438</v>
      </c>
      <c r="N181" s="93" t="s">
        <v>2444</v>
      </c>
      <c r="O181" s="133" t="s">
        <v>2741</v>
      </c>
      <c r="P181" s="142"/>
      <c r="Q181" s="147" t="s">
        <v>2609</v>
      </c>
    </row>
    <row r="182" spans="1:17" ht="18" x14ac:dyDescent="0.25">
      <c r="A182" s="133" t="str">
        <f>VLOOKUP(E182,'LISTADO ATM'!$A$2:$C$901,3,0)</f>
        <v>DISTRITO NACIONAL</v>
      </c>
      <c r="B182" s="145">
        <v>3336024841</v>
      </c>
      <c r="C182" s="94">
        <v>44452.895833333336</v>
      </c>
      <c r="D182" s="94" t="s">
        <v>2460</v>
      </c>
      <c r="E182" s="122">
        <v>946</v>
      </c>
      <c r="F182" s="133" t="str">
        <f>VLOOKUP(E182,VIP!$A$2:$O15877,2,0)</f>
        <v>DRBR24R</v>
      </c>
      <c r="G182" s="133" t="str">
        <f>VLOOKUP(E182,'LISTADO ATM'!$A$2:$B$900,2,0)</f>
        <v xml:space="preserve">ATM Oficina Núñez de Cáceres I </v>
      </c>
      <c r="H182" s="133" t="str">
        <f>VLOOKUP(E182,VIP!$A$2:$O20838,7,FALSE)</f>
        <v>Si</v>
      </c>
      <c r="I182" s="133" t="str">
        <f>VLOOKUP(E182,VIP!$A$2:$O12803,8,FALSE)</f>
        <v>Si</v>
      </c>
      <c r="J182" s="133" t="str">
        <f>VLOOKUP(E182,VIP!$A$2:$O12753,8,FALSE)</f>
        <v>Si</v>
      </c>
      <c r="K182" s="133" t="str">
        <f>VLOOKUP(E182,VIP!$A$2:$O16327,6,0)</f>
        <v>NO</v>
      </c>
      <c r="L182" s="142" t="s">
        <v>2609</v>
      </c>
      <c r="M182" s="93" t="s">
        <v>2438</v>
      </c>
      <c r="N182" s="93" t="s">
        <v>2444</v>
      </c>
      <c r="O182" s="133" t="s">
        <v>2617</v>
      </c>
      <c r="P182" s="142"/>
      <c r="Q182" s="147" t="s">
        <v>2609</v>
      </c>
    </row>
    <row r="183" spans="1:17" ht="18" x14ac:dyDescent="0.25">
      <c r="A183" s="133" t="str">
        <f>VLOOKUP(E183,'LISTADO ATM'!$A$2:$C$901,3,0)</f>
        <v>DISTRITO NACIONAL</v>
      </c>
      <c r="B183" s="145" t="s">
        <v>2716</v>
      </c>
      <c r="C183" s="94">
        <v>44454.625937500001</v>
      </c>
      <c r="D183" s="94" t="s">
        <v>2174</v>
      </c>
      <c r="E183" s="122">
        <v>946</v>
      </c>
      <c r="F183" s="133" t="str">
        <f>VLOOKUP(E183,VIP!$A$2:$O15990,2,0)</f>
        <v>DRBR24R</v>
      </c>
      <c r="G183" s="133" t="str">
        <f>VLOOKUP(E183,'LISTADO ATM'!$A$2:$B$900,2,0)</f>
        <v xml:space="preserve">ATM Oficina Núñez de Cáceres I </v>
      </c>
      <c r="H183" s="133" t="str">
        <f>VLOOKUP(E183,VIP!$A$2:$O20951,7,FALSE)</f>
        <v>Si</v>
      </c>
      <c r="I183" s="133" t="str">
        <f>VLOOKUP(E183,VIP!$A$2:$O12916,8,FALSE)</f>
        <v>Si</v>
      </c>
      <c r="J183" s="133" t="str">
        <f>VLOOKUP(E183,VIP!$A$2:$O12866,8,FALSE)</f>
        <v>Si</v>
      </c>
      <c r="K183" s="133" t="str">
        <f>VLOOKUP(E183,VIP!$A$2:$O16440,6,0)</f>
        <v>NO</v>
      </c>
      <c r="L183" s="142" t="s">
        <v>2717</v>
      </c>
      <c r="M183" s="150" t="s">
        <v>2532</v>
      </c>
      <c r="N183" s="93" t="s">
        <v>2444</v>
      </c>
      <c r="O183" s="133" t="s">
        <v>2446</v>
      </c>
      <c r="P183" s="142" t="s">
        <v>2769</v>
      </c>
      <c r="Q183" s="149" t="s">
        <v>2761</v>
      </c>
    </row>
    <row r="184" spans="1:17" ht="18" x14ac:dyDescent="0.25">
      <c r="A184" s="133" t="str">
        <f>VLOOKUP(E184,'LISTADO ATM'!$A$2:$C$901,3,0)</f>
        <v>DISTRITO NACIONAL</v>
      </c>
      <c r="B184" s="145" t="s">
        <v>2795</v>
      </c>
      <c r="C184" s="94">
        <v>44454.788402777776</v>
      </c>
      <c r="D184" s="94" t="s">
        <v>2174</v>
      </c>
      <c r="E184" s="122">
        <v>946</v>
      </c>
      <c r="F184" s="133" t="str">
        <f>VLOOKUP(E184,VIP!$A$2:$O16010,2,0)</f>
        <v>DRBR24R</v>
      </c>
      <c r="G184" s="133" t="str">
        <f>VLOOKUP(E184,'LISTADO ATM'!$A$2:$B$900,2,0)</f>
        <v xml:space="preserve">ATM Oficina Núñez de Cáceres I </v>
      </c>
      <c r="H184" s="133" t="str">
        <f>VLOOKUP(E184,VIP!$A$2:$O20971,7,FALSE)</f>
        <v>Si</v>
      </c>
      <c r="I184" s="133" t="str">
        <f>VLOOKUP(E184,VIP!$A$2:$O12936,8,FALSE)</f>
        <v>Si</v>
      </c>
      <c r="J184" s="133" t="str">
        <f>VLOOKUP(E184,VIP!$A$2:$O12886,8,FALSE)</f>
        <v>Si</v>
      </c>
      <c r="K184" s="133" t="str">
        <f>VLOOKUP(E184,VIP!$A$2:$O16460,6,0)</f>
        <v>NO</v>
      </c>
      <c r="L184" s="142" t="s">
        <v>2456</v>
      </c>
      <c r="M184" s="93" t="s">
        <v>2438</v>
      </c>
      <c r="N184" s="93" t="s">
        <v>2444</v>
      </c>
      <c r="O184" s="133" t="s">
        <v>2446</v>
      </c>
      <c r="P184" s="142"/>
      <c r="Q184" s="147" t="s">
        <v>2456</v>
      </c>
    </row>
    <row r="185" spans="1:17" ht="18" x14ac:dyDescent="0.25">
      <c r="A185" s="133" t="str">
        <f>VLOOKUP(E185,'LISTADO ATM'!$A$2:$C$901,3,0)</f>
        <v>DISTRITO NACIONAL</v>
      </c>
      <c r="B185" s="145" t="s">
        <v>2665</v>
      </c>
      <c r="C185" s="94">
        <v>44453.929652777777</v>
      </c>
      <c r="D185" s="94" t="s">
        <v>2174</v>
      </c>
      <c r="E185" s="122">
        <v>958</v>
      </c>
      <c r="F185" s="133" t="str">
        <f>VLOOKUP(E185,VIP!$A$2:$O15988,2,0)</f>
        <v>DRBR958</v>
      </c>
      <c r="G185" s="133" t="str">
        <f>VLOOKUP(E185,'LISTADO ATM'!$A$2:$B$900,2,0)</f>
        <v xml:space="preserve">ATM Olé Aut. San Isidro </v>
      </c>
      <c r="H185" s="133" t="str">
        <f>VLOOKUP(E185,VIP!$A$2:$O20949,7,FALSE)</f>
        <v>Si</v>
      </c>
      <c r="I185" s="133" t="str">
        <f>VLOOKUP(E185,VIP!$A$2:$O12914,8,FALSE)</f>
        <v>Si</v>
      </c>
      <c r="J185" s="133" t="str">
        <f>VLOOKUP(E185,VIP!$A$2:$O12864,8,FALSE)</f>
        <v>Si</v>
      </c>
      <c r="K185" s="133" t="str">
        <f>VLOOKUP(E185,VIP!$A$2:$O16438,6,0)</f>
        <v>NO</v>
      </c>
      <c r="L185" s="142" t="s">
        <v>2616</v>
      </c>
      <c r="M185" s="150" t="s">
        <v>2532</v>
      </c>
      <c r="N185" s="93" t="s">
        <v>2444</v>
      </c>
      <c r="O185" s="133" t="s">
        <v>2446</v>
      </c>
      <c r="P185" s="142"/>
      <c r="Q185" s="149" t="s">
        <v>2758</v>
      </c>
    </row>
    <row r="186" spans="1:17" ht="18" x14ac:dyDescent="0.25">
      <c r="A186" s="133" t="str">
        <f>VLOOKUP(E186,'LISTADO ATM'!$A$2:$C$901,3,0)</f>
        <v>DISTRITO NACIONAL</v>
      </c>
      <c r="B186" s="145" t="s">
        <v>2779</v>
      </c>
      <c r="C186" s="94">
        <v>44454.800474537034</v>
      </c>
      <c r="D186" s="94" t="s">
        <v>2174</v>
      </c>
      <c r="E186" s="122">
        <v>961</v>
      </c>
      <c r="F186" s="133" t="str">
        <f>VLOOKUP(E186,VIP!$A$2:$O15993,2,0)</f>
        <v>DRBR03H</v>
      </c>
      <c r="G186" s="133" t="str">
        <f>VLOOKUP(E186,'LISTADO ATM'!$A$2:$B$900,2,0)</f>
        <v xml:space="preserve">ATM Listín Diario </v>
      </c>
      <c r="H186" s="133" t="str">
        <f>VLOOKUP(E186,VIP!$A$2:$O20954,7,FALSE)</f>
        <v>Si</v>
      </c>
      <c r="I186" s="133" t="str">
        <f>VLOOKUP(E186,VIP!$A$2:$O12919,8,FALSE)</f>
        <v>Si</v>
      </c>
      <c r="J186" s="133" t="str">
        <f>VLOOKUP(E186,VIP!$A$2:$O12869,8,FALSE)</f>
        <v>Si</v>
      </c>
      <c r="K186" s="133" t="str">
        <f>VLOOKUP(E186,VIP!$A$2:$O16443,6,0)</f>
        <v>NO</v>
      </c>
      <c r="L186" s="142" t="s">
        <v>2213</v>
      </c>
      <c r="M186" s="93" t="s">
        <v>2438</v>
      </c>
      <c r="N186" s="93" t="s">
        <v>2444</v>
      </c>
      <c r="O186" s="133" t="s">
        <v>2446</v>
      </c>
      <c r="P186" s="142"/>
      <c r="Q186" s="147" t="s">
        <v>2213</v>
      </c>
    </row>
    <row r="187" spans="1:17" ht="18" x14ac:dyDescent="0.25">
      <c r="A187" s="133" t="str">
        <f>VLOOKUP(E187,'LISTADO ATM'!$A$2:$C$901,3,0)</f>
        <v>ESTE</v>
      </c>
      <c r="B187" s="145" t="s">
        <v>2851</v>
      </c>
      <c r="C187" s="94">
        <v>44454.927581018521</v>
      </c>
      <c r="D187" s="94" t="s">
        <v>2174</v>
      </c>
      <c r="E187" s="122">
        <v>963</v>
      </c>
      <c r="F187" s="133" t="str">
        <f>VLOOKUP(E187,VIP!$A$2:$O15989,2,0)</f>
        <v>DRBR963</v>
      </c>
      <c r="G187" s="133" t="str">
        <f>VLOOKUP(E187,'LISTADO ATM'!$A$2:$B$900,2,0)</f>
        <v xml:space="preserve">ATM Multiplaza La Romana </v>
      </c>
      <c r="H187" s="133" t="str">
        <f>VLOOKUP(E187,VIP!$A$2:$O20950,7,FALSE)</f>
        <v>Si</v>
      </c>
      <c r="I187" s="133" t="str">
        <f>VLOOKUP(E187,VIP!$A$2:$O12915,8,FALSE)</f>
        <v>Si</v>
      </c>
      <c r="J187" s="133" t="str">
        <f>VLOOKUP(E187,VIP!$A$2:$O12865,8,FALSE)</f>
        <v>Si</v>
      </c>
      <c r="K187" s="133" t="str">
        <f>VLOOKUP(E187,VIP!$A$2:$O16439,6,0)</f>
        <v>NO</v>
      </c>
      <c r="L187" s="142" t="s">
        <v>2456</v>
      </c>
      <c r="M187" s="93" t="s">
        <v>2438</v>
      </c>
      <c r="N187" s="93" t="s">
        <v>2444</v>
      </c>
      <c r="O187" s="133" t="s">
        <v>2446</v>
      </c>
      <c r="P187" s="142"/>
      <c r="Q187" s="147" t="s">
        <v>2456</v>
      </c>
    </row>
    <row r="188" spans="1:17" ht="18" x14ac:dyDescent="0.25">
      <c r="A188" s="133" t="str">
        <f>VLOOKUP(E188,'LISTADO ATM'!$A$2:$C$901,3,0)</f>
        <v>NORTE</v>
      </c>
      <c r="B188" s="145" t="s">
        <v>2857</v>
      </c>
      <c r="C188" s="94">
        <v>44454.913460648146</v>
      </c>
      <c r="D188" s="94" t="s">
        <v>2175</v>
      </c>
      <c r="E188" s="122">
        <v>965</v>
      </c>
      <c r="F188" s="133" t="str">
        <f>VLOOKUP(E188,VIP!$A$2:$O15995,2,0)</f>
        <v>DRBR965</v>
      </c>
      <c r="G188" s="133" t="str">
        <f>VLOOKUP(E188,'LISTADO ATM'!$A$2:$B$900,2,0)</f>
        <v xml:space="preserve">ATM S/M La Fuente FUN (Santiago) </v>
      </c>
      <c r="H188" s="133" t="str">
        <f>VLOOKUP(E188,VIP!$A$2:$O20956,7,FALSE)</f>
        <v>Si</v>
      </c>
      <c r="I188" s="133" t="str">
        <f>VLOOKUP(E188,VIP!$A$2:$O12921,8,FALSE)</f>
        <v>Si</v>
      </c>
      <c r="J188" s="133" t="str">
        <f>VLOOKUP(E188,VIP!$A$2:$O12871,8,FALSE)</f>
        <v>Si</v>
      </c>
      <c r="K188" s="133" t="str">
        <f>VLOOKUP(E188,VIP!$A$2:$O16445,6,0)</f>
        <v>NO</v>
      </c>
      <c r="L188" s="142" t="s">
        <v>2213</v>
      </c>
      <c r="M188" s="93" t="s">
        <v>2438</v>
      </c>
      <c r="N188" s="93" t="s">
        <v>2444</v>
      </c>
      <c r="O188" s="133" t="s">
        <v>2846</v>
      </c>
      <c r="P188" s="142"/>
      <c r="Q188" s="147" t="s">
        <v>2213</v>
      </c>
    </row>
    <row r="189" spans="1:17" ht="18" x14ac:dyDescent="0.25">
      <c r="A189" s="133" t="str">
        <f>VLOOKUP(E189,'LISTADO ATM'!$A$2:$C$901,3,0)</f>
        <v>DISTRITO NACIONAL</v>
      </c>
      <c r="B189" s="145" t="s">
        <v>2733</v>
      </c>
      <c r="C189" s="94">
        <v>44454.58258101852</v>
      </c>
      <c r="D189" s="94" t="s">
        <v>2174</v>
      </c>
      <c r="E189" s="122">
        <v>966</v>
      </c>
      <c r="F189" s="133" t="str">
        <f>VLOOKUP(E189,VIP!$A$2:$O16002,2,0)</f>
        <v>DRBR966</v>
      </c>
      <c r="G189" s="133" t="str">
        <f>VLOOKUP(E189,'LISTADO ATM'!$A$2:$B$900,2,0)</f>
        <v>ATM Centro Medico Real</v>
      </c>
      <c r="H189" s="133" t="str">
        <f>VLOOKUP(E189,VIP!$A$2:$O20963,7,FALSE)</f>
        <v>Si</v>
      </c>
      <c r="I189" s="133" t="str">
        <f>VLOOKUP(E189,VIP!$A$2:$O12928,8,FALSE)</f>
        <v>Si</v>
      </c>
      <c r="J189" s="133" t="str">
        <f>VLOOKUP(E189,VIP!$A$2:$O12878,8,FALSE)</f>
        <v>Si</v>
      </c>
      <c r="K189" s="133" t="str">
        <f>VLOOKUP(E189,VIP!$A$2:$O16452,6,0)</f>
        <v>NO</v>
      </c>
      <c r="L189" s="142" t="s">
        <v>2717</v>
      </c>
      <c r="M189" s="93" t="s">
        <v>2438</v>
      </c>
      <c r="N189" s="93" t="s">
        <v>2444</v>
      </c>
      <c r="O189" s="133" t="s">
        <v>2446</v>
      </c>
      <c r="P189" s="142" t="s">
        <v>2769</v>
      </c>
      <c r="Q189" s="147" t="s">
        <v>2717</v>
      </c>
    </row>
    <row r="190" spans="1:17" ht="18" x14ac:dyDescent="0.25">
      <c r="A190" s="133" t="str">
        <f>VLOOKUP(E190,'LISTADO ATM'!$A$2:$C$901,3,0)</f>
        <v>NORTE</v>
      </c>
      <c r="B190" s="145" t="s">
        <v>2840</v>
      </c>
      <c r="C190" s="94">
        <v>44454.684074074074</v>
      </c>
      <c r="D190" s="94" t="s">
        <v>2460</v>
      </c>
      <c r="E190" s="122">
        <v>969</v>
      </c>
      <c r="F190" s="133" t="str">
        <f>VLOOKUP(E190,VIP!$A$2:$O16055,2,0)</f>
        <v>DRBR12F</v>
      </c>
      <c r="G190" s="133" t="str">
        <f>VLOOKUP(E190,'LISTADO ATM'!$A$2:$B$900,2,0)</f>
        <v xml:space="preserve">ATM Oficina El Sol I (Santiago) </v>
      </c>
      <c r="H190" s="133" t="str">
        <f>VLOOKUP(E190,VIP!$A$2:$O21016,7,FALSE)</f>
        <v>Si</v>
      </c>
      <c r="I190" s="133" t="str">
        <f>VLOOKUP(E190,VIP!$A$2:$O12981,8,FALSE)</f>
        <v>Si</v>
      </c>
      <c r="J190" s="133" t="str">
        <f>VLOOKUP(E190,VIP!$A$2:$O12931,8,FALSE)</f>
        <v>Si</v>
      </c>
      <c r="K190" s="133" t="str">
        <f>VLOOKUP(E190,VIP!$A$2:$O16505,6,0)</f>
        <v>SI</v>
      </c>
      <c r="L190" s="142" t="s">
        <v>2410</v>
      </c>
      <c r="M190" s="93" t="s">
        <v>2438</v>
      </c>
      <c r="N190" s="93" t="s">
        <v>2444</v>
      </c>
      <c r="O190" s="133" t="s">
        <v>2617</v>
      </c>
      <c r="P190" s="142"/>
      <c r="Q190" s="147" t="s">
        <v>2410</v>
      </c>
    </row>
    <row r="191" spans="1:17" ht="18" x14ac:dyDescent="0.25">
      <c r="A191" s="133" t="str">
        <f>VLOOKUP(E191,'LISTADO ATM'!$A$2:$C$901,3,0)</f>
        <v>DISTRITO NACIONAL</v>
      </c>
      <c r="B191" s="145" t="s">
        <v>2852</v>
      </c>
      <c r="C191" s="94">
        <v>44454.925717592596</v>
      </c>
      <c r="D191" s="94" t="s">
        <v>2174</v>
      </c>
      <c r="E191" s="122">
        <v>971</v>
      </c>
      <c r="F191" s="133" t="str">
        <f>VLOOKUP(E191,VIP!$A$2:$O15990,2,0)</f>
        <v>DRBR24U</v>
      </c>
      <c r="G191" s="133" t="str">
        <f>VLOOKUP(E191,'LISTADO ATM'!$A$2:$B$900,2,0)</f>
        <v xml:space="preserve">ATM Club Banreservas I </v>
      </c>
      <c r="H191" s="133" t="str">
        <f>VLOOKUP(E191,VIP!$A$2:$O20951,7,FALSE)</f>
        <v>Si</v>
      </c>
      <c r="I191" s="133" t="str">
        <f>VLOOKUP(E191,VIP!$A$2:$O12916,8,FALSE)</f>
        <v>Si</v>
      </c>
      <c r="J191" s="133" t="str">
        <f>VLOOKUP(E191,VIP!$A$2:$O12866,8,FALSE)</f>
        <v>Si</v>
      </c>
      <c r="K191" s="133" t="str">
        <f>VLOOKUP(E191,VIP!$A$2:$O16440,6,0)</f>
        <v>NO</v>
      </c>
      <c r="L191" s="142" t="s">
        <v>2239</v>
      </c>
      <c r="M191" s="93" t="s">
        <v>2438</v>
      </c>
      <c r="N191" s="93" t="s">
        <v>2444</v>
      </c>
      <c r="O191" s="133" t="s">
        <v>2446</v>
      </c>
      <c r="P191" s="142"/>
      <c r="Q191" s="147" t="s">
        <v>2239</v>
      </c>
    </row>
    <row r="192" spans="1:17" ht="18" x14ac:dyDescent="0.25">
      <c r="A192" s="133" t="str">
        <f>VLOOKUP(E192,'LISTADO ATM'!$A$2:$C$901,3,0)</f>
        <v>DISTRITO NACIONAL</v>
      </c>
      <c r="B192" s="145" t="s">
        <v>2650</v>
      </c>
      <c r="C192" s="94">
        <v>44453.765868055554</v>
      </c>
      <c r="D192" s="94" t="s">
        <v>2174</v>
      </c>
      <c r="E192" s="122">
        <v>976</v>
      </c>
      <c r="F192" s="133" t="str">
        <f>VLOOKUP(E192,VIP!$A$2:$O15971,2,0)</f>
        <v>DRBR24W</v>
      </c>
      <c r="G192" s="133" t="str">
        <f>VLOOKUP(E192,'LISTADO ATM'!$A$2:$B$900,2,0)</f>
        <v xml:space="preserve">ATM Oficina Diamond Plaza I </v>
      </c>
      <c r="H192" s="133" t="str">
        <f>VLOOKUP(E192,VIP!$A$2:$O20932,7,FALSE)</f>
        <v>Si</v>
      </c>
      <c r="I192" s="133" t="str">
        <f>VLOOKUP(E192,VIP!$A$2:$O12897,8,FALSE)</f>
        <v>Si</v>
      </c>
      <c r="J192" s="133" t="str">
        <f>VLOOKUP(E192,VIP!$A$2:$O12847,8,FALSE)</f>
        <v>Si</v>
      </c>
      <c r="K192" s="133" t="str">
        <f>VLOOKUP(E192,VIP!$A$2:$O16421,6,0)</f>
        <v>NO</v>
      </c>
      <c r="L192" s="142" t="s">
        <v>2213</v>
      </c>
      <c r="M192" s="93" t="s">
        <v>2438</v>
      </c>
      <c r="N192" s="93" t="s">
        <v>2444</v>
      </c>
      <c r="O192" s="133" t="s">
        <v>2446</v>
      </c>
      <c r="P192" s="142"/>
      <c r="Q192" s="147" t="s">
        <v>2213</v>
      </c>
    </row>
    <row r="193" spans="1:17" ht="18" x14ac:dyDescent="0.25">
      <c r="A193" s="133" t="str">
        <f>VLOOKUP(E193,'LISTADO ATM'!$A$2:$C$901,3,0)</f>
        <v>DISTRITO NACIONAL</v>
      </c>
      <c r="B193" s="145" t="s">
        <v>2651</v>
      </c>
      <c r="C193" s="94">
        <v>44453.766574074078</v>
      </c>
      <c r="D193" s="94" t="s">
        <v>2174</v>
      </c>
      <c r="E193" s="122">
        <v>979</v>
      </c>
      <c r="F193" s="133" t="str">
        <f>VLOOKUP(E193,VIP!$A$2:$O15972,2,0)</f>
        <v>DRBR979</v>
      </c>
      <c r="G193" s="133" t="str">
        <f>VLOOKUP(E193,'LISTADO ATM'!$A$2:$B$900,2,0)</f>
        <v xml:space="preserve">ATM Oficina Luperón I </v>
      </c>
      <c r="H193" s="133" t="str">
        <f>VLOOKUP(E193,VIP!$A$2:$O20933,7,FALSE)</f>
        <v>Si</v>
      </c>
      <c r="I193" s="133" t="str">
        <f>VLOOKUP(E193,VIP!$A$2:$O12898,8,FALSE)</f>
        <v>Si</v>
      </c>
      <c r="J193" s="133" t="str">
        <f>VLOOKUP(E193,VIP!$A$2:$O12848,8,FALSE)</f>
        <v>Si</v>
      </c>
      <c r="K193" s="133" t="str">
        <f>VLOOKUP(E193,VIP!$A$2:$O16422,6,0)</f>
        <v>NO</v>
      </c>
      <c r="L193" s="142" t="s">
        <v>2213</v>
      </c>
      <c r="M193" s="93" t="s">
        <v>2438</v>
      </c>
      <c r="N193" s="93" t="s">
        <v>2444</v>
      </c>
      <c r="O193" s="133" t="s">
        <v>2446</v>
      </c>
      <c r="P193" s="142"/>
      <c r="Q193" s="147" t="s">
        <v>2213</v>
      </c>
    </row>
    <row r="194" spans="1:17" ht="18" x14ac:dyDescent="0.25">
      <c r="A194" s="133" t="str">
        <f>VLOOKUP(E194,'LISTADO ATM'!$A$2:$C$901,3,0)</f>
        <v>DISTRITO NACIONAL</v>
      </c>
      <c r="B194" s="145" t="s">
        <v>2625</v>
      </c>
      <c r="C194" s="94">
        <v>44453.433425925927</v>
      </c>
      <c r="D194" s="94" t="s">
        <v>2441</v>
      </c>
      <c r="E194" s="122">
        <v>983</v>
      </c>
      <c r="F194" s="133" t="str">
        <f>VLOOKUP(E194,VIP!$A$2:$O15952,2,0)</f>
        <v>DRBR983</v>
      </c>
      <c r="G194" s="133" t="str">
        <f>VLOOKUP(E194,'LISTADO ATM'!$A$2:$B$900,2,0)</f>
        <v xml:space="preserve">ATM Bravo República de Colombia </v>
      </c>
      <c r="H194" s="133" t="str">
        <f>VLOOKUP(E194,VIP!$A$2:$O20913,7,FALSE)</f>
        <v>Si</v>
      </c>
      <c r="I194" s="133" t="str">
        <f>VLOOKUP(E194,VIP!$A$2:$O12878,8,FALSE)</f>
        <v>No</v>
      </c>
      <c r="J194" s="133" t="str">
        <f>VLOOKUP(E194,VIP!$A$2:$O12828,8,FALSE)</f>
        <v>No</v>
      </c>
      <c r="K194" s="133" t="str">
        <f>VLOOKUP(E194,VIP!$A$2:$O16402,6,0)</f>
        <v>NO</v>
      </c>
      <c r="L194" s="142" t="s">
        <v>2544</v>
      </c>
      <c r="M194" s="93" t="s">
        <v>2438</v>
      </c>
      <c r="N194" s="93" t="s">
        <v>2444</v>
      </c>
      <c r="O194" s="133" t="s">
        <v>2445</v>
      </c>
      <c r="P194" s="142"/>
      <c r="Q194" s="147" t="s">
        <v>2544</v>
      </c>
    </row>
    <row r="195" spans="1:17" ht="18" x14ac:dyDescent="0.25">
      <c r="A195" s="133" t="str">
        <f>VLOOKUP(E195,'LISTADO ATM'!$A$2:$C$901,3,0)</f>
        <v>SUR</v>
      </c>
      <c r="B195" s="145" t="s">
        <v>2643</v>
      </c>
      <c r="C195" s="94">
        <v>44453.693958333337</v>
      </c>
      <c r="D195" s="94" t="s">
        <v>2460</v>
      </c>
      <c r="E195" s="122">
        <v>984</v>
      </c>
      <c r="F195" s="133" t="str">
        <f>VLOOKUP(E195,VIP!$A$2:$O15956,2,0)</f>
        <v>DRBR984</v>
      </c>
      <c r="G195" s="133" t="str">
        <f>VLOOKUP(E195,'LISTADO ATM'!$A$2:$B$900,2,0)</f>
        <v xml:space="preserve">ATM Oficina Neiba II </v>
      </c>
      <c r="H195" s="133" t="str">
        <f>VLOOKUP(E195,VIP!$A$2:$O20917,7,FALSE)</f>
        <v>Si</v>
      </c>
      <c r="I195" s="133" t="str">
        <f>VLOOKUP(E195,VIP!$A$2:$O12882,8,FALSE)</f>
        <v>Si</v>
      </c>
      <c r="J195" s="133" t="str">
        <f>VLOOKUP(E195,VIP!$A$2:$O12832,8,FALSE)</f>
        <v>Si</v>
      </c>
      <c r="K195" s="133" t="str">
        <f>VLOOKUP(E195,VIP!$A$2:$O16406,6,0)</f>
        <v>NO</v>
      </c>
      <c r="L195" s="142" t="s">
        <v>2410</v>
      </c>
      <c r="M195" s="150" t="s">
        <v>2532</v>
      </c>
      <c r="N195" s="93" t="s">
        <v>2444</v>
      </c>
      <c r="O195" s="133" t="s">
        <v>2617</v>
      </c>
      <c r="P195" s="142"/>
      <c r="Q195" s="149" t="s">
        <v>2758</v>
      </c>
    </row>
    <row r="196" spans="1:17" ht="18" x14ac:dyDescent="0.25">
      <c r="A196" s="133" t="str">
        <f>VLOOKUP(E196,'LISTADO ATM'!$A$2:$C$901,3,0)</f>
        <v>DISTRITO NACIONAL</v>
      </c>
      <c r="B196" s="145">
        <v>3336024540</v>
      </c>
      <c r="C196" s="94">
        <v>44452.657118055555</v>
      </c>
      <c r="D196" s="94" t="s">
        <v>2441</v>
      </c>
      <c r="E196" s="122">
        <v>988</v>
      </c>
      <c r="F196" s="133" t="str">
        <f>VLOOKUP(E196,VIP!$A$2:$O15869,2,0)</f>
        <v>DRBR988</v>
      </c>
      <c r="G196" s="133" t="str">
        <f>VLOOKUP(E196,'LISTADO ATM'!$A$2:$B$900,2,0)</f>
        <v xml:space="preserve">ATM Estación Sigma 27 de Febrero </v>
      </c>
      <c r="H196" s="133" t="str">
        <f>VLOOKUP(E196,VIP!$A$2:$O20830,7,FALSE)</f>
        <v>Si</v>
      </c>
      <c r="I196" s="133" t="str">
        <f>VLOOKUP(E196,VIP!$A$2:$O12795,8,FALSE)</f>
        <v>Si</v>
      </c>
      <c r="J196" s="133" t="str">
        <f>VLOOKUP(E196,VIP!$A$2:$O12745,8,FALSE)</f>
        <v>Si</v>
      </c>
      <c r="K196" s="133" t="str">
        <f>VLOOKUP(E196,VIP!$A$2:$O16319,6,0)</f>
        <v>NO</v>
      </c>
      <c r="L196" s="142" t="s">
        <v>2434</v>
      </c>
      <c r="M196" s="93" t="s">
        <v>2438</v>
      </c>
      <c r="N196" s="93" t="s">
        <v>2444</v>
      </c>
      <c r="O196" s="133" t="s">
        <v>2445</v>
      </c>
      <c r="P196" s="142"/>
      <c r="Q196" s="147" t="s">
        <v>2434</v>
      </c>
    </row>
    <row r="197" spans="1:17" ht="18" x14ac:dyDescent="0.25">
      <c r="A197" s="133" t="str">
        <f>VLOOKUP(E197,'LISTADO ATM'!$A$2:$C$901,3,0)</f>
        <v>NORTE</v>
      </c>
      <c r="B197" s="145" t="s">
        <v>2850</v>
      </c>
      <c r="C197" s="94">
        <v>44454.930856481478</v>
      </c>
      <c r="D197" s="94" t="s">
        <v>2175</v>
      </c>
      <c r="E197" s="122">
        <v>991</v>
      </c>
      <c r="F197" s="133" t="str">
        <f>VLOOKUP(E197,VIP!$A$2:$O15988,2,0)</f>
        <v>DRBR991</v>
      </c>
      <c r="G197" s="133" t="str">
        <f>VLOOKUP(E197,'LISTADO ATM'!$A$2:$B$900,2,0)</f>
        <v xml:space="preserve">ATM UNP Las Matas de Santa Cruz </v>
      </c>
      <c r="H197" s="133" t="str">
        <f>VLOOKUP(E197,VIP!$A$2:$O20949,7,FALSE)</f>
        <v>Si</v>
      </c>
      <c r="I197" s="133" t="str">
        <f>VLOOKUP(E197,VIP!$A$2:$O12914,8,FALSE)</f>
        <v>Si</v>
      </c>
      <c r="J197" s="133" t="str">
        <f>VLOOKUP(E197,VIP!$A$2:$O12864,8,FALSE)</f>
        <v>Si</v>
      </c>
      <c r="K197" s="133" t="str">
        <f>VLOOKUP(E197,VIP!$A$2:$O16438,6,0)</f>
        <v>NO</v>
      </c>
      <c r="L197" s="142" t="s">
        <v>2456</v>
      </c>
      <c r="M197" s="93" t="s">
        <v>2438</v>
      </c>
      <c r="N197" s="93" t="s">
        <v>2444</v>
      </c>
      <c r="O197" s="133" t="s">
        <v>2846</v>
      </c>
      <c r="P197" s="142"/>
      <c r="Q197" s="147" t="s">
        <v>2456</v>
      </c>
    </row>
    <row r="1027596" spans="16:16" ht="18" x14ac:dyDescent="0.25">
      <c r="P1027596" s="127"/>
    </row>
  </sheetData>
  <autoFilter ref="A4:Q116">
    <sortState ref="A5:Q198">
      <sortCondition ref="E4:E11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3">
    <cfRule type="duplicateValues" dxfId="315" priority="179"/>
    <cfRule type="duplicateValues" dxfId="314" priority="180"/>
  </conditionalFormatting>
  <conditionalFormatting sqref="E12">
    <cfRule type="duplicateValues" dxfId="313" priority="181"/>
    <cfRule type="duplicateValues" dxfId="312" priority="182"/>
  </conditionalFormatting>
  <conditionalFormatting sqref="E12:E13">
    <cfRule type="duplicateValues" dxfId="311" priority="178"/>
  </conditionalFormatting>
  <conditionalFormatting sqref="E20:E26">
    <cfRule type="duplicateValues" dxfId="310" priority="164"/>
    <cfRule type="duplicateValues" dxfId="309" priority="165"/>
  </conditionalFormatting>
  <conditionalFormatting sqref="E20:E26">
    <cfRule type="duplicateValues" dxfId="308" priority="163"/>
  </conditionalFormatting>
  <conditionalFormatting sqref="E30:E42">
    <cfRule type="duplicateValues" dxfId="307" priority="154"/>
    <cfRule type="duplicateValues" dxfId="306" priority="155"/>
  </conditionalFormatting>
  <conditionalFormatting sqref="E30:E42">
    <cfRule type="duplicateValues" dxfId="305" priority="153"/>
  </conditionalFormatting>
  <conditionalFormatting sqref="E43:E46">
    <cfRule type="duplicateValues" dxfId="304" priority="150"/>
    <cfRule type="duplicateValues" dxfId="303" priority="151"/>
  </conditionalFormatting>
  <conditionalFormatting sqref="E43:E46">
    <cfRule type="duplicateValues" dxfId="302" priority="149"/>
  </conditionalFormatting>
  <conditionalFormatting sqref="B5:B6">
    <cfRule type="duplicateValues" dxfId="301" priority="149504"/>
    <cfRule type="duplicateValues" dxfId="300" priority="149505"/>
  </conditionalFormatting>
  <conditionalFormatting sqref="B5:B6">
    <cfRule type="duplicateValues" dxfId="299" priority="149508"/>
  </conditionalFormatting>
  <conditionalFormatting sqref="B5:B6">
    <cfRule type="duplicateValues" dxfId="298" priority="149510"/>
    <cfRule type="duplicateValues" dxfId="297" priority="149511"/>
    <cfRule type="duplicateValues" dxfId="296" priority="149512"/>
  </conditionalFormatting>
  <conditionalFormatting sqref="E5:E11">
    <cfRule type="duplicateValues" dxfId="295" priority="149516"/>
  </conditionalFormatting>
  <conditionalFormatting sqref="E5:E11">
    <cfRule type="duplicateValues" dxfId="294" priority="149518"/>
    <cfRule type="duplicateValues" dxfId="293" priority="149519"/>
  </conditionalFormatting>
  <conditionalFormatting sqref="E5:E11">
    <cfRule type="duplicateValues" dxfId="292" priority="149522"/>
    <cfRule type="duplicateValues" dxfId="291" priority="149523"/>
    <cfRule type="duplicateValues" dxfId="290" priority="149524"/>
  </conditionalFormatting>
  <conditionalFormatting sqref="B117:B184 B1:B4 B186:B1048576">
    <cfRule type="duplicateValues" dxfId="289" priority="149573"/>
    <cfRule type="duplicateValues" dxfId="288" priority="149574"/>
  </conditionalFormatting>
  <conditionalFormatting sqref="B117:B184 B1:B4 B186:B1048576">
    <cfRule type="duplicateValues" dxfId="287" priority="149579"/>
  </conditionalFormatting>
  <conditionalFormatting sqref="B117:B184 B186:B1048576">
    <cfRule type="duplicateValues" dxfId="286" priority="149582"/>
    <cfRule type="duplicateValues" dxfId="285" priority="149583"/>
  </conditionalFormatting>
  <conditionalFormatting sqref="B117:B184 B1:B4 B186:B1048576">
    <cfRule type="duplicateValues" dxfId="284" priority="149586"/>
    <cfRule type="duplicateValues" dxfId="283" priority="149587"/>
    <cfRule type="duplicateValues" dxfId="282" priority="149588"/>
  </conditionalFormatting>
  <conditionalFormatting sqref="B117:B184 B186:B1048576">
    <cfRule type="duplicateValues" dxfId="281" priority="149595"/>
  </conditionalFormatting>
  <conditionalFormatting sqref="B117:B184 B1:B6 B186:B1048576">
    <cfRule type="duplicateValues" dxfId="280" priority="149597"/>
  </conditionalFormatting>
  <conditionalFormatting sqref="E1:E11 E117:E1048576">
    <cfRule type="duplicateValues" dxfId="279" priority="149606"/>
  </conditionalFormatting>
  <conditionalFormatting sqref="E5:E11 E117:E1048576">
    <cfRule type="duplicateValues" dxfId="278" priority="149609"/>
  </conditionalFormatting>
  <conditionalFormatting sqref="E1:E11 E117:E1048576">
    <cfRule type="duplicateValues" dxfId="277" priority="149612"/>
    <cfRule type="duplicateValues" dxfId="276" priority="149613"/>
  </conditionalFormatting>
  <conditionalFormatting sqref="E1:E11 E117:E1048576">
    <cfRule type="duplicateValues" dxfId="275" priority="149618"/>
    <cfRule type="duplicateValues" dxfId="274" priority="149619"/>
    <cfRule type="duplicateValues" dxfId="273" priority="149620"/>
  </conditionalFormatting>
  <conditionalFormatting sqref="E5:E11 E117:E1048576">
    <cfRule type="duplicateValues" dxfId="272" priority="149627"/>
    <cfRule type="duplicateValues" dxfId="271" priority="149628"/>
    <cfRule type="duplicateValues" dxfId="270" priority="149629"/>
  </conditionalFormatting>
  <conditionalFormatting sqref="E5:E11 E117:E1048576">
    <cfRule type="duplicateValues" dxfId="269" priority="149636"/>
    <cfRule type="duplicateValues" dxfId="268" priority="149637"/>
  </conditionalFormatting>
  <conditionalFormatting sqref="E117:E1048576">
    <cfRule type="duplicateValues" dxfId="267" priority="149642"/>
    <cfRule type="duplicateValues" dxfId="266" priority="149643"/>
  </conditionalFormatting>
  <conditionalFormatting sqref="E1:E74 E117:E1048576">
    <cfRule type="duplicateValues" dxfId="265" priority="149646"/>
  </conditionalFormatting>
  <conditionalFormatting sqref="E73:E74">
    <cfRule type="duplicateValues" dxfId="264" priority="149653"/>
    <cfRule type="duplicateValues" dxfId="263" priority="149654"/>
  </conditionalFormatting>
  <conditionalFormatting sqref="E73:E74">
    <cfRule type="duplicateValues" dxfId="262" priority="149655"/>
  </conditionalFormatting>
  <conditionalFormatting sqref="B93">
    <cfRule type="duplicateValues" dxfId="261" priority="24"/>
  </conditionalFormatting>
  <conditionalFormatting sqref="B93">
    <cfRule type="duplicateValues" dxfId="260" priority="22"/>
    <cfRule type="duplicateValues" dxfId="259" priority="23"/>
  </conditionalFormatting>
  <conditionalFormatting sqref="E1:E1048576">
    <cfRule type="duplicateValues" dxfId="258" priority="18"/>
  </conditionalFormatting>
  <conditionalFormatting sqref="B1:B184 B186:B1048576">
    <cfRule type="duplicateValues" dxfId="257" priority="16"/>
    <cfRule type="duplicateValues" dxfId="256" priority="17"/>
  </conditionalFormatting>
  <conditionalFormatting sqref="E27:E29">
    <cfRule type="duplicateValues" dxfId="255" priority="149757"/>
    <cfRule type="duplicateValues" dxfId="254" priority="149758"/>
  </conditionalFormatting>
  <conditionalFormatting sqref="E27:E29">
    <cfRule type="duplicateValues" dxfId="253" priority="149759"/>
  </conditionalFormatting>
  <conditionalFormatting sqref="E75:E87">
    <cfRule type="duplicateValues" dxfId="252" priority="149898"/>
  </conditionalFormatting>
  <conditionalFormatting sqref="E75:E87">
    <cfRule type="duplicateValues" dxfId="251" priority="149900"/>
    <cfRule type="duplicateValues" dxfId="250" priority="149901"/>
  </conditionalFormatting>
  <conditionalFormatting sqref="B75:B87">
    <cfRule type="duplicateValues" dxfId="249" priority="149904"/>
  </conditionalFormatting>
  <conditionalFormatting sqref="B75:B87">
    <cfRule type="duplicateValues" dxfId="248" priority="149906"/>
    <cfRule type="duplicateValues" dxfId="247" priority="149907"/>
  </conditionalFormatting>
  <conditionalFormatting sqref="B75:B87">
    <cfRule type="duplicateValues" dxfId="246" priority="149910"/>
    <cfRule type="duplicateValues" dxfId="245" priority="149911"/>
    <cfRule type="duplicateValues" dxfId="244" priority="149912"/>
  </conditionalFormatting>
  <conditionalFormatting sqref="E14:E19">
    <cfRule type="duplicateValues" dxfId="243" priority="149913"/>
    <cfRule type="duplicateValues" dxfId="242" priority="149914"/>
  </conditionalFormatting>
  <conditionalFormatting sqref="E14:E19">
    <cfRule type="duplicateValues" dxfId="241" priority="149915"/>
  </conditionalFormatting>
  <conditionalFormatting sqref="E47:E50">
    <cfRule type="duplicateValues" dxfId="240" priority="149973"/>
    <cfRule type="duplicateValues" dxfId="239" priority="149974"/>
  </conditionalFormatting>
  <conditionalFormatting sqref="E47:E50">
    <cfRule type="duplicateValues" dxfId="238" priority="149977"/>
  </conditionalFormatting>
  <conditionalFormatting sqref="E51:E72">
    <cfRule type="duplicateValues" dxfId="237" priority="150063"/>
    <cfRule type="duplicateValues" dxfId="236" priority="150064"/>
  </conditionalFormatting>
  <conditionalFormatting sqref="E51:E72">
    <cfRule type="duplicateValues" dxfId="235" priority="150067"/>
  </conditionalFormatting>
  <conditionalFormatting sqref="B7:B74">
    <cfRule type="duplicateValues" dxfId="234" priority="150069"/>
  </conditionalFormatting>
  <conditionalFormatting sqref="B7:B74">
    <cfRule type="duplicateValues" dxfId="233" priority="150071"/>
    <cfRule type="duplicateValues" dxfId="232" priority="150072"/>
  </conditionalFormatting>
  <conditionalFormatting sqref="B7:B74">
    <cfRule type="duplicateValues" dxfId="231" priority="150075"/>
    <cfRule type="duplicateValues" dxfId="230" priority="150076"/>
    <cfRule type="duplicateValues" dxfId="229" priority="150077"/>
  </conditionalFormatting>
  <conditionalFormatting sqref="B94:B184">
    <cfRule type="duplicateValues" dxfId="228" priority="150623"/>
  </conditionalFormatting>
  <conditionalFormatting sqref="B94:B184">
    <cfRule type="duplicateValues" dxfId="227" priority="150625"/>
    <cfRule type="duplicateValues" dxfId="226" priority="150626"/>
  </conditionalFormatting>
  <conditionalFormatting sqref="B185:B197">
    <cfRule type="duplicateValues" dxfId="5" priority="150743"/>
    <cfRule type="duplicateValues" dxfId="4" priority="150744"/>
  </conditionalFormatting>
  <conditionalFormatting sqref="B185:B197">
    <cfRule type="duplicateValues" dxfId="3" priority="150747"/>
  </conditionalFormatting>
  <conditionalFormatting sqref="B185:B197">
    <cfRule type="duplicateValues" dxfId="2" priority="150753"/>
    <cfRule type="duplicateValues" dxfId="1" priority="150754"/>
    <cfRule type="duplicateValues" dxfId="0" priority="150755"/>
  </conditionalFormatting>
  <hyperlinks>
    <hyperlink ref="D155" r:id="rId7" tooltip="Group ReservaC Sto. Dgo." display="javascript:showDetailWithPersid(%22cnt:D0A40B64F33FCB4EA87F5FB17EDB90DB%22)"/>
    <hyperlink ref="D9" r:id="rId8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topLeftCell="A43" zoomScale="55" zoomScaleNormal="55" workbookViewId="0">
      <selection activeCell="E18" sqref="E18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3.7109375" style="111" bestFit="1" customWidth="1"/>
    <col min="4" max="4" width="52.42578125" style="111" bestFit="1" customWidth="1"/>
    <col min="5" max="5" width="17.85546875" style="68" bestFit="1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2537</v>
      </c>
      <c r="G1" s="175"/>
      <c r="H1" s="98">
        <f>COUNTIF(A:E,"2 Gavetas Vacías + 1 Fallando")</f>
        <v>0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9" t="s">
        <v>2608</v>
      </c>
      <c r="B2" s="180"/>
      <c r="C2" s="180"/>
      <c r="D2" s="180"/>
      <c r="E2" s="181"/>
      <c r="F2" s="97" t="s">
        <v>2536</v>
      </c>
      <c r="G2" s="96">
        <f>G3+G4</f>
        <v>193</v>
      </c>
      <c r="H2" s="97" t="s">
        <v>2543</v>
      </c>
      <c r="I2" s="96">
        <f>COUNTIF(A:E,"Abastecidos")</f>
        <v>24</v>
      </c>
      <c r="J2" s="97" t="s">
        <v>2556</v>
      </c>
      <c r="K2" s="96">
        <f>COUNTIF(REPORTE!A:Q,"REINICIO FALLIDO")</f>
        <v>6</v>
      </c>
    </row>
    <row r="3" spans="1:11" ht="15" customHeight="1" x14ac:dyDescent="0.25">
      <c r="A3" s="182"/>
      <c r="B3" s="183"/>
      <c r="C3" s="184"/>
      <c r="D3" s="184"/>
      <c r="E3" s="185"/>
      <c r="F3" s="97" t="s">
        <v>2535</v>
      </c>
      <c r="G3" s="96">
        <f>COUNTIF(REPORTE!A:Q,"fuera de Servicio")</f>
        <v>108</v>
      </c>
      <c r="H3" s="97" t="s">
        <v>2615</v>
      </c>
      <c r="I3" s="96">
        <f>COUNTIF(A:E,"GAVETAS VACIAS + GAVETAS FALLANDO")</f>
        <v>4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44453.708333333336</v>
      </c>
      <c r="C4" s="186"/>
      <c r="D4" s="186"/>
      <c r="E4" s="187"/>
      <c r="F4" s="97" t="s">
        <v>2532</v>
      </c>
      <c r="G4" s="96">
        <f>COUNTIF(REPORTE!A:Q,"En Servicio")</f>
        <v>85</v>
      </c>
      <c r="H4" s="97" t="s">
        <v>2613</v>
      </c>
      <c r="I4" s="96">
        <f>COUNTIF(A:E,"Solucionado")</f>
        <v>6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44454.25</v>
      </c>
      <c r="C5" s="186"/>
      <c r="D5" s="186"/>
      <c r="E5" s="187"/>
      <c r="F5" s="97" t="s">
        <v>2533</v>
      </c>
      <c r="G5" s="96">
        <f>COUNTIF(REPORTE!A:Q,"REINICIO EXITOSO")</f>
        <v>5</v>
      </c>
      <c r="H5" s="97" t="s">
        <v>2538</v>
      </c>
      <c r="I5" s="96">
        <f>I1+H1+J1+K1</f>
        <v>2</v>
      </c>
      <c r="J5" s="119"/>
      <c r="K5" s="119"/>
    </row>
    <row r="6" spans="1:11" ht="15" customHeight="1" x14ac:dyDescent="0.25">
      <c r="A6" s="166"/>
      <c r="B6" s="167"/>
      <c r="C6" s="188"/>
      <c r="D6" s="188"/>
      <c r="E6" s="189"/>
      <c r="F6" s="97" t="s">
        <v>2534</v>
      </c>
      <c r="G6" s="96">
        <f>COUNTIF(REPORTE!A:Q,"CARGA EXITOSA")</f>
        <v>7</v>
      </c>
      <c r="H6" s="97" t="s">
        <v>2542</v>
      </c>
      <c r="I6" s="96">
        <f>COUNTIF(A:E,"GAVETA DE DEPOSITO LLENA")</f>
        <v>5</v>
      </c>
      <c r="J6" s="119"/>
      <c r="K6" s="119"/>
    </row>
    <row r="7" spans="1:11" ht="18" customHeight="1" thickBot="1" x14ac:dyDescent="0.3">
      <c r="A7" s="169" t="s">
        <v>2560</v>
      </c>
      <c r="B7" s="170"/>
      <c r="C7" s="170"/>
      <c r="D7" s="170"/>
      <c r="E7" s="171"/>
      <c r="F7" s="97" t="s">
        <v>2612</v>
      </c>
      <c r="G7" s="96">
        <f>COUNTIF(A:E,"Sin Efectivo")</f>
        <v>2</v>
      </c>
      <c r="H7" s="97" t="s">
        <v>2541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8" t="s">
        <v>2411</v>
      </c>
      <c r="E8" s="140" t="s">
        <v>2409</v>
      </c>
    </row>
    <row r="9" spans="1:11" s="119" customFormat="1" ht="18" x14ac:dyDescent="0.25">
      <c r="A9" s="135" t="str">
        <f>VLOOKUP(B9,'[1]LISTADO ATM'!$A$2:$C$922,3,0)</f>
        <v>DISTRITO NACIONAL</v>
      </c>
      <c r="B9" s="122">
        <v>813</v>
      </c>
      <c r="C9" s="135" t="str">
        <f>VLOOKUP(B9,'[1]LISTADO ATM'!$A$2:$B$822,2,0)</f>
        <v>ATM Oficina Occidental Mall</v>
      </c>
      <c r="D9" s="143" t="s">
        <v>2770</v>
      </c>
      <c r="E9" s="107">
        <v>3336024450</v>
      </c>
    </row>
    <row r="10" spans="1:11" s="119" customFormat="1" ht="18" x14ac:dyDescent="0.25">
      <c r="A10" s="135" t="str">
        <f>VLOOKUP(B10,'[1]LISTADO ATM'!$A$2:$C$922,3,0)</f>
        <v>DISTRITO NACIONAL</v>
      </c>
      <c r="B10" s="133">
        <v>434</v>
      </c>
      <c r="C10" s="135" t="str">
        <f>VLOOKUP(B10,'[1]LISTADO ATM'!$A$2:$B$822,2,0)</f>
        <v xml:space="preserve">ATM Generadora Hidroeléctrica Dom. (EGEHID) </v>
      </c>
      <c r="D10" s="143" t="s">
        <v>2770</v>
      </c>
      <c r="E10" s="107">
        <v>3336026069</v>
      </c>
    </row>
    <row r="11" spans="1:11" s="119" customFormat="1" ht="18" x14ac:dyDescent="0.25">
      <c r="A11" s="135" t="str">
        <f>VLOOKUP(B11,'[1]LISTADO ATM'!$A$2:$C$922,3,0)</f>
        <v>DISTRITO NACIONAL</v>
      </c>
      <c r="B11" s="133">
        <v>20</v>
      </c>
      <c r="C11" s="135" t="str">
        <f>VLOOKUP(B11,'[1]LISTADO ATM'!$A$2:$B$822,2,0)</f>
        <v>ATM S/M Aprezio Las Palmas</v>
      </c>
      <c r="D11" s="143" t="s">
        <v>2770</v>
      </c>
      <c r="E11" s="107">
        <v>3336026081</v>
      </c>
    </row>
    <row r="12" spans="1:11" s="119" customFormat="1" ht="18" x14ac:dyDescent="0.25">
      <c r="A12" s="135" t="str">
        <f>VLOOKUP(B12,'[1]LISTADO ATM'!$A$2:$C$922,3,0)</f>
        <v>NORTE</v>
      </c>
      <c r="B12" s="133">
        <v>605</v>
      </c>
      <c r="C12" s="135" t="str">
        <f>VLOOKUP(B12,'[1]LISTADO ATM'!$A$2:$B$822,2,0)</f>
        <v xml:space="preserve">ATM Oficina Bonao I </v>
      </c>
      <c r="D12" s="143" t="s">
        <v>2770</v>
      </c>
      <c r="E12" s="107">
        <v>3336026103</v>
      </c>
    </row>
    <row r="13" spans="1:11" s="119" customFormat="1" ht="18" x14ac:dyDescent="0.25">
      <c r="A13" s="135" t="str">
        <f>VLOOKUP(B13,'[1]LISTADO ATM'!$A$2:$C$922,3,0)</f>
        <v>DISTRITO NACIONAL</v>
      </c>
      <c r="B13" s="133">
        <v>642</v>
      </c>
      <c r="C13" s="135" t="str">
        <f>VLOOKUP(B13,'[1]LISTADO ATM'!$A$2:$B$822,2,0)</f>
        <v xml:space="preserve">ATM OMSA Sto. Dgo. </v>
      </c>
      <c r="D13" s="143" t="s">
        <v>2770</v>
      </c>
      <c r="E13" s="107">
        <v>3336026132</v>
      </c>
    </row>
    <row r="14" spans="1:11" s="119" customFormat="1" ht="18" x14ac:dyDescent="0.25">
      <c r="A14" s="135" t="str">
        <f>VLOOKUP(B14,'[1]LISTADO ATM'!$A$2:$C$922,3,0)</f>
        <v>ESTE</v>
      </c>
      <c r="B14" s="133">
        <v>268</v>
      </c>
      <c r="C14" s="135" t="str">
        <f>VLOOKUP(B14,'[1]LISTADO ATM'!$A$2:$B$822,2,0)</f>
        <v xml:space="preserve">ATM Autobanco La Altagracia (Higuey) </v>
      </c>
      <c r="D14" s="143" t="s">
        <v>2770</v>
      </c>
      <c r="E14" s="107">
        <v>3336026235</v>
      </c>
    </row>
    <row r="15" spans="1:11" s="119" customFormat="1" ht="18" x14ac:dyDescent="0.25">
      <c r="A15" s="135" t="str">
        <f>VLOOKUP(B15,'[1]LISTADO ATM'!$A$2:$C$922,3,0)</f>
        <v>SUR</v>
      </c>
      <c r="B15" s="133">
        <v>311</v>
      </c>
      <c r="C15" s="135" t="str">
        <f>VLOOKUP(B15,'[1]LISTADO ATM'!$A$2:$B$822,2,0)</f>
        <v>ATM Plaza Eroski</v>
      </c>
      <c r="D15" s="143" t="s">
        <v>2770</v>
      </c>
      <c r="E15" s="107">
        <v>3336026264</v>
      </c>
    </row>
    <row r="16" spans="1:11" s="119" customFormat="1" ht="18" x14ac:dyDescent="0.25">
      <c r="A16" s="135" t="str">
        <f>VLOOKUP(B16,'[1]LISTADO ATM'!$A$2:$C$922,3,0)</f>
        <v>DISTRITO NACIONAL</v>
      </c>
      <c r="B16" s="122">
        <v>567</v>
      </c>
      <c r="C16" s="135" t="str">
        <f>VLOOKUP(B16,'[1]LISTADO ATM'!$A$2:$B$822,2,0)</f>
        <v xml:space="preserve">ATM Oficina Máximo Gómez </v>
      </c>
      <c r="D16" s="143" t="s">
        <v>2770</v>
      </c>
      <c r="E16" s="145">
        <v>3336024068</v>
      </c>
    </row>
    <row r="17" spans="1:5" s="119" customFormat="1" ht="18" x14ac:dyDescent="0.25">
      <c r="A17" s="135" t="str">
        <f>VLOOKUP(B17,'[1]LISTADO ATM'!$A$2:$C$922,3,0)</f>
        <v>DISTRITO NACIONAL</v>
      </c>
      <c r="B17" s="133">
        <v>887</v>
      </c>
      <c r="C17" s="135" t="str">
        <f>VLOOKUP(B17,'[1]LISTADO ATM'!$A$2:$B$822,2,0)</f>
        <v>ATM S/M Bravo Los Proceres</v>
      </c>
      <c r="D17" s="143" t="s">
        <v>2770</v>
      </c>
      <c r="E17" s="107">
        <v>3336026833</v>
      </c>
    </row>
    <row r="18" spans="1:5" s="119" customFormat="1" ht="18" x14ac:dyDescent="0.25">
      <c r="A18" s="135" t="str">
        <f>VLOOKUP(B18,'[1]LISTADO ATM'!$A$2:$C$922,3,0)</f>
        <v>SUR</v>
      </c>
      <c r="B18" s="133">
        <v>984</v>
      </c>
      <c r="C18" s="135" t="str">
        <f>VLOOKUP(B18,'[1]LISTADO ATM'!$A$2:$B$822,2,0)</f>
        <v xml:space="preserve">ATM Oficina Neiba II </v>
      </c>
      <c r="D18" s="143" t="s">
        <v>2770</v>
      </c>
      <c r="E18" s="107">
        <v>3336026090</v>
      </c>
    </row>
    <row r="19" spans="1:5" s="106" customFormat="1" ht="18" x14ac:dyDescent="0.25">
      <c r="A19" s="135" t="str">
        <f>VLOOKUP(B19,'[1]LISTADO ATM'!$A$2:$C$922,3,0)</f>
        <v>DISTRITO NACIONAL</v>
      </c>
      <c r="B19" s="133">
        <v>407</v>
      </c>
      <c r="C19" s="135" t="str">
        <f>VLOOKUP(B19,'[1]LISTADO ATM'!$A$2:$B$822,2,0)</f>
        <v xml:space="preserve">ATM Multicentro La Sirena Villa Mella </v>
      </c>
      <c r="D19" s="143" t="s">
        <v>2770</v>
      </c>
      <c r="E19" s="107">
        <v>3336026112</v>
      </c>
    </row>
    <row r="20" spans="1:5" s="106" customFormat="1" ht="18" customHeight="1" x14ac:dyDescent="0.25">
      <c r="A20" s="135" t="str">
        <f>VLOOKUP(B20,'[1]LISTADO ATM'!$A$2:$C$922,3,0)</f>
        <v>DISTRITO NACIONAL</v>
      </c>
      <c r="B20" s="133">
        <v>540</v>
      </c>
      <c r="C20" s="135" t="str">
        <f>VLOOKUP(B20,'[1]LISTADO ATM'!$A$2:$B$822,2,0)</f>
        <v xml:space="preserve">ATM Autoservicio Sambil I </v>
      </c>
      <c r="D20" s="143" t="s">
        <v>2770</v>
      </c>
      <c r="E20" s="107">
        <v>3336026243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33">
        <v>507</v>
      </c>
      <c r="C21" s="135" t="str">
        <f>VLOOKUP(B21,'[1]LISTADO ATM'!$A$2:$B$822,2,0)</f>
        <v>ATM Estación Sigma Boca Chica</v>
      </c>
      <c r="D21" s="143" t="s">
        <v>2770</v>
      </c>
      <c r="E21" s="107">
        <v>3336026251</v>
      </c>
    </row>
    <row r="22" spans="1:5" s="106" customFormat="1" ht="18" customHeight="1" x14ac:dyDescent="0.25">
      <c r="A22" s="135" t="s">
        <v>1271</v>
      </c>
      <c r="B22" s="133">
        <v>673</v>
      </c>
      <c r="C22" s="135" t="s">
        <v>2268</v>
      </c>
      <c r="D22" s="143" t="s">
        <v>2770</v>
      </c>
      <c r="E22" s="107">
        <v>3336024450</v>
      </c>
    </row>
    <row r="23" spans="1:5" s="119" customFormat="1" ht="18" customHeight="1" x14ac:dyDescent="0.25">
      <c r="A23" s="135" t="s">
        <v>1270</v>
      </c>
      <c r="B23" s="133">
        <v>414</v>
      </c>
      <c r="C23" s="135" t="s">
        <v>2304</v>
      </c>
      <c r="D23" s="143" t="s">
        <v>2770</v>
      </c>
      <c r="E23" s="107">
        <v>3336027145</v>
      </c>
    </row>
    <row r="24" spans="1:5" s="119" customFormat="1" ht="18" customHeight="1" x14ac:dyDescent="0.25">
      <c r="A24" s="135" t="s">
        <v>1270</v>
      </c>
      <c r="B24" s="133">
        <v>194</v>
      </c>
      <c r="C24" s="135" t="s">
        <v>1404</v>
      </c>
      <c r="D24" s="143" t="s">
        <v>2770</v>
      </c>
      <c r="E24" s="107">
        <v>3336025834</v>
      </c>
    </row>
    <row r="25" spans="1:5" s="119" customFormat="1" ht="18" customHeight="1" x14ac:dyDescent="0.25">
      <c r="A25" s="135" t="s">
        <v>1270</v>
      </c>
      <c r="B25" s="133">
        <v>24</v>
      </c>
      <c r="C25" s="135" t="s">
        <v>1307</v>
      </c>
      <c r="D25" s="143" t="s">
        <v>2770</v>
      </c>
      <c r="E25" s="107">
        <v>3336025819</v>
      </c>
    </row>
    <row r="26" spans="1:5" s="119" customFormat="1" ht="18" customHeight="1" x14ac:dyDescent="0.25">
      <c r="A26" s="135" t="s">
        <v>1272</v>
      </c>
      <c r="B26" s="133">
        <v>403</v>
      </c>
      <c r="C26" s="135" t="s">
        <v>1493</v>
      </c>
      <c r="D26" s="143" t="s">
        <v>2770</v>
      </c>
      <c r="E26" s="107">
        <v>3336025815</v>
      </c>
    </row>
    <row r="27" spans="1:5" s="119" customFormat="1" ht="18" customHeight="1" x14ac:dyDescent="0.25">
      <c r="A27" s="135" t="s">
        <v>1270</v>
      </c>
      <c r="B27" s="133">
        <v>183</v>
      </c>
      <c r="C27" s="135" t="s">
        <v>2253</v>
      </c>
      <c r="D27" s="143" t="s">
        <v>2770</v>
      </c>
      <c r="E27" s="107">
        <v>3336025852</v>
      </c>
    </row>
    <row r="28" spans="1:5" s="119" customFormat="1" ht="18" customHeight="1" x14ac:dyDescent="0.25">
      <c r="A28" s="135" t="s">
        <v>1270</v>
      </c>
      <c r="B28" s="133">
        <v>816</v>
      </c>
      <c r="C28" s="135" t="s">
        <v>1736</v>
      </c>
      <c r="D28" s="143" t="s">
        <v>2770</v>
      </c>
      <c r="E28" s="107">
        <v>3336026110</v>
      </c>
    </row>
    <row r="29" spans="1:5" s="119" customFormat="1" ht="18" customHeight="1" x14ac:dyDescent="0.25">
      <c r="A29" s="135" t="s">
        <v>1270</v>
      </c>
      <c r="B29" s="133">
        <v>769</v>
      </c>
      <c r="C29" s="135" t="s">
        <v>2184</v>
      </c>
      <c r="D29" s="143" t="s">
        <v>2770</v>
      </c>
      <c r="E29" s="145">
        <v>3336026241</v>
      </c>
    </row>
    <row r="30" spans="1:5" s="119" customFormat="1" ht="18" customHeight="1" x14ac:dyDescent="0.25">
      <c r="A30" s="135" t="s">
        <v>1271</v>
      </c>
      <c r="B30" s="133">
        <v>104</v>
      </c>
      <c r="C30" s="135" t="s">
        <v>1359</v>
      </c>
      <c r="D30" s="143" t="s">
        <v>2770</v>
      </c>
      <c r="E30" s="107">
        <v>3336026256</v>
      </c>
    </row>
    <row r="31" spans="1:5" s="119" customFormat="1" ht="18" customHeight="1" x14ac:dyDescent="0.25">
      <c r="A31" s="135" t="s">
        <v>1272</v>
      </c>
      <c r="B31" s="145">
        <v>699</v>
      </c>
      <c r="C31" s="135" t="s">
        <v>2337</v>
      </c>
      <c r="D31" s="143" t="s">
        <v>2770</v>
      </c>
      <c r="E31" s="145">
        <v>3336027026</v>
      </c>
    </row>
    <row r="32" spans="1:5" s="119" customFormat="1" ht="18" customHeight="1" x14ac:dyDescent="0.25">
      <c r="A32" s="135" t="s">
        <v>1270</v>
      </c>
      <c r="B32" s="145">
        <v>490</v>
      </c>
      <c r="C32" s="135" t="s">
        <v>1536</v>
      </c>
      <c r="D32" s="143" t="s">
        <v>2770</v>
      </c>
      <c r="E32" s="145">
        <v>3336024132</v>
      </c>
    </row>
    <row r="33" spans="1:6" s="119" customFormat="1" ht="18" customHeight="1" x14ac:dyDescent="0.25">
      <c r="A33" s="135"/>
      <c r="B33" s="122"/>
      <c r="C33" s="135"/>
      <c r="D33" s="143"/>
      <c r="E33" s="122"/>
    </row>
    <row r="34" spans="1:6" s="119" customFormat="1" ht="18" customHeight="1" x14ac:dyDescent="0.25">
      <c r="A34" s="135"/>
      <c r="B34" s="122"/>
      <c r="C34" s="135"/>
      <c r="D34" s="143"/>
      <c r="E34" s="122"/>
    </row>
    <row r="35" spans="1:6" s="119" customFormat="1" ht="18" customHeight="1" x14ac:dyDescent="0.25">
      <c r="A35" s="135" t="e">
        <f>VLOOKUP(B35,'[1]LISTADO ATM'!$A$2:$C$922,3,0)</f>
        <v>#N/A</v>
      </c>
      <c r="B35" s="122"/>
      <c r="C35" s="135" t="e">
        <f>VLOOKUP(B35,'[1]LISTADO ATM'!$A$2:$B$822,2,0)</f>
        <v>#N/A</v>
      </c>
      <c r="D35" s="143"/>
      <c r="E35" s="122"/>
    </row>
    <row r="36" spans="1:6" s="119" customFormat="1" ht="18" customHeight="1" x14ac:dyDescent="0.25">
      <c r="A36" s="136" t="s">
        <v>2462</v>
      </c>
      <c r="B36" s="137">
        <f>COUNT(B9:B35)</f>
        <v>24</v>
      </c>
      <c r="C36" s="165"/>
      <c r="D36" s="165"/>
      <c r="E36" s="165"/>
    </row>
    <row r="37" spans="1:6" s="119" customFormat="1" ht="18" customHeight="1" x14ac:dyDescent="0.25">
      <c r="A37" s="166"/>
      <c r="B37" s="167"/>
      <c r="C37" s="167"/>
      <c r="D37" s="167"/>
      <c r="E37" s="168"/>
    </row>
    <row r="38" spans="1:6" s="119" customFormat="1" ht="18" customHeight="1" thickBot="1" x14ac:dyDescent="0.3">
      <c r="A38" s="169" t="s">
        <v>2561</v>
      </c>
      <c r="B38" s="170"/>
      <c r="C38" s="170"/>
      <c r="D38" s="170"/>
      <c r="E38" s="171"/>
    </row>
    <row r="39" spans="1:6" s="106" customFormat="1" ht="18.75" customHeight="1" x14ac:dyDescent="0.25">
      <c r="A39" s="140" t="s">
        <v>15</v>
      </c>
      <c r="B39" s="140" t="s">
        <v>2408</v>
      </c>
      <c r="C39" s="140" t="s">
        <v>46</v>
      </c>
      <c r="D39" s="172" t="s">
        <v>2411</v>
      </c>
      <c r="E39" s="173" t="s">
        <v>2409</v>
      </c>
    </row>
    <row r="40" spans="1:6" s="106" customFormat="1" ht="18" customHeight="1" x14ac:dyDescent="0.25">
      <c r="A40" s="135" t="str">
        <f>VLOOKUP(B40,'[1]LISTADO ATM'!$A$2:$C$922,3,0)</f>
        <v>DISTRITO NACIONAL</v>
      </c>
      <c r="B40" s="145">
        <v>535</v>
      </c>
      <c r="C40" s="135" t="str">
        <f>VLOOKUP(B40,'[1]LISTADO ATM'!$A$2:$B$822,2,0)</f>
        <v xml:space="preserve">ATM Autoservicio Torre III </v>
      </c>
      <c r="D40" s="143" t="s">
        <v>2614</v>
      </c>
      <c r="E40" s="145">
        <v>3336024427</v>
      </c>
    </row>
    <row r="41" spans="1:6" s="106" customFormat="1" ht="18.75" customHeight="1" x14ac:dyDescent="0.25">
      <c r="A41" s="135" t="str">
        <f>VLOOKUP(B41,'[1]LISTADO ATM'!$A$2:$C$922,3,0)</f>
        <v>DISTRITO NACIONAL</v>
      </c>
      <c r="B41" s="145">
        <v>39</v>
      </c>
      <c r="C41" s="135" t="str">
        <f>VLOOKUP(B41,'[1]LISTADO ATM'!$A$2:$B$822,2,0)</f>
        <v xml:space="preserve">ATM Oficina Ovando </v>
      </c>
      <c r="D41" s="143" t="s">
        <v>2614</v>
      </c>
      <c r="E41" s="145" t="s">
        <v>2637</v>
      </c>
    </row>
    <row r="42" spans="1:6" s="106" customFormat="1" ht="18" customHeight="1" x14ac:dyDescent="0.25">
      <c r="A42" s="135" t="str">
        <f>VLOOKUP(B42,'[1]LISTADO ATM'!$A$2:$C$922,3,0)</f>
        <v>DISTRITO NACIONAL</v>
      </c>
      <c r="B42" s="145">
        <v>540</v>
      </c>
      <c r="C42" s="135" t="str">
        <f>VLOOKUP(B42,'[1]LISTADO ATM'!$A$2:$B$822,2,0)</f>
        <v xml:space="preserve">ATM Autoservicio Sambil I </v>
      </c>
      <c r="D42" s="143" t="s">
        <v>2614</v>
      </c>
      <c r="E42" s="145">
        <v>3336024812</v>
      </c>
    </row>
    <row r="43" spans="1:6" s="106" customFormat="1" ht="18" customHeight="1" x14ac:dyDescent="0.25">
      <c r="A43" s="135" t="str">
        <f>VLOOKUP(B43,'[1]LISTADO ATM'!$A$2:$C$922,3,0)</f>
        <v>DISTRITO NACIONAL</v>
      </c>
      <c r="B43" s="145">
        <v>536</v>
      </c>
      <c r="C43" s="135" t="str">
        <f>VLOOKUP(B43,'[1]LISTADO ATM'!$A$2:$B$822,2,0)</f>
        <v xml:space="preserve">ATM Super Lama San Isidro </v>
      </c>
      <c r="D43" s="143" t="s">
        <v>2614</v>
      </c>
      <c r="E43" s="145">
        <v>3336022898</v>
      </c>
    </row>
    <row r="44" spans="1:6" s="111" customFormat="1" ht="18" customHeight="1" x14ac:dyDescent="0.25">
      <c r="A44" s="135" t="str">
        <f>VLOOKUP(B44,'[1]LISTADO ATM'!$A$2:$C$922,3,0)</f>
        <v>DISTRITO NACIONAL</v>
      </c>
      <c r="B44" s="145">
        <v>60</v>
      </c>
      <c r="C44" s="135" t="str">
        <f>VLOOKUP(B44,'[1]LISTADO ATM'!$A$2:$B$822,2,0)</f>
        <v xml:space="preserve">ATM Autobanco 27 de Febrero </v>
      </c>
      <c r="D44" s="143" t="s">
        <v>2614</v>
      </c>
      <c r="E44" s="145">
        <v>3336022941</v>
      </c>
      <c r="F44" s="119"/>
    </row>
    <row r="45" spans="1:6" s="111" customFormat="1" ht="18" customHeight="1" x14ac:dyDescent="0.25">
      <c r="A45" s="135" t="str">
        <f>VLOOKUP(B45,'[1]LISTADO ATM'!$A$2:$C$922,3,0)</f>
        <v>DISTRITO NACIONAL</v>
      </c>
      <c r="B45" s="145">
        <v>527</v>
      </c>
      <c r="C45" s="135" t="str">
        <f>VLOOKUP(B45,'[1]LISTADO ATM'!$A$2:$B$822,2,0)</f>
        <v>ATM Oficina Zona Oriental II</v>
      </c>
      <c r="D45" s="143" t="s">
        <v>2614</v>
      </c>
      <c r="E45" s="145" t="s">
        <v>2638</v>
      </c>
      <c r="F45" s="119"/>
    </row>
    <row r="46" spans="1:6" s="111" customFormat="1" ht="18" customHeight="1" x14ac:dyDescent="0.25">
      <c r="A46" s="135"/>
      <c r="B46" s="145"/>
      <c r="C46" s="151"/>
      <c r="D46" s="152"/>
      <c r="E46" s="153"/>
      <c r="F46" s="119"/>
    </row>
    <row r="47" spans="1:6" s="111" customFormat="1" ht="18" customHeight="1" x14ac:dyDescent="0.25">
      <c r="A47" s="135"/>
      <c r="B47" s="145"/>
      <c r="C47" s="151"/>
      <c r="D47" s="152"/>
      <c r="E47" s="153"/>
      <c r="F47" s="119"/>
    </row>
    <row r="48" spans="1:6" s="111" customFormat="1" ht="18" customHeight="1" x14ac:dyDescent="0.25">
      <c r="A48" s="135"/>
      <c r="B48" s="145"/>
      <c r="C48" s="151"/>
      <c r="D48" s="152"/>
      <c r="E48" s="153"/>
      <c r="F48" s="119"/>
    </row>
    <row r="49" spans="1:10" s="111" customFormat="1" ht="18.75" customHeight="1" x14ac:dyDescent="0.25">
      <c r="A49" s="135"/>
      <c r="B49" s="145"/>
      <c r="C49" s="151"/>
      <c r="D49" s="152"/>
      <c r="E49" s="153"/>
      <c r="F49" s="119"/>
    </row>
    <row r="50" spans="1:10" s="119" customFormat="1" ht="18.75" customHeight="1" x14ac:dyDescent="0.25">
      <c r="A50" s="136" t="s">
        <v>2462</v>
      </c>
      <c r="B50" s="137">
        <f>COUNT(B40:B49)</f>
        <v>6</v>
      </c>
      <c r="C50" s="193"/>
      <c r="D50" s="194"/>
      <c r="E50" s="195"/>
    </row>
    <row r="51" spans="1:10" s="119" customFormat="1" ht="18.75" customHeight="1" thickBot="1" x14ac:dyDescent="0.3">
      <c r="A51" s="196"/>
      <c r="B51" s="197"/>
      <c r="C51" s="197"/>
      <c r="D51" s="197"/>
      <c r="E51" s="198"/>
    </row>
    <row r="52" spans="1:10" s="119" customFormat="1" ht="27" customHeight="1" thickBot="1" x14ac:dyDescent="0.3">
      <c r="A52" s="190" t="s">
        <v>2463</v>
      </c>
      <c r="B52" s="191"/>
      <c r="C52" s="191"/>
      <c r="D52" s="191"/>
      <c r="E52" s="192"/>
    </row>
    <row r="53" spans="1:10" s="119" customFormat="1" ht="18.75" customHeight="1" x14ac:dyDescent="0.25">
      <c r="A53" s="140" t="s">
        <v>15</v>
      </c>
      <c r="B53" s="140" t="s">
        <v>2408</v>
      </c>
      <c r="C53" s="140" t="s">
        <v>46</v>
      </c>
      <c r="D53" s="148" t="s">
        <v>2411</v>
      </c>
      <c r="E53" s="140" t="s">
        <v>2409</v>
      </c>
    </row>
    <row r="54" spans="1:10" s="119" customFormat="1" ht="18.75" customHeight="1" x14ac:dyDescent="0.25">
      <c r="A54" s="135" t="str">
        <f>VLOOKUP(B54,'[1]LISTADO ATM'!$A$2:$C$922,3,0)</f>
        <v>NORTE</v>
      </c>
      <c r="B54" s="133">
        <v>129</v>
      </c>
      <c r="C54" s="135" t="str">
        <f>VLOOKUP(B54,'[1]LISTADO ATM'!$A$2:$B$922,2,0)</f>
        <v xml:space="preserve">ATM Multicentro La Sirena (Santiago) </v>
      </c>
      <c r="D54" s="144" t="s">
        <v>2429</v>
      </c>
      <c r="E54" s="107">
        <v>3336027013</v>
      </c>
    </row>
    <row r="55" spans="1:10" s="119" customFormat="1" ht="18.75" customHeight="1" x14ac:dyDescent="0.25">
      <c r="A55" s="135" t="str">
        <f>VLOOKUP(B55,'[1]LISTADO ATM'!$A$2:$C$922,3,0)</f>
        <v>ESTE</v>
      </c>
      <c r="B55" s="133">
        <v>1</v>
      </c>
      <c r="C55" s="135" t="str">
        <f>VLOOKUP(B55,'[1]LISTADO ATM'!$A$2:$B$922,2,0)</f>
        <v>ATM S/M San Rafael del Yuma</v>
      </c>
      <c r="D55" s="144" t="s">
        <v>2429</v>
      </c>
      <c r="E55" s="107">
        <v>3336027010</v>
      </c>
    </row>
    <row r="56" spans="1:10" s="119" customFormat="1" ht="18.75" customHeight="1" x14ac:dyDescent="0.25">
      <c r="A56" s="135" t="e">
        <f>VLOOKUP(B56,'[1]LISTADO ATM'!$A$2:$C$922,3,0)</f>
        <v>#N/A</v>
      </c>
      <c r="B56" s="133"/>
      <c r="C56" s="135" t="e">
        <f>VLOOKUP(B56,'[1]LISTADO ATM'!$A$2:$B$922,2,0)</f>
        <v>#N/A</v>
      </c>
      <c r="D56" s="144"/>
      <c r="E56" s="107"/>
    </row>
    <row r="57" spans="1:10" s="119" customFormat="1" ht="18.75" customHeight="1" x14ac:dyDescent="0.25">
      <c r="A57" s="135" t="e">
        <f>VLOOKUP(B57,'[1]LISTADO ATM'!$A$2:$C$922,3,0)</f>
        <v>#N/A</v>
      </c>
      <c r="B57" s="133"/>
      <c r="C57" s="135" t="e">
        <f>VLOOKUP(B57,'[1]LISTADO ATM'!$A$2:$B$922,2,0)</f>
        <v>#N/A</v>
      </c>
      <c r="D57" s="144"/>
      <c r="E57" s="107"/>
    </row>
    <row r="58" spans="1:10" s="119" customFormat="1" ht="18.75" customHeight="1" x14ac:dyDescent="0.25">
      <c r="A58" s="135" t="e">
        <f>VLOOKUP(B58,'[1]LISTADO ATM'!$A$2:$C$922,3,0)</f>
        <v>#N/A</v>
      </c>
      <c r="B58" s="133"/>
      <c r="C58" s="135" t="e">
        <f>VLOOKUP(B58,'[1]LISTADO ATM'!$A$2:$B$922,2,0)</f>
        <v>#N/A</v>
      </c>
      <c r="D58" s="144"/>
      <c r="E58" s="107"/>
    </row>
    <row r="59" spans="1:10" s="119" customFormat="1" ht="18.75" customHeight="1" x14ac:dyDescent="0.25">
      <c r="A59" s="136"/>
      <c r="B59" s="137">
        <f>COUNT(B54:B58)</f>
        <v>2</v>
      </c>
      <c r="C59" s="193"/>
      <c r="D59" s="194"/>
      <c r="E59" s="195"/>
    </row>
    <row r="60" spans="1:10" s="111" customFormat="1" ht="18.75" customHeight="1" thickBot="1" x14ac:dyDescent="0.3">
      <c r="A60" s="196"/>
      <c r="B60" s="197"/>
      <c r="C60" s="197"/>
      <c r="D60" s="197"/>
      <c r="E60" s="198"/>
      <c r="F60" s="119"/>
    </row>
    <row r="61" spans="1:10" s="118" customFormat="1" ht="18" customHeight="1" thickBot="1" x14ac:dyDescent="0.3">
      <c r="A61" s="211" t="s">
        <v>2671</v>
      </c>
      <c r="B61" s="212"/>
      <c r="C61" s="212"/>
      <c r="D61" s="212"/>
      <c r="E61" s="213"/>
      <c r="F61" s="119"/>
    </row>
    <row r="62" spans="1:10" s="118" customFormat="1" ht="18" customHeight="1" x14ac:dyDescent="0.25">
      <c r="A62" s="140" t="s">
        <v>15</v>
      </c>
      <c r="B62" s="140" t="s">
        <v>2408</v>
      </c>
      <c r="C62" s="140" t="s">
        <v>46</v>
      </c>
      <c r="D62" s="148" t="s">
        <v>2411</v>
      </c>
      <c r="E62" s="140" t="s">
        <v>2409</v>
      </c>
      <c r="F62" s="119"/>
    </row>
    <row r="63" spans="1:10" s="111" customFormat="1" ht="18.75" customHeight="1" x14ac:dyDescent="0.25">
      <c r="A63" s="135" t="str">
        <f>VLOOKUP(B63,'[1]LISTADO ATM'!$A$2:$C$922,3,0)</f>
        <v>DISTRITO NACIONAL</v>
      </c>
      <c r="B63" s="122">
        <v>235</v>
      </c>
      <c r="C63" s="135" t="str">
        <f>VLOOKUP(B63,'[1]LISTADO ATM'!$A$2:$B$822,2,0)</f>
        <v xml:space="preserve">ATM Oficina Multicentro La Sirena San Isidro </v>
      </c>
      <c r="D63" s="146" t="s">
        <v>2434</v>
      </c>
      <c r="E63" s="145" t="s">
        <v>2738</v>
      </c>
      <c r="F63" s="119"/>
      <c r="G63" s="118"/>
      <c r="H63" s="118"/>
      <c r="I63" s="118"/>
      <c r="J63" s="118"/>
    </row>
    <row r="64" spans="1:10" s="119" customFormat="1" ht="18" customHeight="1" x14ac:dyDescent="0.25">
      <c r="A64" s="135" t="str">
        <f>VLOOKUP(B64,'[1]LISTADO ATM'!$A$2:$C$922,3,0)</f>
        <v>DISTRITO NACIONAL</v>
      </c>
      <c r="B64" s="122">
        <v>490</v>
      </c>
      <c r="C64" s="135" t="str">
        <f>VLOOKUP(B64,'[1]LISTADO ATM'!$A$2:$B$822,2,0)</f>
        <v xml:space="preserve">ATM Hospital Ney Arias Lora </v>
      </c>
      <c r="D64" s="146" t="s">
        <v>2434</v>
      </c>
      <c r="E64" s="145">
        <v>3336024132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22">
        <v>988</v>
      </c>
      <c r="C65" s="135" t="str">
        <f>VLOOKUP(B65,'[1]LISTADO ATM'!$A$2:$B$822,2,0)</f>
        <v xml:space="preserve">ATM Estación Sigma 27 de Febrero </v>
      </c>
      <c r="D65" s="146" t="s">
        <v>2434</v>
      </c>
      <c r="E65" s="145">
        <v>3336024540</v>
      </c>
    </row>
    <row r="66" spans="1:6" s="119" customFormat="1" ht="18" customHeight="1" x14ac:dyDescent="0.25">
      <c r="A66" s="135" t="str">
        <f>VLOOKUP(B66,'[1]LISTADO ATM'!$A$2:$C$922,3,0)</f>
        <v>DISTRITO NACIONAL</v>
      </c>
      <c r="B66" s="122">
        <v>443</v>
      </c>
      <c r="C66" s="135" t="str">
        <f>VLOOKUP(B66,'[1]LISTADO ATM'!$A$2:$B$822,2,0)</f>
        <v xml:space="preserve">ATM Edificio San Rafael </v>
      </c>
      <c r="D66" s="146" t="s">
        <v>2434</v>
      </c>
      <c r="E66" s="145" t="s">
        <v>2682</v>
      </c>
    </row>
    <row r="67" spans="1:6" s="119" customFormat="1" ht="18" customHeight="1" x14ac:dyDescent="0.25">
      <c r="A67" s="135" t="e">
        <f>VLOOKUP(B67,'[1]LISTADO ATM'!$A$2:$C$922,3,0)</f>
        <v>#N/A</v>
      </c>
      <c r="B67" s="145"/>
      <c r="C67" s="135" t="e">
        <f>VLOOKUP(B67,'[1]LISTADO ATM'!$A$2:$B$822,2,0)</f>
        <v>#N/A</v>
      </c>
      <c r="D67" s="146"/>
      <c r="E67" s="145"/>
    </row>
    <row r="68" spans="1:6" s="119" customFormat="1" ht="18" customHeight="1" x14ac:dyDescent="0.25">
      <c r="A68" s="135" t="e">
        <f>VLOOKUP(B68,'[1]LISTADO ATM'!$A$2:$C$922,3,0)</f>
        <v>#N/A</v>
      </c>
      <c r="B68" s="145"/>
      <c r="C68" s="135" t="e">
        <f>VLOOKUP(B68,'[1]LISTADO ATM'!$A$2:$B$822,2,0)</f>
        <v>#N/A</v>
      </c>
      <c r="D68" s="146"/>
      <c r="E68" s="145"/>
    </row>
    <row r="69" spans="1:6" s="118" customFormat="1" ht="18.75" customHeight="1" thickBot="1" x14ac:dyDescent="0.3">
      <c r="A69" s="141" t="s">
        <v>2462</v>
      </c>
      <c r="B69" s="137">
        <f>COUNTA(B63:B68)</f>
        <v>4</v>
      </c>
      <c r="C69" s="199"/>
      <c r="D69" s="200"/>
      <c r="E69" s="201"/>
      <c r="F69" s="119"/>
    </row>
    <row r="70" spans="1:6" s="118" customFormat="1" ht="18.75" customHeight="1" thickBot="1" x14ac:dyDescent="0.3">
      <c r="A70" s="196"/>
      <c r="B70" s="197"/>
      <c r="C70" s="197"/>
      <c r="D70" s="197"/>
      <c r="E70" s="198"/>
      <c r="F70" s="119"/>
    </row>
    <row r="71" spans="1:6" s="111" customFormat="1" ht="18.75" customHeight="1" thickBot="1" x14ac:dyDescent="0.3">
      <c r="A71" s="214" t="s">
        <v>2574</v>
      </c>
      <c r="B71" s="215"/>
      <c r="C71" s="215"/>
      <c r="D71" s="215"/>
      <c r="E71" s="216"/>
      <c r="F71" s="119"/>
    </row>
    <row r="72" spans="1:6" s="111" customFormat="1" ht="18" customHeight="1" x14ac:dyDescent="0.25">
      <c r="A72" s="140" t="s">
        <v>15</v>
      </c>
      <c r="B72" s="140" t="s">
        <v>2408</v>
      </c>
      <c r="C72" s="140" t="s">
        <v>46</v>
      </c>
      <c r="D72" s="148" t="s">
        <v>2411</v>
      </c>
      <c r="E72" s="140" t="s">
        <v>2409</v>
      </c>
      <c r="F72" s="119"/>
    </row>
    <row r="73" spans="1:6" ht="18.75" customHeight="1" x14ac:dyDescent="0.25">
      <c r="A73" s="134" t="str">
        <f>VLOOKUP(B73,'[1]LISTADO ATM'!$A$2:$C$922,3,0)</f>
        <v>DISTRITO NACIONAL</v>
      </c>
      <c r="B73" s="145">
        <v>70</v>
      </c>
      <c r="C73" s="134" t="str">
        <f>VLOOKUP(B73,'[1]LISTADO ATM'!$A$2:$B$822,2,0)</f>
        <v xml:space="preserve">ATM Autoservicio Plaza Lama Zona Oriental </v>
      </c>
      <c r="D73" s="142" t="s">
        <v>2609</v>
      </c>
      <c r="E73" s="145">
        <v>3336024810</v>
      </c>
      <c r="F73" s="119"/>
    </row>
    <row r="74" spans="1:6" ht="18.75" customHeight="1" x14ac:dyDescent="0.25">
      <c r="A74" s="134" t="str">
        <f>VLOOKUP(B74,'[1]LISTADO ATM'!$A$2:$C$922,3,0)</f>
        <v>DISTRITO NACIONAL</v>
      </c>
      <c r="B74" s="145">
        <v>318</v>
      </c>
      <c r="C74" s="134" t="str">
        <f>VLOOKUP(B74,'[1]LISTADO ATM'!$A$2:$B$822,2,0)</f>
        <v>ATM Autoservicio Lope de Vega</v>
      </c>
      <c r="D74" s="142" t="s">
        <v>2609</v>
      </c>
      <c r="E74" s="145">
        <v>3336024814</v>
      </c>
      <c r="F74" s="119"/>
    </row>
    <row r="75" spans="1:6" ht="18.75" customHeight="1" x14ac:dyDescent="0.25">
      <c r="A75" s="134" t="str">
        <f>VLOOKUP(B75,'[1]LISTADO ATM'!$A$2:$C$922,3,0)</f>
        <v>DISTRITO NACIONAL</v>
      </c>
      <c r="B75" s="145">
        <v>755</v>
      </c>
      <c r="C75" s="134" t="str">
        <f>VLOOKUP(B75,'[1]LISTADO ATM'!$A$2:$B$822,2,0)</f>
        <v xml:space="preserve">ATM Oficina Galería del Este (Plaza) </v>
      </c>
      <c r="D75" s="142" t="s">
        <v>2609</v>
      </c>
      <c r="E75" s="145">
        <v>3336024816</v>
      </c>
      <c r="F75" s="119"/>
    </row>
    <row r="76" spans="1:6" ht="18.75" customHeight="1" x14ac:dyDescent="0.25">
      <c r="A76" s="134" t="str">
        <f>VLOOKUP(B76,'[1]LISTADO ATM'!$A$2:$C$922,3,0)</f>
        <v>DISTRITO NACIONAL</v>
      </c>
      <c r="B76" s="145">
        <v>946</v>
      </c>
      <c r="C76" s="134" t="str">
        <f>VLOOKUP(B76,'[1]LISTADO ATM'!$A$2:$B$822,2,0)</f>
        <v xml:space="preserve">ATM Oficina Núñez de Cáceres I </v>
      </c>
      <c r="D76" s="142" t="s">
        <v>2609</v>
      </c>
      <c r="E76" s="145">
        <v>3336024841</v>
      </c>
      <c r="F76" s="119"/>
    </row>
    <row r="77" spans="1:6" ht="18.75" customHeight="1" x14ac:dyDescent="0.25">
      <c r="A77" s="134" t="e">
        <f>VLOOKUP(B77,'[1]LISTADO ATM'!$A$2:$C$922,3,0)</f>
        <v>#N/A</v>
      </c>
      <c r="B77" s="145">
        <v>376</v>
      </c>
      <c r="C77" s="134" t="e">
        <f>VLOOKUP(B77,'[1]LISTADO ATM'!$A$2:$B$822,2,0)</f>
        <v>#N/A</v>
      </c>
      <c r="D77" s="142" t="s">
        <v>2609</v>
      </c>
      <c r="E77" s="145" t="s">
        <v>2633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338</v>
      </c>
      <c r="C78" s="134" t="str">
        <f>VLOOKUP(B78,'[1]LISTADO ATM'!$A$2:$B$822,2,0)</f>
        <v>ATM S/M Aprezio Pantoja</v>
      </c>
      <c r="D78" s="142" t="s">
        <v>2544</v>
      </c>
      <c r="E78" s="145">
        <v>3336022589</v>
      </c>
      <c r="F78" s="119"/>
    </row>
    <row r="79" spans="1:6" ht="18" customHeight="1" x14ac:dyDescent="0.25">
      <c r="A79" s="134" t="str">
        <f>VLOOKUP(B79,'[1]LISTADO ATM'!$A$2:$C$922,3,0)</f>
        <v>DISTRITO NACIONAL</v>
      </c>
      <c r="B79" s="145">
        <v>983</v>
      </c>
      <c r="C79" s="134" t="str">
        <f>VLOOKUP(B79,'[1]LISTADO ATM'!$A$2:$B$822,2,0)</f>
        <v xml:space="preserve">ATM Bravo República de Colombia </v>
      </c>
      <c r="D79" s="142" t="s">
        <v>2544</v>
      </c>
      <c r="E79" s="145" t="s">
        <v>2625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722</v>
      </c>
      <c r="C80" s="134" t="str">
        <f>VLOOKUP(B80,'[1]LISTADO ATM'!$A$2:$B$822,2,0)</f>
        <v xml:space="preserve">ATM Oficina Charles de Gaulle III </v>
      </c>
      <c r="D80" s="142" t="s">
        <v>2544</v>
      </c>
      <c r="E80" s="145" t="s">
        <v>2624</v>
      </c>
      <c r="F80" s="119"/>
    </row>
    <row r="81" spans="1:6" ht="18.75" customHeight="1" x14ac:dyDescent="0.25">
      <c r="A81" s="134" t="str">
        <f>VLOOKUP(B81,'[1]LISTADO ATM'!$A$2:$C$922,3,0)</f>
        <v>ESTE</v>
      </c>
      <c r="B81" s="145">
        <v>480</v>
      </c>
      <c r="C81" s="134" t="str">
        <f>VLOOKUP(B81,'[1]LISTADO ATM'!$A$2:$B$822,2,0)</f>
        <v>ATM UNP Farmaconal Higuey</v>
      </c>
      <c r="D81" s="142" t="s">
        <v>2544</v>
      </c>
      <c r="E81" s="145" t="s">
        <v>2632</v>
      </c>
      <c r="F81" s="119"/>
    </row>
    <row r="82" spans="1:6" ht="18.75" customHeight="1" x14ac:dyDescent="0.25">
      <c r="A82" s="134" t="e">
        <f>VLOOKUP(B82,'[1]LISTADO ATM'!$A$2:$C$922,3,0)</f>
        <v>#N/A</v>
      </c>
      <c r="B82" s="145"/>
      <c r="C82" s="134" t="e">
        <f>VLOOKUP(B82,'[1]LISTADO ATM'!$A$2:$B$822,2,0)</f>
        <v>#N/A</v>
      </c>
      <c r="D82" s="142"/>
      <c r="E82" s="145"/>
      <c r="F82" s="119"/>
    </row>
    <row r="83" spans="1:6" ht="18.75" customHeight="1" x14ac:dyDescent="0.25">
      <c r="A83" s="134" t="e">
        <f>VLOOKUP(B83,'[1]LISTADO ATM'!$A$2:$C$922,3,0)</f>
        <v>#N/A</v>
      </c>
      <c r="B83" s="145"/>
      <c r="C83" s="134" t="e">
        <f>VLOOKUP(B83,'[1]LISTADO ATM'!$A$2:$B$822,2,0)</f>
        <v>#N/A</v>
      </c>
      <c r="D83" s="142"/>
      <c r="E83" s="145"/>
      <c r="F83" s="119"/>
    </row>
    <row r="84" spans="1:6" ht="18.75" customHeight="1" x14ac:dyDescent="0.25">
      <c r="A84" s="134" t="e">
        <f>VLOOKUP(B84,'[1]LISTADO ATM'!$A$2:$C$922,3,0)</f>
        <v>#N/A</v>
      </c>
      <c r="B84" s="145"/>
      <c r="C84" s="134" t="e">
        <f>VLOOKUP(B84,'[1]LISTADO ATM'!$A$2:$B$822,2,0)</f>
        <v>#N/A</v>
      </c>
      <c r="D84" s="142"/>
      <c r="E84" s="145"/>
    </row>
    <row r="85" spans="1:6" ht="18.75" customHeight="1" thickBot="1" x14ac:dyDescent="0.3">
      <c r="A85" s="141" t="s">
        <v>2462</v>
      </c>
      <c r="B85" s="132">
        <f>COUNT(B73:B84)</f>
        <v>9</v>
      </c>
      <c r="C85" s="199"/>
      <c r="D85" s="200"/>
      <c r="E85" s="201"/>
    </row>
    <row r="86" spans="1:6" ht="18.75" customHeight="1" thickBot="1" x14ac:dyDescent="0.3">
      <c r="A86" s="202"/>
      <c r="B86" s="203"/>
      <c r="C86" s="183"/>
      <c r="D86" s="183"/>
      <c r="E86" s="204"/>
    </row>
    <row r="87" spans="1:6" ht="18.75" customHeight="1" thickBot="1" x14ac:dyDescent="0.3">
      <c r="A87" s="207" t="s">
        <v>2464</v>
      </c>
      <c r="B87" s="208"/>
      <c r="C87" s="205"/>
      <c r="D87" s="205"/>
      <c r="E87" s="206"/>
    </row>
    <row r="88" spans="1:6" ht="18.75" customHeight="1" thickBot="1" x14ac:dyDescent="0.3">
      <c r="A88" s="209">
        <f>+B59+B69+B85</f>
        <v>15</v>
      </c>
      <c r="B88" s="210"/>
      <c r="C88" s="205"/>
      <c r="D88" s="205"/>
      <c r="E88" s="206"/>
    </row>
    <row r="89" spans="1:6" ht="15.75" thickBot="1" x14ac:dyDescent="0.3">
      <c r="A89" s="202"/>
      <c r="B89" s="203"/>
      <c r="C89" s="197"/>
      <c r="D89" s="197"/>
      <c r="E89" s="198"/>
    </row>
    <row r="90" spans="1:6" ht="18.75" thickBot="1" x14ac:dyDescent="0.3">
      <c r="A90" s="190" t="s">
        <v>2465</v>
      </c>
      <c r="B90" s="191"/>
      <c r="C90" s="191"/>
      <c r="D90" s="191"/>
      <c r="E90" s="192"/>
    </row>
    <row r="91" spans="1:6" ht="18" x14ac:dyDescent="0.25">
      <c r="A91" s="140" t="s">
        <v>15</v>
      </c>
      <c r="B91" s="140" t="s">
        <v>2408</v>
      </c>
      <c r="C91" s="140" t="s">
        <v>46</v>
      </c>
      <c r="D91" s="172" t="s">
        <v>2411</v>
      </c>
      <c r="E91" s="173"/>
    </row>
    <row r="92" spans="1:6" ht="18" x14ac:dyDescent="0.25">
      <c r="A92" s="134" t="str">
        <f>VLOOKUP(B92,'[1]LISTADO ATM'!$A$2:$C$922,3,0)</f>
        <v>DISTRITO NACIONAL</v>
      </c>
      <c r="B92" s="133">
        <v>900</v>
      </c>
      <c r="C92" s="134" t="str">
        <f>VLOOKUP(B92,'[1]LISTADO ATM'!$A$2:$B$822,2,0)</f>
        <v xml:space="preserve">ATM UNP Merca Santo Domingo </v>
      </c>
      <c r="D92" s="217" t="s">
        <v>2576</v>
      </c>
      <c r="E92" s="218"/>
    </row>
    <row r="93" spans="1:6" ht="18" x14ac:dyDescent="0.25">
      <c r="A93" s="134" t="str">
        <f>VLOOKUP(B93,'[1]LISTADO ATM'!$A$2:$C$922,3,0)</f>
        <v>DISTRITO NACIONAL</v>
      </c>
      <c r="B93" s="133">
        <v>549</v>
      </c>
      <c r="C93" s="134" t="str">
        <f>VLOOKUP(B93,'[1]LISTADO ATM'!$A$2:$B$822,2,0)</f>
        <v xml:space="preserve">ATM Ministerio de Turismo (Oficinas Gubernamentales) </v>
      </c>
      <c r="D93" s="217" t="s">
        <v>2576</v>
      </c>
      <c r="E93" s="218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217"/>
      <c r="E94" s="218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217"/>
      <c r="E95" s="218"/>
    </row>
    <row r="96" spans="1:6" ht="18" x14ac:dyDescent="0.25">
      <c r="A96" s="134" t="e">
        <f>VLOOKUP(B96,'[1]LISTADO ATM'!$A$2:$C$922,3,0)</f>
        <v>#N/A</v>
      </c>
      <c r="B96" s="133"/>
      <c r="C96" s="134" t="e">
        <f>VLOOKUP(B96,'[1]LISTADO ATM'!$A$2:$B$822,2,0)</f>
        <v>#N/A</v>
      </c>
      <c r="D96" s="217"/>
      <c r="E96" s="218"/>
    </row>
    <row r="97" spans="1:5" ht="18" x14ac:dyDescent="0.25">
      <c r="A97" s="134" t="e">
        <f>VLOOKUP(B97,'[1]LISTADO ATM'!$A$2:$C$922,3,0)</f>
        <v>#N/A</v>
      </c>
      <c r="B97" s="133"/>
      <c r="C97" s="134" t="e">
        <f>VLOOKUP(B97,'[1]LISTADO ATM'!$A$2:$B$822,2,0)</f>
        <v>#N/A</v>
      </c>
      <c r="D97" s="217"/>
      <c r="E97" s="218"/>
    </row>
    <row r="98" spans="1:5" ht="18" x14ac:dyDescent="0.25">
      <c r="A98" s="134" t="e">
        <f>VLOOKUP(B98,'[1]LISTADO ATM'!$A$2:$C$922,3,0)</f>
        <v>#N/A</v>
      </c>
      <c r="B98" s="133"/>
      <c r="C98" s="134" t="e">
        <f>VLOOKUP(B98,'[1]LISTADO ATM'!$A$2:$B$822,2,0)</f>
        <v>#N/A</v>
      </c>
      <c r="D98" s="217"/>
      <c r="E98" s="218"/>
    </row>
    <row r="99" spans="1:5" ht="18" x14ac:dyDescent="0.25">
      <c r="A99" s="134" t="e">
        <f>VLOOKUP(B99,'[1]LISTADO ATM'!$A$2:$C$922,3,0)</f>
        <v>#N/A</v>
      </c>
      <c r="B99" s="133"/>
      <c r="C99" s="134" t="e">
        <f>VLOOKUP(B99,'[1]LISTADO ATM'!$A$2:$B$822,2,0)</f>
        <v>#N/A</v>
      </c>
      <c r="D99" s="217"/>
      <c r="E99" s="218"/>
    </row>
    <row r="100" spans="1:5" ht="18" x14ac:dyDescent="0.25">
      <c r="A100" s="134" t="e">
        <f>VLOOKUP(B100,'[1]LISTADO ATM'!$A$2:$C$922,3,0)</f>
        <v>#N/A</v>
      </c>
      <c r="B100" s="133"/>
      <c r="C100" s="134" t="e">
        <f>VLOOKUP(B100,'[1]LISTADO ATM'!$A$2:$B$822,2,0)</f>
        <v>#N/A</v>
      </c>
      <c r="D100" s="217"/>
      <c r="E100" s="218"/>
    </row>
    <row r="101" spans="1:5" ht="18" x14ac:dyDescent="0.25">
      <c r="A101" s="134" t="e">
        <f>VLOOKUP(B101,'[1]LISTADO ATM'!$A$2:$C$922,3,0)</f>
        <v>#N/A</v>
      </c>
      <c r="B101" s="133"/>
      <c r="C101" s="134" t="e">
        <f>VLOOKUP(B101,'[1]LISTADO ATM'!$A$2:$B$822,2,0)</f>
        <v>#N/A</v>
      </c>
      <c r="D101" s="217"/>
      <c r="E101" s="218"/>
    </row>
    <row r="102" spans="1:5" ht="18" x14ac:dyDescent="0.25">
      <c r="A102" s="134" t="e">
        <f>VLOOKUP(B102,'[1]LISTADO ATM'!$A$2:$C$922,3,0)</f>
        <v>#N/A</v>
      </c>
      <c r="B102" s="133"/>
      <c r="C102" s="134" t="e">
        <f>VLOOKUP(B102,'[1]LISTADO ATM'!$A$2:$B$822,2,0)</f>
        <v>#N/A</v>
      </c>
      <c r="D102" s="217"/>
      <c r="E102" s="218"/>
    </row>
    <row r="103" spans="1:5" ht="18.75" thickBot="1" x14ac:dyDescent="0.3">
      <c r="A103" s="141" t="s">
        <v>2462</v>
      </c>
      <c r="B103" s="132">
        <f>COUNT(B92:B102)</f>
        <v>2</v>
      </c>
      <c r="C103" s="199"/>
      <c r="D103" s="200"/>
      <c r="E103" s="201"/>
    </row>
    <row r="104" spans="1:5" x14ac:dyDescent="0.25">
      <c r="A104" s="68"/>
      <c r="C104" s="68"/>
      <c r="D104" s="68"/>
    </row>
    <row r="105" spans="1:5" x14ac:dyDescent="0.25">
      <c r="A105" s="68"/>
      <c r="C105" s="68"/>
      <c r="D105" s="68"/>
    </row>
    <row r="106" spans="1:5" x14ac:dyDescent="0.25">
      <c r="A106" s="68"/>
      <c r="C106" s="68"/>
      <c r="D106" s="68"/>
    </row>
    <row r="107" spans="1:5" x14ac:dyDescent="0.25">
      <c r="A107" s="68"/>
      <c r="C107" s="68"/>
      <c r="D107" s="68"/>
    </row>
    <row r="108" spans="1:5" x14ac:dyDescent="0.25">
      <c r="A108" s="68"/>
      <c r="C108" s="68"/>
      <c r="D108" s="68"/>
    </row>
    <row r="109" spans="1:5" x14ac:dyDescent="0.25">
      <c r="A109" s="68"/>
      <c r="C109" s="68"/>
      <c r="D109" s="68"/>
    </row>
    <row r="110" spans="1:5" x14ac:dyDescent="0.25">
      <c r="A110" s="68"/>
      <c r="C110" s="68"/>
      <c r="D110" s="68"/>
    </row>
    <row r="111" spans="1:5" x14ac:dyDescent="0.25">
      <c r="A111" s="68"/>
      <c r="C111" s="68"/>
      <c r="D111" s="68"/>
    </row>
    <row r="112" spans="1:5" x14ac:dyDescent="0.25">
      <c r="A112" s="68"/>
      <c r="C112" s="68"/>
      <c r="D112" s="68"/>
    </row>
    <row r="113" spans="1:4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</sheetData>
  <mergeCells count="40">
    <mergeCell ref="D101:E101"/>
    <mergeCell ref="D102:E102"/>
    <mergeCell ref="C103:E103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90:E90"/>
    <mergeCell ref="C50:E50"/>
    <mergeCell ref="A51:E51"/>
    <mergeCell ref="A52:E52"/>
    <mergeCell ref="C59:E59"/>
    <mergeCell ref="C85:E85"/>
    <mergeCell ref="A86:B86"/>
    <mergeCell ref="C86:E89"/>
    <mergeCell ref="A87:B87"/>
    <mergeCell ref="A88:B88"/>
    <mergeCell ref="A89:B89"/>
    <mergeCell ref="A60:E60"/>
    <mergeCell ref="A61:E61"/>
    <mergeCell ref="C69:E69"/>
    <mergeCell ref="A70:E70"/>
    <mergeCell ref="A71:E71"/>
    <mergeCell ref="C36:E36"/>
    <mergeCell ref="A37:E37"/>
    <mergeCell ref="A38:E38"/>
    <mergeCell ref="D39:E3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40">
    <cfRule type="duplicateValues" dxfId="225" priority="10"/>
  </conditionalFormatting>
  <conditionalFormatting sqref="B41:B49">
    <cfRule type="duplicateValues" dxfId="224" priority="9"/>
  </conditionalFormatting>
  <conditionalFormatting sqref="B42:B45">
    <cfRule type="duplicateValues" dxfId="223" priority="8"/>
  </conditionalFormatting>
  <conditionalFormatting sqref="B86:B90 B1:B7 B40:B52 B54:B61 B67:B71 B9:B12 B15:B19 B33:B38 B103:B106">
    <cfRule type="duplicateValues" dxfId="222" priority="11"/>
  </conditionalFormatting>
  <conditionalFormatting sqref="B103:B106 B73:B90 B1:B7 B54:B61 B67:B71 B9:B12 B15:B19 B33:B38 B40:B52">
    <cfRule type="duplicateValues" dxfId="221" priority="12"/>
  </conditionalFormatting>
  <conditionalFormatting sqref="B73:B83">
    <cfRule type="duplicateValues" dxfId="220" priority="13"/>
  </conditionalFormatting>
  <conditionalFormatting sqref="B22:B28">
    <cfRule type="duplicateValues" dxfId="219" priority="6"/>
  </conditionalFormatting>
  <conditionalFormatting sqref="B22:B28">
    <cfRule type="duplicateValues" dxfId="218" priority="7"/>
  </conditionalFormatting>
  <conditionalFormatting sqref="B31:B32">
    <cfRule type="duplicateValues" dxfId="217" priority="4"/>
  </conditionalFormatting>
  <conditionalFormatting sqref="B31:B32">
    <cfRule type="duplicateValues" dxfId="216" priority="5"/>
  </conditionalFormatting>
  <conditionalFormatting sqref="E63:E66">
    <cfRule type="duplicateValues" dxfId="215" priority="3"/>
  </conditionalFormatting>
  <conditionalFormatting sqref="E63:E66">
    <cfRule type="duplicateValues" dxfId="214" priority="1"/>
    <cfRule type="duplicateValues" dxfId="21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12" priority="756"/>
  </conditionalFormatting>
  <conditionalFormatting sqref="B61:B67">
    <cfRule type="duplicateValues" dxfId="211" priority="755"/>
  </conditionalFormatting>
  <conditionalFormatting sqref="B57:B60">
    <cfRule type="duplicateValues" dxfId="210" priority="753"/>
  </conditionalFormatting>
  <conditionalFormatting sqref="B57:B60">
    <cfRule type="duplicateValues" dxfId="209" priority="754"/>
  </conditionalFormatting>
  <conditionalFormatting sqref="B40:B56">
    <cfRule type="duplicateValues" dxfId="208" priority="752"/>
  </conditionalFormatting>
  <conditionalFormatting sqref="B39">
    <cfRule type="duplicateValues" dxfId="207" priority="751"/>
  </conditionalFormatting>
  <conditionalFormatting sqref="B20:B38">
    <cfRule type="duplicateValues" dxfId="206" priority="745"/>
  </conditionalFormatting>
  <conditionalFormatting sqref="B20:B38">
    <cfRule type="duplicateValues" dxfId="205" priority="746"/>
    <cfRule type="duplicateValues" dxfId="204" priority="747"/>
  </conditionalFormatting>
  <conditionalFormatting sqref="B20:B38">
    <cfRule type="duplicateValues" dxfId="203" priority="748"/>
  </conditionalFormatting>
  <conditionalFormatting sqref="B20:B38">
    <cfRule type="duplicateValues" dxfId="202" priority="744"/>
  </conditionalFormatting>
  <conditionalFormatting sqref="B20:B38">
    <cfRule type="duplicateValues" dxfId="201" priority="749"/>
  </conditionalFormatting>
  <conditionalFormatting sqref="B20:B38">
    <cfRule type="duplicateValues" dxfId="200" priority="750"/>
  </conditionalFormatting>
  <conditionalFormatting sqref="B17:B19">
    <cfRule type="duplicateValues" dxfId="199" priority="194"/>
  </conditionalFormatting>
  <conditionalFormatting sqref="B17:B19">
    <cfRule type="duplicateValues" dxfId="198" priority="193"/>
  </conditionalFormatting>
  <conditionalFormatting sqref="B17:B19">
    <cfRule type="duplicateValues" dxfId="197" priority="191"/>
    <cfRule type="duplicateValues" dxfId="196" priority="192"/>
  </conditionalFormatting>
  <conditionalFormatting sqref="B17:B19">
    <cfRule type="duplicateValues" dxfId="195" priority="188"/>
    <cfRule type="duplicateValues" dxfId="194" priority="189"/>
    <cfRule type="duplicateValues" dxfId="193" priority="190"/>
  </conditionalFormatting>
  <conditionalFormatting sqref="B17:B19">
    <cfRule type="duplicateValues" dxfId="192" priority="187"/>
  </conditionalFormatting>
  <conditionalFormatting sqref="B17:B19">
    <cfRule type="duplicateValues" dxfId="191" priority="184"/>
    <cfRule type="duplicateValues" dxfId="190" priority="185"/>
    <cfRule type="duplicateValues" dxfId="189" priority="186"/>
  </conditionalFormatting>
  <conditionalFormatting sqref="B17:B19">
    <cfRule type="duplicateValues" dxfId="188" priority="182"/>
    <cfRule type="duplicateValues" dxfId="187" priority="183"/>
  </conditionalFormatting>
  <conditionalFormatting sqref="B17:B19">
    <cfRule type="duplicateValues" dxfId="186" priority="181"/>
  </conditionalFormatting>
  <conditionalFormatting sqref="B17:B19">
    <cfRule type="duplicateValues" dxfId="185" priority="180"/>
  </conditionalFormatting>
  <conditionalFormatting sqref="B17:B19">
    <cfRule type="duplicateValues" dxfId="184" priority="178"/>
    <cfRule type="duplicateValues" dxfId="183" priority="179"/>
  </conditionalFormatting>
  <conditionalFormatting sqref="B17:B19">
    <cfRule type="duplicateValues" dxfId="182" priority="168"/>
  </conditionalFormatting>
  <conditionalFormatting sqref="B17">
    <cfRule type="duplicateValues" dxfId="181" priority="158"/>
  </conditionalFormatting>
  <conditionalFormatting sqref="B17">
    <cfRule type="duplicateValues" dxfId="180" priority="157"/>
  </conditionalFormatting>
  <conditionalFormatting sqref="B17">
    <cfRule type="duplicateValues" dxfId="179" priority="155"/>
    <cfRule type="duplicateValues" dxfId="178" priority="156"/>
  </conditionalFormatting>
  <conditionalFormatting sqref="B17">
    <cfRule type="duplicateValues" dxfId="177" priority="152"/>
    <cfRule type="duplicateValues" dxfId="176" priority="153"/>
    <cfRule type="duplicateValues" dxfId="175" priority="154"/>
  </conditionalFormatting>
  <conditionalFormatting sqref="B17">
    <cfRule type="duplicateValues" dxfId="174" priority="150"/>
    <cfRule type="duplicateValues" dxfId="173" priority="151"/>
  </conditionalFormatting>
  <conditionalFormatting sqref="B18:B19">
    <cfRule type="duplicateValues" dxfId="172" priority="149"/>
  </conditionalFormatting>
  <conditionalFormatting sqref="B18:B19">
    <cfRule type="duplicateValues" dxfId="171" priority="148"/>
  </conditionalFormatting>
  <conditionalFormatting sqref="B18:B19">
    <cfRule type="duplicateValues" dxfId="170" priority="146"/>
    <cfRule type="duplicateValues" dxfId="169" priority="147"/>
  </conditionalFormatting>
  <conditionalFormatting sqref="B18:B19">
    <cfRule type="duplicateValues" dxfId="168" priority="143"/>
    <cfRule type="duplicateValues" dxfId="167" priority="144"/>
    <cfRule type="duplicateValues" dxfId="166" priority="145"/>
  </conditionalFormatting>
  <conditionalFormatting sqref="B18:B19">
    <cfRule type="duplicateValues" dxfId="165" priority="141"/>
    <cfRule type="duplicateValues" dxfId="164" priority="142"/>
  </conditionalFormatting>
  <conditionalFormatting sqref="B14:B16">
    <cfRule type="duplicateValues" dxfId="163" priority="45"/>
  </conditionalFormatting>
  <conditionalFormatting sqref="B14:B16">
    <cfRule type="duplicateValues" dxfId="162" priority="43"/>
    <cfRule type="duplicateValues" dxfId="161" priority="44"/>
  </conditionalFormatting>
  <conditionalFormatting sqref="B14:B16">
    <cfRule type="duplicateValues" dxfId="160" priority="40"/>
    <cfRule type="duplicateValues" dxfId="159" priority="41"/>
    <cfRule type="duplicateValues" dxfId="158" priority="42"/>
  </conditionalFormatting>
  <conditionalFormatting sqref="B14:B16">
    <cfRule type="duplicateValues" dxfId="157" priority="39"/>
  </conditionalFormatting>
  <conditionalFormatting sqref="B14:B16">
    <cfRule type="duplicateValues" dxfId="156" priority="36"/>
    <cfRule type="duplicateValues" dxfId="155" priority="37"/>
    <cfRule type="duplicateValues" dxfId="154" priority="38"/>
  </conditionalFormatting>
  <conditionalFormatting sqref="B14:B16">
    <cfRule type="duplicateValues" dxfId="153" priority="34"/>
    <cfRule type="duplicateValues" dxfId="152" priority="35"/>
  </conditionalFormatting>
  <conditionalFormatting sqref="B14:B16">
    <cfRule type="duplicateValues" dxfId="151" priority="33"/>
  </conditionalFormatting>
  <conditionalFormatting sqref="B14:B16">
    <cfRule type="duplicateValues" dxfId="150" priority="32"/>
  </conditionalFormatting>
  <conditionalFormatting sqref="B14:B16">
    <cfRule type="duplicateValues" dxfId="149" priority="30"/>
    <cfRule type="duplicateValues" dxfId="148" priority="31"/>
  </conditionalFormatting>
  <conditionalFormatting sqref="B14:B16">
    <cfRule type="duplicateValues" dxfId="147" priority="27"/>
    <cfRule type="duplicateValues" dxfId="146" priority="28"/>
    <cfRule type="duplicateValues" dxfId="145" priority="29"/>
  </conditionalFormatting>
  <conditionalFormatting sqref="B14:B16">
    <cfRule type="duplicateValues" dxfId="144" priority="26"/>
  </conditionalFormatting>
  <conditionalFormatting sqref="B14:B16">
    <cfRule type="duplicateValues" dxfId="143" priority="23"/>
    <cfRule type="duplicateValues" dxfId="142" priority="24"/>
    <cfRule type="duplicateValues" dxfId="141" priority="25"/>
  </conditionalFormatting>
  <conditionalFormatting sqref="B14:B16">
    <cfRule type="duplicateValues" dxfId="140" priority="21"/>
    <cfRule type="duplicateValues" dxfId="139" priority="22"/>
  </conditionalFormatting>
  <conditionalFormatting sqref="B14:B16">
    <cfRule type="duplicateValues" dxfId="138" priority="19"/>
    <cfRule type="duplicateValues" dxfId="137" priority="20"/>
  </conditionalFormatting>
  <conditionalFormatting sqref="B14:B16">
    <cfRule type="duplicateValues" dxfId="136" priority="18"/>
  </conditionalFormatting>
  <conditionalFormatting sqref="B14:B16">
    <cfRule type="duplicateValues" dxfId="135" priority="15"/>
    <cfRule type="duplicateValues" dxfId="134" priority="16"/>
    <cfRule type="duplicateValues" dxfId="133" priority="17"/>
  </conditionalFormatting>
  <conditionalFormatting sqref="B14:B16">
    <cfRule type="duplicateValues" dxfId="132" priority="14"/>
  </conditionalFormatting>
  <conditionalFormatting sqref="B14:B16">
    <cfRule type="duplicateValues" dxfId="131" priority="13"/>
  </conditionalFormatting>
  <conditionalFormatting sqref="B14:B16">
    <cfRule type="duplicateValues" dxfId="130" priority="12"/>
  </conditionalFormatting>
  <conditionalFormatting sqref="B14:B16">
    <cfRule type="duplicateValues" dxfId="129" priority="11"/>
  </conditionalFormatting>
  <conditionalFormatting sqref="B14:B16">
    <cfRule type="duplicateValues" dxfId="128" priority="10"/>
  </conditionalFormatting>
  <conditionalFormatting sqref="B14:B16">
    <cfRule type="duplicateValues" dxfId="127" priority="7"/>
    <cfRule type="duplicateValues" dxfId="126" priority="8"/>
  </conditionalFormatting>
  <conditionalFormatting sqref="B14:B16">
    <cfRule type="duplicateValues" dxfId="125" priority="6"/>
  </conditionalFormatting>
  <conditionalFormatting sqref="B6:B13">
    <cfRule type="duplicateValues" dxfId="124" priority="5"/>
  </conditionalFormatting>
  <conditionalFormatting sqref="B1:B5">
    <cfRule type="duplicateValues" dxfId="12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3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2" priority="20"/>
  </conditionalFormatting>
  <conditionalFormatting sqref="A830">
    <cfRule type="duplicateValues" dxfId="121" priority="19"/>
  </conditionalFormatting>
  <conditionalFormatting sqref="A831">
    <cfRule type="duplicateValues" dxfId="120" priority="18"/>
  </conditionalFormatting>
  <conditionalFormatting sqref="A832">
    <cfRule type="duplicateValues" dxfId="119" priority="17"/>
  </conditionalFormatting>
  <conditionalFormatting sqref="A833">
    <cfRule type="duplicateValues" dxfId="118" priority="16"/>
  </conditionalFormatting>
  <conditionalFormatting sqref="A844:A1048576 A1:A833">
    <cfRule type="duplicateValues" dxfId="117" priority="15"/>
  </conditionalFormatting>
  <conditionalFormatting sqref="A834:A840">
    <cfRule type="duplicateValues" dxfId="116" priority="14"/>
  </conditionalFormatting>
  <conditionalFormatting sqref="A834:A840">
    <cfRule type="duplicateValues" dxfId="115" priority="13"/>
  </conditionalFormatting>
  <conditionalFormatting sqref="A844:A1048576 A1:A840">
    <cfRule type="duplicateValues" dxfId="114" priority="12"/>
  </conditionalFormatting>
  <conditionalFormatting sqref="A841">
    <cfRule type="duplicateValues" dxfId="113" priority="11"/>
  </conditionalFormatting>
  <conditionalFormatting sqref="A841">
    <cfRule type="duplicateValues" dxfId="112" priority="10"/>
  </conditionalFormatting>
  <conditionalFormatting sqref="A841">
    <cfRule type="duplicateValues" dxfId="111" priority="9"/>
  </conditionalFormatting>
  <conditionalFormatting sqref="A842">
    <cfRule type="duplicateValues" dxfId="110" priority="8"/>
  </conditionalFormatting>
  <conditionalFormatting sqref="A842">
    <cfRule type="duplicateValues" dxfId="109" priority="7"/>
  </conditionalFormatting>
  <conditionalFormatting sqref="A842">
    <cfRule type="duplicateValues" dxfId="108" priority="6"/>
  </conditionalFormatting>
  <conditionalFormatting sqref="A1:A842 A844:A1048576">
    <cfRule type="duplicateValues" dxfId="107" priority="5"/>
  </conditionalFormatting>
  <conditionalFormatting sqref="A843">
    <cfRule type="duplicateValues" dxfId="106" priority="4"/>
  </conditionalFormatting>
  <conditionalFormatting sqref="A843">
    <cfRule type="duplicateValues" dxfId="105" priority="3"/>
  </conditionalFormatting>
  <conditionalFormatting sqref="A843">
    <cfRule type="duplicateValues" dxfId="104" priority="2"/>
  </conditionalFormatting>
  <conditionalFormatting sqref="A843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9" t="s">
        <v>2413</v>
      </c>
      <c r="B1" s="220"/>
      <c r="C1" s="220"/>
      <c r="D1" s="220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2618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2619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9" t="s">
        <v>2422</v>
      </c>
      <c r="B16" s="220"/>
      <c r="C16" s="220"/>
      <c r="D16" s="220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2" priority="26"/>
  </conditionalFormatting>
  <conditionalFormatting sqref="B5:B6">
    <cfRule type="duplicateValues" dxfId="101" priority="25"/>
  </conditionalFormatting>
  <conditionalFormatting sqref="A5:A6">
    <cfRule type="duplicateValues" dxfId="100" priority="23"/>
    <cfRule type="duplicateValues" dxfId="9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2021-09-16T03:07:10Z</dcterms:modified>
</cp:coreProperties>
</file>