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6\"/>
    </mc:Choice>
  </mc:AlternateContent>
  <bookViews>
    <workbookView xWindow="0" yWindow="0" windowWidth="21570" windowHeight="8085" tabRatio="596" firstSheet="6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REPORTE!$A$4:$Q$26</definedName>
    <definedName name="_xlnm._FilterDatabase" localSheetId="8" hidden="1">'Sin Efectivo'!$A$53:$E$53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4" i="1" l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10" i="1"/>
  <c r="A109" i="1"/>
  <c r="A108" i="1"/>
  <c r="A107" i="1"/>
  <c r="A106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A105" i="1" l="1"/>
  <c r="A104" i="1"/>
  <c r="A103" i="1"/>
  <c r="A102" i="1"/>
  <c r="A101" i="1"/>
  <c r="A100" i="1"/>
  <c r="A99" i="1"/>
  <c r="A98" i="1"/>
  <c r="A97" i="1"/>
  <c r="A96" i="1"/>
  <c r="A95" i="1"/>
  <c r="A94" i="1"/>
  <c r="A93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92" i="1" l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B85" i="16" l="1"/>
  <c r="B50" i="16"/>
  <c r="B36" i="16"/>
  <c r="B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9" i="16"/>
  <c r="A88" i="16" s="1"/>
  <c r="C58" i="16"/>
  <c r="A58" i="16"/>
  <c r="C57" i="16"/>
  <c r="A57" i="16"/>
  <c r="C56" i="16"/>
  <c r="A56" i="16"/>
  <c r="C55" i="16"/>
  <c r="A55" i="16"/>
  <c r="C54" i="16"/>
  <c r="A54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5" i="16"/>
  <c r="A35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I2" i="16" l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21" i="1"/>
  <c r="A20" i="1"/>
  <c r="A19" i="1"/>
  <c r="A18" i="1"/>
  <c r="A17" i="1"/>
  <c r="A16" i="1"/>
  <c r="K4" i="16" l="1"/>
  <c r="F15" i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F13" i="1" l="1"/>
  <c r="G13" i="1"/>
  <c r="H13" i="1"/>
  <c r="I13" i="1"/>
  <c r="J13" i="1"/>
  <c r="K13" i="1"/>
  <c r="A13" i="1"/>
  <c r="K12" i="1" l="1"/>
  <c r="J12" i="1"/>
  <c r="I12" i="1"/>
  <c r="H12" i="1"/>
  <c r="G12" i="1"/>
  <c r="F12" i="1"/>
  <c r="A12" i="1"/>
  <c r="K1" i="16" l="1"/>
  <c r="A11" i="1"/>
  <c r="F11" i="1"/>
  <c r="G11" i="1"/>
  <c r="H11" i="1"/>
  <c r="I11" i="1"/>
  <c r="J11" i="1"/>
  <c r="K11" i="1"/>
  <c r="A9" i="1"/>
  <c r="A10" i="1"/>
  <c r="F9" i="1"/>
  <c r="G9" i="1"/>
  <c r="H9" i="1"/>
  <c r="I9" i="1"/>
  <c r="J9" i="1"/>
  <c r="K9" i="1"/>
  <c r="F10" i="1"/>
  <c r="G10" i="1"/>
  <c r="H10" i="1"/>
  <c r="I10" i="1"/>
  <c r="J10" i="1"/>
  <c r="K10" i="1"/>
  <c r="F8" i="1" l="1"/>
  <c r="G8" i="1"/>
  <c r="H8" i="1"/>
  <c r="I8" i="1"/>
  <c r="J8" i="1"/>
  <c r="K8" i="1"/>
  <c r="A8" i="1"/>
  <c r="A6" i="1" l="1"/>
  <c r="F11" i="3"/>
  <c r="G11" i="3"/>
  <c r="H11" i="3"/>
  <c r="I11" i="3"/>
  <c r="J11" i="3"/>
  <c r="F12" i="3"/>
  <c r="G12" i="3"/>
  <c r="H12" i="3"/>
  <c r="I12" i="3"/>
  <c r="J12" i="3"/>
  <c r="A11" i="3"/>
  <c r="A12" i="3"/>
  <c r="F7" i="1" l="1"/>
  <c r="G7" i="1"/>
  <c r="H7" i="1"/>
  <c r="I7" i="1"/>
  <c r="J7" i="1"/>
  <c r="K7" i="1"/>
  <c r="A7" i="1"/>
  <c r="I3" i="16" l="1"/>
  <c r="F6" i="1" l="1"/>
  <c r="G6" i="1"/>
  <c r="H6" i="1"/>
  <c r="I6" i="1"/>
  <c r="J6" i="1"/>
  <c r="K6" i="1"/>
  <c r="A5" i="1" l="1"/>
  <c r="F5" i="1"/>
  <c r="G5" i="1"/>
  <c r="H5" i="1"/>
  <c r="I5" i="1"/>
  <c r="J5" i="1"/>
  <c r="K5" i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<sst xmlns="http://schemas.openxmlformats.org/spreadsheetml/2006/main" count="13986" uniqueCount="2639">
  <si>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</si>
  <si>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</si>
  <si>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</si>
  <si>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</si>
  <si>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</si>
  <si>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</si>
  <si>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</si>
  <si>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</si>
  <si>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</si>
  <si>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</si>
  <si>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</si>
  <si>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</si>
  <si>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</si>
  <si>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</si>
  <si>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</si>
  <si>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</si>
  <si>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</si>
  <si>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</si>
  <si>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</si>
  <si>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</si>
  <si>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</si>
  <si>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</si>
  <si>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</si>
  <si>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</si>
  <si>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</si>
  <si>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</si>
  <si>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</si>
  <si>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</si>
  <si>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</si>
  <si>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</si>
  <si>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</si>
  <si>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</si>
  <si>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</si>
  <si>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</si>
  <si>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</si>
  <si>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</si>
  <si>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</si>
  <si>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</si>
  <si>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</si>
  <si>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</si>
  <si>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</si>
  <si>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</si>
  <si>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</si>
  <si>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</si>
  <si>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</si>
  <si>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</si>
  <si>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</si>
  <si>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</si>
  <si>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</si>
  <si>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</si>
  <si>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</si>
  <si>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</si>
  <si>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</si>
  <si>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</si>
  <si>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</si>
  <si>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</si>
  <si>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</si>
  <si>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</si>
  <si>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</si>
  <si>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</si>
  <si>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</si>
  <si>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</si>
  <si>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</si>
  <si>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</si>
  <si>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</si>
  <si>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</si>
  <si>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</si>
  <si>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</si>
  <si>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</si>
  <si>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</si>
  <si>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</si>
  <si>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</si>
  <si>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</si>
  <si>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</si>
  <si>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</si>
  <si>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</si>
  <si>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</si>
  <si>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</si>
  <si>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</si>
  <si>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</si>
  <si>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</si>
  <si>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</si>
  <si>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</si>
  <si>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</si>
  <si>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</si>
  <si>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</si>
  <si>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</si>
  <si>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</si>
  <si>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</si>
  <si>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</si>
  <si>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</si>
  <si>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</si>
  <si>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</si>
  <si>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</si>
  <si>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</si>
  <si>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</si>
  <si>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</si>
  <si>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</si>
  <si>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</si>
  <si>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</si>
  <si>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</si>
  <si>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</si>
  <si>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</si>
  <si>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</si>
  <si>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</si>
  <si>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</si>
  <si>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</si>
  <si>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</si>
  <si>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</si>
  <si>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</si>
  <si>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</si>
  <si>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</si>
  <si>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</si>
  <si>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</si>
  <si>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</si>
  <si>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</si>
  <si>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</si>
  <si>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</si>
  <si>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</si>
  <si>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</si>
  <si>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</si>
  <si>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</si>
  <si>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</si>
  <si>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</si>
  <si>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</si>
  <si>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</si>
  <si>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</si>
  <si>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</si>
  <si>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</si>
  <si>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</si>
  <si>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</si>
  <si>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</si>
  <si>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</si>
  <si>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</si>
  <si>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</si>
  <si>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</si>
  <si>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</si>
  <si>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</si>
  <si>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</si>
  <si>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</si>
  <si>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</si>
  <si>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</si>
  <si>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</si>
  <si>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</si>
  <si>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</si>
  <si>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</si>
  <si>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</si>
  <si>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</si>
  <si>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</si>
  <si>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</si>
  <si>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</si>
  <si>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</si>
  <si>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</si>
  <si>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</si>
  <si>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</si>
  <si>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</si>
  <si>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</si>
  <si>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</si>
  <si>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</si>
  <si>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</si>
  <si>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</si>
  <si>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</si>
  <si>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</si>
  <si>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</si>
  <si>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</si>
  <si>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</si>
  <si>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</si>
  <si>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</si>
  <si>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</si>
  <si>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</si>
  <si>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</si>
  <si>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</si>
  <si>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</si>
  <si>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</si>
  <si>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</si>
  <si>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</si>
  <si>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</si>
  <si>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</si>
  <si>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</si>
  <si>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</si>
  <si>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</si>
  <si>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</si>
  <si>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</si>
  <si>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</si>
  <si>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</si>
  <si>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</si>
  <si>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</si>
  <si>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</si>
  <si>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</si>
  <si>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</si>
  <si>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</si>
  <si>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</si>
  <si>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</si>
  <si>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</si>
  <si>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</si>
  <si>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</si>
  <si>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</si>
  <si>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</si>
  <si>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</si>
  <si>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</si>
  <si>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</si>
  <si>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</si>
  <si>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</si>
  <si>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</si>
  <si>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</si>
  <si>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</si>
  <si>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</si>
  <si>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</si>
  <si>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</si>
  <si>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</si>
  <si>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</si>
  <si>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</si>
  <si>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</si>
  <si>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</si>
  <si>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</si>
  <si>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</si>
  <si>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</si>
  <si>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</si>
  <si>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</si>
  <si>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</si>
  <si>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</si>
  <si>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</si>
  <si>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</si>
  <si>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</si>
  <si>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</si>
  <si>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</si>
  <si>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</si>
  <si>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</si>
  <si>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</si>
  <si>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</si>
  <si>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</si>
  <si>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</si>
  <si>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</si>
  <si>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</si>
  <si>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</si>
  <si>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</si>
  <si>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</si>
  <si>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</si>
  <si>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</si>
  <si>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</si>
  <si>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</si>
  <si>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</si>
  <si>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</si>
  <si>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</si>
  <si>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</si>
  <si>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</si>
  <si>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</si>
  <si>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</si>
  <si>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</si>
  <si>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</si>
  <si>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</si>
  <si>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</si>
  <si>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</si>
  <si>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</si>
  <si>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</si>
  <si>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</si>
  <si>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</si>
  <si>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</si>
  <si>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</si>
  <si>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</si>
  <si>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</si>
  <si>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</si>
  <si>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</si>
  <si>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</si>
  <si>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</si>
  <si>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</si>
  <si>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</si>
  <si>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</si>
  <si>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</si>
  <si>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</si>
  <si>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</si>
  <si>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</si>
  <si>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</si>
  <si>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</si>
  <si>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</si>
  <si>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</si>
  <si>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</si>
  <si>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</si>
  <si>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</si>
  <si>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</si>
  <si>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</si>
  <si>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</si>
  <si>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</si>
  <si>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</si>
  <si>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</si>
  <si>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</si>
  <si>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</si>
  <si>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</si>
  <si>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</si>
  <si>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</si>
  <si>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</si>
  <si>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</si>
  <si>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</si>
  <si>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</si>
  <si>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</si>
  <si>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</si>
  <si>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</si>
  <si>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</si>
  <si>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</si>
  <si>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</si>
  <si>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</si>
  <si>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</si>
  <si>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</si>
  <si>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</si>
  <si>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</si>
  <si>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</si>
  <si>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</si>
  <si>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</si>
  <si>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</si>
  <si>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</si>
  <si>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</si>
  <si>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</si>
  <si>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</si>
  <si>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</si>
  <si>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</si>
  <si>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</si>
  <si>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</si>
  <si>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</si>
  <si>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</si>
  <si>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</si>
  <si>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</si>
  <si>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</si>
  <si>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</si>
  <si>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</si>
  <si>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</si>
  <si>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</si>
  <si>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</si>
  <si>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</si>
  <si>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</si>
  <si>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</si>
  <si>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</si>
  <si>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</si>
  <si>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</si>
  <si>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</si>
  <si>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</si>
  <si>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</si>
  <si>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</si>
  <si>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</si>
  <si>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</si>
  <si>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</si>
  <si>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</si>
  <si>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</si>
  <si>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</si>
  <si>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</si>
  <si>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</si>
  <si>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</si>
  <si>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</si>
  <si>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</si>
  <si>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</si>
  <si>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</si>
  <si>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</si>
  <si>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</si>
  <si>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</si>
  <si>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</si>
  <si>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</si>
  <si>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</si>
  <si>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</si>
  <si>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</si>
  <si>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</si>
  <si>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</si>
  <si>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</si>
  <si>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</si>
  <si>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</si>
  <si>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</si>
  <si>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</si>
  <si>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</si>
  <si>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</si>
  <si>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</si>
  <si>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</si>
  <si>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</si>
  <si>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</si>
  <si>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</si>
  <si>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</si>
  <si>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</si>
  <si>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</si>
  <si>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</si>
  <si>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</si>
  <si>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</si>
  <si>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</si>
  <si>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</si>
  <si>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</si>
  <si>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</si>
  <si>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</si>
  <si>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</si>
  <si>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</si>
  <si>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</si>
  <si>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</si>
  <si>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</si>
  <si>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</si>
  <si>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</si>
  <si>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</si>
  <si>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</si>
  <si>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</si>
  <si>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</si>
  <si>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</si>
  <si>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</si>
  <si>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</si>
  <si>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</si>
  <si>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</si>
  <si>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</si>
  <si>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</si>
  <si>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</si>
  <si>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</si>
  <si>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</si>
  <si>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</si>
  <si>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</si>
  <si>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</si>
  <si>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</si>
  <si>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</si>
  <si>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</si>
  <si>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</si>
  <si>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</si>
  <si>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</si>
  <si>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</si>
  <si>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</si>
  <si>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</si>
  <si>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</si>
  <si>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</si>
  <si>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</si>
  <si>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</si>
  <si>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</si>
  <si>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</si>
  <si>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</si>
  <si>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</si>
  <si>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</si>
  <si>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</si>
  <si>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</si>
  <si>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</si>
  <si>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</si>
  <si>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</si>
  <si>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</si>
  <si>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</si>
  <si>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</si>
  <si>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</si>
  <si>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</si>
  <si>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</si>
  <si>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</si>
  <si>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</si>
  <si>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</si>
  <si>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</si>
  <si>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</si>
  <si>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</si>
  <si>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</si>
  <si>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</si>
  <si>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</si>
  <si>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</si>
  <si>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</si>
  <si>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</si>
  <si>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</si>
  <si>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</si>
  <si>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</si>
  <si>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</si>
  <si>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</si>
  <si>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</si>
  <si>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</si>
  <si>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</si>
  <si>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</si>
  <si>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</si>
  <si>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</si>
  <si>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</si>
  <si>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</si>
  <si>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</si>
  <si>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</si>
  <si>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</si>
  <si>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</si>
  <si>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</si>
  <si>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</si>
  <si>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</si>
  <si>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</si>
  <si>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</si>
  <si>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</si>
  <si>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</si>
  <si>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</si>
  <si>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</si>
  <si>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</si>
  <si>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</si>
  <si>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</si>
  <si>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</si>
  <si>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</si>
  <si>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</si>
  <si>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</si>
  <si>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</si>
  <si>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</si>
  <si>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</si>
  <si>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</si>
  <si>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</si>
  <si>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</si>
  <si>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</si>
  <si>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</si>
  <si>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</si>
  <si>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</si>
  <si>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</si>
  <si>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</si>
  <si>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</si>
  <si>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</si>
  <si>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</si>
  <si>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</si>
  <si>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</si>
  <si>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</si>
  <si>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</si>
  <si>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</si>
  <si>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</si>
  <si>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</si>
  <si>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</si>
  <si>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</si>
  <si>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</si>
  <si>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</si>
  <si>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</si>
  <si>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</si>
  <si>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</si>
  <si>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</si>
  <si>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</si>
  <si>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</si>
  <si>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</si>
  <si>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</si>
  <si>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</si>
  <si>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</si>
  <si>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</si>
  <si>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</si>
  <si>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</si>
  <si>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</si>
  <si>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</si>
  <si>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</si>
  <si>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</si>
  <si>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</si>
  <si>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</si>
  <si>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</si>
  <si>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</si>
  <si>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</si>
  <si>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</si>
  <si>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</si>
  <si>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</si>
  <si>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</si>
  <si>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</si>
  <si>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</si>
  <si>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</si>
  <si>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</si>
  <si>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</si>
  <si>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</si>
  <si>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</si>
  <si>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</si>
  <si>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</si>
  <si>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</si>
  <si>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</si>
  <si>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</si>
  <si>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</si>
  <si>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</si>
  <si>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</si>
  <si>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</si>
  <si>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</si>
  <si>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</si>
  <si>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</si>
  <si>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</si>
  <si>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</si>
  <si>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</si>
  <si>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</si>
  <si>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</si>
  <si>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</si>
  <si>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</si>
  <si>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</si>
  <si>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</si>
  <si>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</si>
  <si>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</si>
  <si>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</si>
  <si>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</si>
  <si>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</si>
  <si>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</si>
  <si>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</si>
  <si>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</si>
  <si>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</si>
  <si>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</si>
  <si>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</si>
  <si>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</si>
  <si>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</si>
  <si>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</si>
  <si>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</si>
  <si>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</si>
  <si>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</si>
  <si>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</si>
  <si>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</si>
  <si>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</si>
  <si>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</si>
  <si>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</si>
  <si>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</si>
  <si>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</si>
  <si>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</si>
  <si>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</si>
  <si>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</si>
  <si>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</si>
  <si>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</si>
  <si>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</si>
  <si>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</si>
  <si>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</si>
  <si>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</si>
  <si>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</si>
  <si>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</si>
  <si>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</si>
  <si>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</si>
  <si>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</si>
  <si>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</si>
  <si>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</si>
  <si>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</si>
  <si>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</si>
  <si>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</si>
  <si>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</si>
  <si>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</si>
  <si>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</si>
  <si>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</si>
  <si>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</si>
  <si>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</si>
  <si>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</si>
  <si>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</si>
  <si>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</si>
  <si>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</si>
  <si>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</si>
  <si>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</si>
  <si>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</si>
  <si>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</si>
  <si>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</si>
  <si>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</si>
  <si>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</si>
  <si>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</si>
  <si>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</si>
  <si>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</si>
  <si>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</si>
  <si>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</si>
  <si>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</si>
  <si>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</si>
  <si>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</si>
  <si>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</si>
  <si>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</si>
  <si>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</si>
  <si>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</si>
  <si>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</si>
  <si>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</si>
  <si>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</si>
  <si>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</si>
  <si>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</si>
  <si>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</si>
  <si>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</si>
  <si>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</si>
  <si>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</si>
  <si>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</si>
  <si>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</si>
  <si>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</si>
  <si>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</si>
  <si>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</si>
  <si>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</si>
  <si>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</si>
  <si>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</si>
  <si>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</si>
  <si>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</si>
  <si>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</si>
  <si>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</si>
  <si>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</si>
  <si>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</si>
  <si>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</si>
  <si>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</si>
  <si>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</si>
  <si>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</si>
  <si>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</si>
  <si>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</si>
  <si>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</si>
  <si>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</si>
  <si>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</si>
  <si>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</si>
  <si>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</si>
  <si>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</si>
  <si>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</si>
  <si>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</si>
  <si>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</si>
  <si>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</si>
  <si>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</si>
  <si>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</si>
  <si>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</si>
  <si>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</si>
  <si>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</si>
  <si>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</si>
  <si>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</si>
  <si>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</si>
  <si>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</si>
  <si>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</si>
  <si>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</si>
  <si>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</si>
  <si>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</si>
  <si>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</si>
  <si>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</si>
  <si>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</si>
  <si>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</si>
  <si>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</si>
  <si>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</si>
  <si>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</si>
  <si>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</si>
  <si>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</si>
  <si>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</si>
  <si>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</si>
  <si>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</si>
  <si>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</si>
  <si>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</si>
  <si>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</si>
  <si>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</si>
  <si>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</si>
  <si>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</si>
  <si>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</si>
  <si>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</si>
  <si>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</si>
  <si>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</si>
  <si>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</si>
  <si>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</si>
  <si>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</si>
  <si>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</si>
  <si>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</si>
  <si>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</si>
  <si>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</si>
  <si>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</si>
  <si>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</si>
  <si>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</si>
  <si>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</si>
  <si>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</si>
  <si>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</si>
  <si>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</si>
  <si>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</si>
  <si>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</si>
  <si>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</si>
  <si>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</si>
  <si>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</si>
  <si>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</si>
  <si>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</si>
  <si>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</si>
  <si>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</si>
  <si>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</si>
  <si>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</si>
  <si>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</si>
  <si>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</si>
  <si>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</si>
  <si>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</si>
  <si>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</si>
  <si>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</si>
  <si>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</si>
  <si>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</si>
  <si>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</si>
  <si>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</si>
  <si>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</si>
  <si>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</si>
  <si>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</si>
  <si>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</si>
  <si>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</si>
  <si>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</si>
  <si>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</si>
  <si>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</si>
  <si>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</si>
  <si>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</si>
  <si>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</si>
  <si>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</si>
  <si>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</si>
  <si>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</si>
  <si>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</si>
  <si>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</si>
  <si>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</si>
  <si>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</si>
  <si>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</si>
  <si>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</si>
  <si>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</si>
  <si>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</si>
  <si>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</si>
  <si>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</si>
  <si>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</si>
  <si>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</si>
  <si>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</si>
  <si>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</si>
  <si>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</si>
  <si>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</si>
  <si>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</si>
  <si>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</si>
  <si>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</si>
  <si>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</si>
  <si>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</si>
  <si>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</si>
  <si>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</si>
  <si>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</si>
  <si>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</si>
  <si>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</si>
  <si>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</si>
  <si>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</si>
  <si>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</si>
  <si>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</si>
  <si>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</si>
  <si>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</si>
  <si>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</si>
  <si>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</si>
  <si>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</si>
  <si>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</si>
  <si>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</si>
  <si>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</si>
  <si>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</si>
  <si>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</si>
  <si>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</si>
  <si>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</si>
  <si>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</si>
  <si>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</si>
  <si>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</si>
  <si>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</si>
  <si>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</si>
  <si>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</si>
  <si>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</si>
  <si>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</si>
  <si>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</si>
  <si>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</si>
  <si>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</si>
  <si>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</si>
  <si>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</si>
  <si>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</si>
  <si>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</si>
  <si>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</si>
  <si>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</si>
  <si>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</si>
  <si>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</si>
  <si>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</si>
  <si>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</si>
  <si>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</si>
  <si>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</si>
  <si>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</si>
  <si>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</si>
  <si>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</si>
  <si>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</si>
  <si>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</si>
  <si>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</si>
  <si>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</si>
  <si>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</si>
  <si>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</si>
  <si>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</si>
  <si>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</si>
  <si>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</si>
  <si>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</si>
  <si>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</si>
  <si>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</si>
  <si>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</si>
  <si>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</si>
  <si>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</si>
  <si>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</si>
  <si>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</si>
  <si>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</si>
  <si>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</si>
  <si>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</si>
  <si>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</si>
  <si>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</si>
  <si>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</si>
  <si>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</si>
  <si>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</si>
  <si>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</si>
  <si>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</si>
  <si>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</si>
  <si>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</si>
  <si>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</si>
  <si>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</si>
  <si>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</si>
  <si>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</si>
  <si>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</si>
  <si>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</si>
  <si>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</si>
  <si>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</si>
  <si>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</si>
  <si>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</si>
  <si>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</si>
  <si>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</si>
  <si>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</si>
  <si>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</si>
  <si>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</si>
  <si>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</si>
  <si>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</si>
  <si>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</si>
  <si>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</si>
  <si>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</si>
  <si>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</si>
  <si>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</si>
  <si>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</si>
  <si>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</si>
  <si>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</si>
  <si>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</si>
  <si>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</si>
  <si>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</si>
  <si>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</si>
  <si>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</si>
  <si>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</si>
  <si>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</si>
  <si>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</si>
  <si>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</si>
  <si>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</si>
  <si>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</si>
  <si>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</si>
  <si>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</si>
  <si>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</si>
  <si>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</si>
  <si>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</si>
  <si>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</si>
  <si>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</si>
  <si>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</si>
  <si>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</si>
  <si>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</si>
  <si>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</si>
  <si>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</si>
  <si>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</si>
  <si>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</si>
  <si>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</si>
  <si>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</si>
  <si>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</si>
  <si>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</si>
  <si>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</si>
  <si>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</si>
  <si>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</si>
  <si>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</si>
  <si>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</si>
  <si>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</si>
  <si>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</si>
  <si>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</si>
  <si>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</si>
  <si>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</si>
  <si>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</si>
  <si>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</si>
  <si>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</si>
  <si>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</si>
  <si>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</si>
  <si>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</si>
  <si>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</si>
  <si>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</si>
  <si>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</si>
  <si>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</si>
  <si>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</si>
  <si>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</si>
  <si>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</si>
  <si>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</si>
  <si>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</si>
  <si>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</si>
  <si>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</si>
  <si>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</si>
  <si>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</si>
  <si>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</si>
  <si>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</si>
  <si>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</si>
  <si>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</si>
  <si>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</si>
  <si>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</si>
  <si>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</si>
  <si>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</si>
  <si>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</si>
  <si>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</si>
  <si>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</si>
  <si>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</si>
  <si>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</si>
  <si>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</si>
  <si>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</si>
  <si>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</si>
  <si>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</si>
  <si>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</si>
  <si>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</si>
  <si>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</si>
  <si>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</si>
  <si>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</si>
  <si>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</si>
  <si>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</si>
  <si>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</si>
  <si>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</si>
  <si>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</si>
  <si>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</si>
  <si>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</si>
  <si>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</si>
  <si>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</si>
  <si>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</si>
  <si>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</si>
  <si>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</si>
  <si>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</si>
  <si>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</si>
  <si>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</si>
  <si>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</si>
  <si>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</si>
  <si>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</si>
  <si>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</si>
  <si>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</si>
  <si>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</si>
  <si>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</si>
  <si>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</si>
  <si>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</si>
  <si>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</si>
  <si>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</si>
  <si>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</si>
  <si>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</si>
  <si>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</si>
  <si>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</si>
  <si>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</si>
  <si>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</si>
  <si>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</si>
  <si>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</si>
  <si>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</si>
  <si>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</si>
  <si>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</si>
  <si>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</si>
  <si>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</si>
  <si>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</si>
  <si>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</si>
  <si>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</si>
  <si>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</si>
  <si>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</si>
  <si>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</si>
  <si>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</si>
  <si>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</si>
  <si>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</si>
  <si>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</si>
  <si>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</si>
  <si>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</si>
  <si>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</si>
  <si>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</si>
  <si>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</si>
  <si>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</si>
  <si>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</si>
  <si>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</si>
  <si>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</si>
  <si>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</si>
  <si>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</si>
  <si>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</si>
  <si>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</si>
  <si>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</si>
  <si>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</si>
  <si>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</si>
  <si>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</si>
  <si>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</si>
  <si>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</si>
  <si>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</si>
  <si>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</si>
  <si>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</si>
  <si>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</si>
  <si>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</si>
  <si>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</si>
  <si>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</si>
  <si>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</si>
  <si>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</si>
  <si>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</si>
  <si>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</si>
  <si>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</si>
  <si>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</si>
  <si>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</si>
  <si>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</si>
  <si>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</si>
  <si>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</si>
  <si>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</si>
  <si>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</si>
  <si>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</si>
  <si>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</si>
  <si>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</si>
  <si>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</si>
  <si>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</si>
  <si>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</si>
  <si>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</si>
  <si>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</si>
  <si>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</si>
  <si>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</si>
  <si>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</si>
  <si>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</si>
  <si>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</si>
  <si>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</si>
  <si>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</si>
  <si>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</si>
  <si>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</si>
  <si>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</si>
  <si>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</si>
  <si>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</si>
  <si>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</si>
  <si>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</si>
  <si>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</si>
  <si>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</si>
  <si>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</si>
  <si>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</si>
  <si>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</si>
  <si>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</si>
  <si>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</si>
  <si>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</si>
  <si>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</si>
  <si>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</si>
  <si>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</si>
  <si>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</si>
  <si>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</si>
  <si>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</si>
  <si>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</si>
  <si>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</si>
  <si>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</si>
  <si>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</si>
  <si>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</si>
  <si>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</si>
  <si>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</si>
  <si>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</si>
  <si>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</si>
  <si>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</si>
  <si>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</si>
  <si>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</si>
  <si>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</si>
  <si>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</si>
  <si>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</si>
  <si>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</si>
  <si>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</si>
  <si>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</si>
  <si>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</si>
  <si>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</si>
  <si>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</si>
  <si>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</si>
  <si>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</si>
  <si>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</si>
  <si>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</si>
  <si>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</si>
  <si>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</si>
  <si>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</si>
  <si>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</si>
  <si>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</si>
  <si>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</si>
  <si>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</si>
  <si>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</si>
  <si>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</si>
  <si>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</si>
  <si>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</si>
  <si>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</si>
  <si>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</si>
  <si>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</si>
  <si>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</si>
  <si>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</si>
  <si>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</si>
  <si>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</si>
  <si>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</si>
  <si>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</si>
  <si>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</si>
  <si>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</si>
  <si>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</si>
  <si>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</si>
  <si>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</si>
  <si>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</si>
  <si>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</si>
  <si>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</si>
  <si>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</si>
  <si>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</si>
  <si>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</si>
  <si>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</si>
  <si>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</si>
  <si>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</si>
  <si>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</si>
  <si>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</si>
  <si>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</si>
  <si>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</si>
  <si>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</si>
  <si>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</si>
  <si>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</si>
  <si>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</si>
  <si>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</si>
  <si>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</si>
  <si>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</si>
  <si>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</si>
  <si>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</si>
  <si>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</si>
  <si>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</si>
  <si>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</si>
  <si>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</si>
  <si>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</si>
  <si>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</si>
  <si>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</si>
  <si>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</si>
  <si>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</si>
  <si>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</si>
  <si>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</si>
  <si>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</si>
  <si>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</si>
  <si>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</si>
  <si>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</si>
  <si>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</si>
  <si>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</si>
  <si>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</si>
  <si>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</si>
  <si>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</si>
  <si>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</si>
  <si>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</si>
  <si>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</si>
  <si>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</si>
  <si>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</si>
  <si>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</si>
  <si>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</si>
  <si>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</si>
  <si>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</si>
  <si>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</si>
  <si>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</si>
  <si>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</si>
  <si>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</si>
  <si>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</si>
  <si>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</si>
  <si>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</si>
  <si>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</si>
  <si>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</si>
  <si>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</si>
  <si>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</si>
  <si>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</si>
  <si>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</si>
  <si>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</si>
  <si>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</si>
  <si>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</si>
  <si>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</si>
  <si>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</si>
  <si>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</si>
  <si>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</si>
  <si>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</si>
  <si>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</si>
  <si>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</si>
  <si>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</si>
  <si>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</si>
  <si>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</si>
  <si>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</si>
  <si>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</si>
  <si>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</si>
  <si>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</si>
  <si>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</si>
  <si>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</si>
  <si>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</si>
  <si>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</si>
  <si>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</si>
  <si>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</si>
  <si>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</si>
  <si>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</si>
  <si>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</si>
  <si>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</si>
  <si>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</si>
  <si>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</si>
  <si>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</si>
  <si>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</si>
  <si>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</si>
  <si>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</si>
  <si>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</si>
  <si>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</si>
  <si>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</si>
  <si>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</si>
  <si>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</si>
  <si>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</si>
  <si>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</si>
  <si>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</si>
  <si>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</si>
  <si>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</si>
  <si>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</si>
  <si>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</si>
  <si>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</si>
  <si>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</si>
  <si>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</si>
  <si>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</si>
  <si>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</si>
  <si>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</si>
  <si>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</si>
  <si>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</si>
  <si>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</si>
  <si>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</si>
  <si>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</si>
  <si>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</si>
  <si>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</si>
  <si>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</si>
  <si>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</si>
  <si>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</si>
  <si>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</si>
  <si>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</si>
  <si>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</si>
  <si>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</si>
  <si>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</si>
  <si>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</si>
  <si>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</si>
  <si>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</si>
  <si>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</si>
  <si>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</si>
  <si>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</si>
  <si>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</si>
  <si>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</si>
  <si>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</si>
  <si>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</si>
  <si>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</si>
  <si>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</si>
  <si>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</si>
  <si>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</si>
  <si>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</si>
  <si>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</si>
  <si>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</si>
  <si>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</si>
  <si>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</si>
  <si>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</si>
  <si>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</si>
  <si>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</si>
  <si>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</si>
  <si>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</si>
  <si>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</si>
  <si>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</si>
  <si>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</si>
  <si>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</si>
  <si>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</si>
  <si>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</si>
  <si>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</si>
  <si>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</si>
  <si>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</si>
  <si>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</si>
  <si>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</si>
  <si>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</si>
  <si>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</si>
  <si>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</si>
  <si>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</si>
  <si>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</si>
  <si>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</si>
  <si>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</si>
  <si>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</si>
  <si>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</si>
  <si>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</si>
  <si>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</si>
  <si>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</si>
  <si>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</si>
  <si>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</si>
  <si>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</si>
  <si>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</si>
  <si>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</si>
  <si>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</si>
  <si>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</si>
  <si>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</si>
  <si>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</si>
  <si>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</si>
  <si>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</si>
  <si>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</si>
  <si>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</si>
  <si>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</si>
  <si>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</si>
  <si>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</si>
  <si>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</si>
  <si>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</si>
  <si>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</si>
  <si>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</si>
  <si>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</si>
  <si>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</si>
  <si>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</si>
  <si>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</si>
  <si>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</si>
  <si>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</si>
  <si>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</si>
  <si>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</si>
  <si>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</si>
  <si>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</si>
  <si>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</si>
  <si>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</si>
  <si>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</si>
  <si>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</si>
  <si>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</si>
  <si>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</si>
  <si>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</si>
  <si>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</si>
  <si>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</si>
  <si>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</si>
  <si>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</si>
  <si>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</si>
  <si>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</si>
  <si>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</si>
  <si>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</si>
  <si>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</si>
  <si>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</si>
  <si>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</si>
  <si>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</si>
  <si>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</si>
  <si>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</si>
  <si>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</si>
  <si>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</si>
  <si>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</si>
  <si>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</si>
  <si>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</si>
  <si>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</si>
  <si>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</si>
  <si>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</si>
  <si>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</si>
  <si>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</si>
  <si>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</si>
  <si>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</si>
  <si>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</si>
  <si>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</si>
  <si>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</si>
  <si>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</si>
  <si>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</si>
  <si>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</si>
  <si>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</si>
  <si>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</si>
  <si>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</si>
  <si>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</si>
  <si>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</si>
  <si>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</si>
  <si>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</si>
  <si>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</si>
  <si>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</si>
  <si>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</si>
  <si>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</si>
  <si>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</si>
  <si>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</si>
  <si>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</si>
  <si>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</si>
  <si>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</si>
  <si>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</si>
  <si>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</si>
  <si>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</si>
  <si>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</si>
  <si>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</si>
  <si>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</si>
  <si>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</si>
  <si>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</si>
  <si>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</si>
  <si>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</si>
  <si>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</si>
  <si>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</si>
  <si>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</si>
  <si>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</si>
  <si>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</si>
  <si>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</si>
  <si>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</si>
  <si>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</si>
  <si>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</si>
  <si>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</si>
  <si>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</si>
  <si>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</si>
  <si>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</si>
  <si>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</si>
  <si>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</si>
  <si>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</si>
  <si>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</si>
  <si>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</si>
  <si>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</si>
  <si>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</si>
  <si>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</si>
  <si>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</si>
  <si>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</si>
  <si>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</si>
  <si>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</si>
  <si>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</si>
  <si>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</si>
  <si>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</si>
  <si>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</si>
  <si>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</si>
  <si>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</si>
  <si>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</si>
  <si>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</si>
  <si>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</si>
  <si>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</si>
  <si>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</si>
  <si>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</si>
  <si>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</si>
  <si>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</si>
  <si>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</si>
  <si>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</si>
  <si>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</si>
  <si>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</si>
  <si>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</si>
  <si>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</si>
  <si>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</si>
  <si>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</si>
  <si>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</si>
  <si>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</si>
  <si>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</si>
  <si>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</si>
  <si>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</si>
  <si>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</si>
  <si>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</si>
  <si>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</si>
  <si>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</si>
  <si>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</si>
  <si>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</si>
  <si>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</si>
  <si>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</si>
  <si>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</si>
  <si>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</si>
  <si>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</si>
  <si>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</si>
  <si>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</si>
  <si>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</si>
  <si>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</si>
  <si>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</si>
  <si>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</si>
  <si>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</si>
  <si>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</si>
  <si>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</si>
  <si>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</si>
  <si>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</si>
  <si>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</si>
  <si>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</si>
  <si>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</si>
  <si>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</si>
  <si>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</si>
  <si>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</si>
  <si>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</si>
  <si>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</si>
  <si>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</si>
  <si>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</si>
  <si>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</si>
  <si>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</si>
  <si>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</si>
  <si>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</si>
  <si>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</si>
  <si>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</si>
  <si>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</si>
  <si>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</si>
  <si>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</si>
  <si>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</si>
  <si>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</si>
  <si>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</si>
  <si>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</si>
  <si>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</si>
  <si>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</si>
  <si>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</si>
  <si>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</si>
  <si>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</si>
  <si>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</si>
  <si>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</si>
  <si>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</si>
  <si>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</si>
  <si>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</si>
  <si>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</si>
  <si>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</si>
  <si>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</si>
  <si>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</si>
  <si>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</si>
  <si>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</si>
  <si>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</si>
  <si>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</si>
  <si>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</si>
  <si>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</si>
  <si>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</si>
  <si>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</si>
  <si>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</si>
  <si>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</si>
  <si>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</si>
  <si>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</si>
  <si>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</si>
  <si>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</si>
  <si>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</si>
  <si>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</si>
  <si>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</si>
  <si>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</si>
  <si>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</si>
  <si>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</si>
  <si>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</si>
  <si>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</si>
  <si>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</si>
  <si>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</si>
  <si>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</si>
  <si>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</si>
  <si>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</si>
  <si>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</si>
  <si>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</si>
  <si>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</si>
  <si>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</si>
  <si>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</si>
  <si>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</si>
  <si>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</si>
  <si>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</si>
  <si>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</si>
  <si>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</si>
  <si>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</si>
  <si>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</si>
  <si>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</si>
  <si>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</si>
  <si>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</si>
  <si>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</si>
  <si>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</si>
  <si>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</si>
  <si>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</si>
  <si>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</si>
  <si>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</si>
  <si>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</si>
  <si>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</si>
  <si>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</si>
  <si>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</si>
  <si>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</si>
  <si>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</si>
  <si>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</si>
  <si>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</si>
  <si>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</si>
  <si>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</si>
  <si>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</si>
  <si>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</si>
  <si>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</si>
  <si>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</si>
  <si>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</si>
  <si>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</si>
  <si>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</si>
  <si>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</si>
  <si>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</si>
  <si>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</si>
  <si>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</si>
  <si>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</si>
  <si>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</si>
  <si>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</si>
  <si>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</si>
  <si>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</si>
  <si>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</si>
  <si>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</si>
  <si>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</si>
  <si>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</si>
  <si>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</si>
  <si>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</si>
  <si>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</si>
  <si>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</si>
  <si>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</si>
  <si>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</si>
  <si>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</si>
  <si>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</si>
  <si>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</si>
  <si>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</si>
  <si>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</si>
  <si>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</si>
  <si>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</si>
  <si>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</si>
  <si>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</si>
  <si>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</si>
  <si>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</si>
  <si>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</si>
  <si>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</si>
  <si>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</si>
  <si>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</si>
  <si>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</si>
  <si>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</si>
  <si>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</si>
  <si>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</si>
  <si>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</si>
  <si>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</si>
  <si>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</si>
  <si>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</si>
  <si>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</si>
  <si>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</si>
  <si>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</si>
  <si>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</si>
  <si>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</si>
  <si>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</si>
  <si>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</si>
  <si>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</si>
  <si>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</si>
  <si>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</si>
  <si>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</si>
  <si>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</si>
  <si>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</si>
  <si>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</si>
  <si>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</si>
  <si>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</si>
  <si>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</si>
  <si>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</si>
  <si>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</si>
  <si>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</si>
  <si>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</si>
  <si>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</si>
  <si>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</si>
  <si>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</si>
  <si>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</si>
  <si>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</si>
  <si>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</si>
  <si>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</si>
  <si>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</si>
  <si>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</si>
  <si>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</si>
  <si>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</si>
  <si>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</si>
  <si>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</si>
  <si>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</si>
  <si>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</si>
  <si>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</si>
  <si>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</si>
  <si>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</si>
  <si>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</si>
  <si>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</si>
  <si>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</si>
  <si>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</si>
  <si>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</si>
  <si>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</si>
  <si>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</si>
  <si>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</si>
  <si>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</si>
  <si>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</si>
  <si>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</si>
  <si>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</si>
  <si>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</si>
  <si>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</si>
  <si>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</si>
  <si>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</si>
  <si>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</si>
  <si>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</si>
  <si>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</si>
  <si>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</si>
  <si>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</si>
  <si>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</si>
  <si>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</si>
  <si>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</si>
  <si>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</si>
  <si>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</si>
  <si>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</si>
  <si>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</si>
  <si>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</si>
  <si>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</si>
  <si>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</si>
  <si>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</si>
  <si>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</si>
  <si>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</si>
  <si>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</si>
  <si>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</si>
  <si>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</si>
  <si>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</si>
  <si>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</si>
  <si>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</si>
  <si>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</si>
  <si>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</si>
  <si>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</si>
  <si>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</si>
  <si>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</si>
  <si>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</si>
  <si>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</si>
  <si>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</si>
  <si>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</si>
  <si>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</si>
  <si>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</si>
  <si>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</si>
  <si>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</si>
  <si>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</si>
  <si>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</si>
  <si>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</si>
  <si>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</si>
  <si>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</si>
  <si>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</si>
  <si>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</si>
  <si>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</si>
  <si>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</si>
  <si>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</si>
  <si>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</si>
  <si>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</si>
  <si>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</si>
  <si>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</si>
  <si>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</si>
  <si>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</si>
  <si>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</si>
  <si>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</si>
  <si>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</si>
  <si>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</si>
  <si>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</si>
  <si>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</si>
  <si>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</si>
  <si>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</si>
  <si>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</si>
  <si>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</si>
  <si>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</si>
  <si>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</si>
  <si>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</si>
  <si>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</si>
  <si>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</si>
  <si>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</si>
  <si>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</si>
  <si>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</si>
  <si>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</si>
  <si>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</si>
  <si>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</si>
  <si>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</si>
  <si>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</si>
  <si>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</si>
  <si>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</si>
  <si>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</si>
  <si>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</si>
  <si>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</si>
  <si>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</si>
  <si>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</si>
  <si>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</si>
  <si>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</si>
  <si>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</si>
  <si>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</si>
  <si>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</si>
  <si>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</si>
  <si>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</si>
  <si>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</si>
  <si>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</si>
  <si>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</si>
  <si>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</si>
  <si>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</si>
  <si>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</si>
  <si>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</si>
  <si>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</si>
  <si>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</si>
  <si>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</si>
  <si>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</si>
  <si>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</si>
  <si>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</si>
  <si>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</si>
  <si>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</si>
  <si>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</si>
  <si>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</si>
  <si>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</si>
  <si>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</si>
  <si>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</si>
  <si>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</si>
  <si>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</si>
  <si>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</si>
  <si>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</si>
  <si>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</si>
  <si>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</si>
  <si>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</si>
  <si>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</si>
  <si>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</si>
  <si>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</si>
  <si>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</si>
  <si>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</si>
  <si>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</si>
  <si>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</si>
  <si>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</si>
  <si>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</si>
  <si>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</si>
  <si>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</si>
  <si>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</si>
  <si>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</si>
  <si>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</si>
  <si>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</si>
  <si>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</si>
  <si>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</si>
  <si>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</si>
  <si>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</si>
  <si>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</si>
  <si>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</si>
  <si>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</si>
  <si>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</si>
  <si>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</si>
  <si>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</si>
  <si>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</si>
  <si>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</si>
  <si>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</si>
  <si>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</si>
  <si>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</si>
  <si>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</si>
  <si>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</si>
  <si>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</si>
  <si>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</si>
  <si>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</si>
  <si>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</si>
  <si>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</si>
  <si>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</si>
  <si>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</si>
  <si>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</si>
  <si>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</si>
  <si>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</si>
  <si>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</si>
  <si>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</si>
  <si>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</si>
  <si>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</si>
  <si>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</si>
  <si>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</si>
  <si>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</si>
  <si>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</si>
  <si>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</si>
  <si>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</si>
  <si>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</si>
  <si>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</si>
  <si>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</si>
  <si>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</si>
  <si>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</si>
  <si>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</si>
  <si>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</si>
  <si>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</si>
  <si>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</si>
  <si>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</si>
  <si>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</si>
  <si>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</si>
  <si>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</si>
  <si>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</si>
  <si>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</si>
  <si>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</si>
  <si>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</si>
  <si>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</si>
  <si>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</si>
  <si>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</si>
  <si>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</si>
  <si>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</si>
  <si>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</si>
  <si>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</si>
  <si>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</si>
  <si>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</si>
  <si>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</si>
  <si>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</si>
  <si>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</si>
  <si>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</si>
  <si>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</si>
  <si>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</si>
  <si>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</si>
  <si>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</si>
  <si>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</si>
  <si>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</si>
  <si>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</si>
  <si>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</si>
  <si>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</si>
  <si>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</si>
  <si>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</si>
  <si>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</si>
  <si>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</si>
  <si>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</si>
  <si>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</si>
  <si>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</si>
  <si>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</si>
  <si>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</si>
  <si>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</si>
  <si>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</si>
  <si>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</si>
  <si>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</si>
  <si>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</si>
  <si>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</si>
  <si>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</si>
  <si>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</si>
  <si>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</si>
  <si>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</si>
  <si>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</si>
  <si>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</si>
  <si>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</si>
  <si>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</si>
  <si>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</si>
  <si>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</si>
  <si>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</si>
  <si>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</si>
  <si>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</si>
  <si>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</si>
  <si>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</si>
  <si>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</si>
  <si>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</si>
  <si>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</si>
  <si>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</si>
  <si>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</si>
  <si>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</si>
  <si>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</si>
  <si>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</si>
  <si>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</si>
  <si>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</si>
  <si>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</si>
  <si>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</si>
  <si>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</si>
  <si>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</si>
  <si>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</si>
  <si>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</si>
  <si>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</si>
  <si>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</si>
  <si>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</si>
  <si>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</si>
  <si>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</si>
  <si>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</si>
  <si>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</si>
  <si>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</si>
  <si>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</si>
  <si>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</si>
  <si>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</si>
  <si>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</si>
  <si>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</si>
  <si>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</si>
  <si>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</si>
  <si>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</si>
  <si>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</si>
  <si>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</si>
  <si>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</si>
  <si>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</si>
  <si>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</si>
  <si>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</si>
  <si>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</si>
  <si>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</si>
  <si>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</si>
  <si>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</si>
  <si>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</si>
  <si>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</si>
  <si>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</si>
  <si>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</si>
  <si>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</si>
  <si>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</si>
  <si>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</si>
  <si>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</si>
  <si>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</si>
  <si>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</si>
  <si>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</si>
  <si>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</si>
  <si>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</si>
  <si>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</si>
  <si>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</si>
  <si>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</si>
  <si>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</si>
  <si>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</si>
  <si>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</si>
  <si>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</si>
  <si>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</si>
  <si>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</si>
  <si>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</si>
  <si>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</si>
  <si>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</si>
  <si>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</si>
  <si>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</si>
  <si>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</si>
  <si>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</si>
  <si>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</si>
  <si>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</si>
  <si>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</si>
  <si>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</si>
  <si>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</si>
  <si>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</si>
  <si>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</si>
  <si>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</si>
  <si>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</si>
  <si>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</si>
  <si>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</si>
  <si>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</si>
  <si>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</si>
  <si>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</si>
  <si>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</si>
  <si>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</si>
  <si>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</si>
  <si>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</si>
  <si>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</si>
  <si>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</si>
  <si>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</si>
  <si>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</si>
  <si>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</si>
  <si>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</si>
  <si>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</si>
  <si>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</si>
  <si>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</si>
  <si>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</si>
  <si>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</si>
  <si>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</si>
  <si>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</si>
  <si>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</si>
  <si>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</si>
  <si>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</si>
  <si>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</si>
  <si>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</si>
  <si>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</si>
  <si>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</si>
  <si>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</si>
  <si>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</si>
  <si>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</si>
  <si>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</si>
  <si>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</si>
  <si>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</si>
  <si>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</si>
  <si>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</si>
  <si>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</si>
  <si>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</si>
  <si>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</si>
  <si>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</si>
  <si>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</si>
  <si>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</si>
  <si>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</si>
  <si>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</si>
  <si>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</si>
  <si>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</si>
  <si>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</si>
  <si>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</si>
  <si>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</si>
  <si>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</si>
  <si>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</si>
  <si>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</si>
  <si>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</si>
  <si>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</si>
  <si>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</si>
  <si>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</si>
  <si>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</si>
  <si>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</si>
  <si>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</si>
  <si>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</si>
  <si>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</si>
  <si>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</si>
  <si>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</si>
  <si>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</si>
  <si>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</si>
  <si>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</si>
  <si>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</si>
  <si>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</si>
  <si>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</si>
  <si>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</si>
  <si>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</si>
  <si>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</si>
  <si>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</si>
  <si>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</si>
  <si>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</si>
  <si>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</si>
  <si>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</si>
  <si>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</si>
  <si>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</si>
  <si>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</si>
  <si>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</si>
  <si>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</si>
  <si>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</si>
  <si>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</si>
  <si>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</si>
  <si>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</si>
  <si>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</si>
  <si>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</si>
  <si>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</si>
  <si>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</si>
  <si>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</si>
  <si>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</si>
  <si>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</si>
  <si>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</si>
  <si>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</si>
  <si>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</si>
  <si>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</si>
  <si>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</si>
  <si>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</si>
  <si>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</si>
  <si>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</si>
  <si>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</si>
  <si>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</si>
  <si>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</si>
  <si>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</si>
  <si>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</si>
  <si>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</si>
  <si>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</si>
  <si>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</si>
  <si>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</si>
  <si>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</si>
  <si>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</si>
  <si>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</si>
  <si>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</si>
  <si>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</si>
  <si>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</si>
  <si>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</si>
  <si>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</si>
  <si>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</si>
  <si>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</si>
  <si>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</si>
  <si>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</si>
  <si>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</si>
  <si>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</si>
  <si>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</si>
  <si>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</si>
  <si>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</si>
  <si>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</si>
  <si>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</si>
  <si>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</si>
  <si>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</si>
  <si>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</si>
  <si>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</si>
  <si>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</si>
  <si>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</si>
  <si>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</si>
  <si>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</si>
  <si>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</si>
  <si>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</si>
  <si>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</si>
  <si>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</si>
  <si>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</si>
  <si>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</si>
  <si>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</si>
  <si>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</si>
  <si>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</si>
  <si>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</si>
  <si>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</si>
  <si>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</si>
  <si>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</si>
  <si>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</si>
  <si>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</si>
  <si>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</si>
  <si>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</si>
  <si>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</si>
  <si>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</si>
  <si>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</si>
  <si>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</si>
  <si>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</si>
  <si>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</si>
  <si>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</si>
  <si>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</si>
  <si>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</si>
  <si>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</si>
  <si>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</si>
  <si>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</si>
  <si>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</si>
  <si>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</si>
  <si>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</si>
  <si>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</si>
  <si>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</si>
  <si>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</si>
  <si>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</si>
  <si>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</si>
  <si>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</si>
  <si>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</si>
  <si>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</si>
  <si>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</si>
  <si>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</si>
  <si>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</si>
  <si>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</si>
  <si>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</si>
  <si>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</si>
  <si>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</si>
  <si>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</si>
  <si>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</si>
  <si>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</si>
  <si>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</si>
  <si>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</si>
  <si>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</si>
  <si>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</si>
  <si>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</si>
  <si>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</si>
  <si>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</si>
  <si>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</si>
  <si>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</si>
  <si>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</si>
  <si>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</si>
  <si>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</si>
  <si>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</si>
  <si>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</si>
  <si>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</si>
  <si>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</si>
  <si>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</si>
  <si>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</si>
  <si>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</si>
  <si>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</si>
  <si>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</si>
  <si>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</si>
  <si>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</si>
  <si>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</si>
  <si>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</si>
  <si>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</si>
  <si>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</si>
  <si>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</si>
  <si>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</si>
  <si>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</si>
  <si>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</si>
  <si>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</si>
  <si>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</si>
  <si>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</si>
  <si>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</si>
  <si>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</si>
  <si>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</si>
  <si>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</si>
  <si>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</si>
  <si>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</si>
  <si>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</si>
  <si>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</si>
  <si>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</si>
  <si>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</si>
  <si>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</si>
  <si>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</si>
  <si>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</si>
  <si>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</si>
  <si>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</si>
  <si>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</si>
  <si>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</si>
  <si>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</si>
  <si>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</si>
  <si>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</si>
  <si>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</si>
  <si>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</si>
  <si>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</si>
  <si>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</si>
  <si>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</si>
  <si>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</si>
  <si>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</si>
  <si>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</si>
  <si>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</si>
  <si>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</si>
  <si>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</si>
  <si>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</si>
  <si>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</si>
  <si>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</si>
  <si>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</si>
  <si>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</si>
  <si>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</si>
  <si>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</si>
  <si>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</si>
  <si>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</si>
  <si>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</si>
  <si>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</si>
  <si>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</si>
  <si>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</si>
  <si>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</si>
  <si>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</si>
  <si>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</si>
  <si>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</si>
  <si>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</si>
  <si>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</si>
  <si>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</si>
  <si>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</si>
  <si>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</si>
  <si>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</si>
  <si>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</si>
  <si>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</si>
  <si>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</si>
  <si>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</si>
  <si>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</si>
  <si>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</si>
  <si>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</si>
  <si>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</si>
  <si>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</si>
  <si>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</si>
  <si>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</si>
  <si>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</si>
  <si>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</si>
  <si>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</si>
  <si>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</si>
  <si>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</si>
  <si>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</si>
  <si>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</si>
  <si>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</si>
  <si>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</si>
  <si>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</si>
  <si>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</si>
  <si>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</si>
  <si>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</si>
  <si>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</si>
  <si>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</si>
  <si>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</si>
  <si>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</si>
  <si>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</si>
  <si>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</si>
  <si>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</si>
  <si>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</si>
  <si>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</si>
  <si>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</si>
  <si>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</si>
  <si>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</si>
  <si>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</si>
  <si>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</si>
  <si>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</si>
  <si>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</si>
  <si>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</si>
  <si>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</si>
  <si>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</si>
  <si>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</si>
  <si>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</si>
  <si>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</si>
  <si>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</si>
  <si>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</si>
  <si>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</si>
  <si>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</si>
  <si>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</si>
  <si>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</si>
  <si>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</si>
  <si>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</si>
  <si>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</si>
  <si>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</si>
  <si>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</si>
  <si>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</si>
  <si>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</si>
  <si>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</si>
  <si>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</si>
  <si>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</si>
  <si>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</si>
  <si>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</si>
  <si>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</si>
  <si>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</si>
  <si>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</si>
  <si>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</si>
  <si>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</si>
  <si>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</si>
  <si>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</si>
  <si>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</si>
  <si>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</si>
  <si>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</si>
  <si>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</si>
  <si>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</si>
  <si>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</si>
  <si>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</si>
  <si>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</si>
  <si>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</si>
  <si>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</si>
  <si>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</si>
  <si>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</si>
  <si>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</si>
  <si>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</si>
  <si>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</si>
  <si>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</si>
  <si>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</si>
  <si>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</si>
  <si>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</si>
  <si>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</si>
  <si>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</si>
  <si>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</si>
  <si>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</si>
  <si>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</si>
  <si>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</si>
  <si>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</si>
  <si>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</si>
  <si>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</si>
  <si>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</si>
  <si>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</si>
  <si>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</si>
  <si>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</si>
  <si>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</si>
  <si>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</si>
  <si>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</si>
  <si>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</si>
  <si>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</si>
  <si>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</si>
  <si>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</si>
  <si>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</si>
  <si>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</si>
  <si>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</si>
  <si>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</si>
  <si>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</si>
  <si>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</si>
  <si>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</si>
  <si>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</si>
  <si>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</si>
  <si>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</si>
  <si>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</si>
  <si>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</si>
  <si>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</si>
  <si>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</si>
  <si>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</si>
  <si>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</si>
  <si>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</si>
  <si>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</si>
  <si>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</si>
  <si>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</si>
  <si>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</si>
  <si>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</si>
  <si>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</si>
  <si>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</si>
  <si>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</si>
  <si>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</si>
  <si>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</si>
  <si>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</si>
  <si>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</si>
  <si>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</si>
  <si>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</si>
  <si>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</si>
  <si>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</si>
  <si>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</si>
  <si>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</si>
  <si>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</si>
  <si>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</si>
  <si>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</si>
  <si>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</si>
  <si>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</si>
  <si>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</si>
  <si>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</si>
  <si>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</si>
  <si>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</si>
  <si>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</si>
  <si>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</si>
  <si>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</si>
  <si>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</si>
  <si>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</si>
  <si>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</si>
  <si>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</si>
  <si>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</si>
  <si>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</si>
  <si>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</si>
  <si>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</si>
  <si>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</si>
  <si>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</si>
  <si>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</si>
  <si>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</si>
  <si>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</si>
  <si>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</si>
  <si>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</si>
  <si>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</si>
  <si>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</si>
  <si>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</si>
  <si>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</si>
  <si>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</si>
  <si>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</si>
  <si>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</si>
  <si>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</si>
  <si>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</si>
  <si>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</si>
  <si>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</si>
  <si>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</si>
  <si>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</si>
  <si>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</si>
  <si>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</si>
  <si>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</si>
  <si>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</si>
  <si>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</si>
  <si>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</si>
  <si>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</si>
  <si>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</si>
  <si>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</si>
  <si>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</si>
  <si>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</si>
  <si>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</si>
  <si>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</si>
  <si>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</si>
  <si>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</si>
  <si>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</si>
  <si>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</si>
  <si>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</si>
  <si>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</si>
  <si>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</si>
  <si>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</si>
  <si>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</si>
  <si>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</si>
  <si>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</si>
  <si>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</si>
  <si>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</si>
  <si>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</si>
  <si>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</si>
  <si>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</si>
  <si>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</si>
  <si>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</si>
  <si>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</si>
  <si>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</si>
  <si>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</si>
  <si>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</si>
  <si>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</si>
  <si>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</si>
  <si>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</si>
  <si>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</si>
  <si>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</si>
  <si>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</si>
  <si>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</si>
  <si>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</si>
  <si>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</si>
  <si>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</si>
  <si>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</si>
  <si>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</si>
  <si>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</si>
  <si>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</si>
  <si>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</si>
  <si>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</si>
  <si>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</si>
  <si>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</si>
  <si>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</si>
  <si>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</si>
  <si>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</si>
  <si>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</si>
  <si>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</si>
  <si>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</si>
  <si>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</si>
  <si>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</si>
  <si>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</si>
  <si>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</si>
  <si>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</si>
  <si>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</si>
  <si>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</si>
  <si>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</si>
  <si>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</si>
  <si>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</si>
  <si>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</si>
  <si>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</si>
  <si>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</si>
  <si>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</si>
  <si>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</si>
  <si>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</si>
  <si>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</si>
  <si>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</si>
  <si>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</si>
  <si>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</si>
  <si>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</si>
  <si>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</si>
  <si>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</si>
  <si>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</si>
  <si>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</si>
  <si>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</si>
  <si>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</si>
  <si>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</si>
  <si>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</si>
  <si>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</si>
  <si>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</si>
  <si>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</si>
  <si>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</si>
  <si>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</si>
  <si>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</si>
  <si>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</si>
  <si>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</si>
  <si>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</si>
  <si>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</si>
  <si>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</si>
  <si>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</si>
  <si>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</si>
  <si>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</si>
  <si>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</si>
  <si>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</si>
  <si>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</si>
  <si>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</si>
  <si>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</si>
  <si>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</si>
  <si>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</si>
  <si>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</si>
  <si>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</si>
  <si>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</si>
  <si>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</si>
  <si>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</si>
  <si>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</si>
  <si>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</si>
  <si>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</si>
  <si>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</si>
  <si>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</si>
  <si>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</si>
  <si>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</si>
  <si>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</si>
  <si>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</si>
  <si>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</si>
  <si>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</si>
  <si>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</si>
  <si>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</si>
  <si>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</si>
  <si>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</si>
  <si>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</si>
  <si>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</si>
  <si>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</si>
  <si>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</si>
  <si>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</si>
  <si>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</si>
  <si>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</si>
  <si>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</si>
  <si>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</si>
  <si>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</si>
  <si>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</si>
  <si>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</si>
  <si>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</si>
  <si>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</si>
  <si>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</si>
  <si>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</si>
  <si>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</si>
  <si>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</si>
  <si>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</si>
  <si>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</si>
  <si>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</si>
  <si>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</si>
  <si>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</si>
  <si>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</si>
  <si>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</si>
  <si>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</si>
  <si>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</si>
  <si>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</si>
  <si>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</si>
  <si>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</si>
  <si>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</si>
  <si>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LECTOR</t>
  </si>
  <si>
    <t>Morales Payano, Wilfredy Leandro</t>
  </si>
  <si>
    <t>ATM 570 S/M Liverpool Villa Mella</t>
  </si>
  <si>
    <t>ATM 264 S/M Nacional Independencia</t>
  </si>
  <si>
    <t>3336025378</t>
  </si>
  <si>
    <t>3336025367</t>
  </si>
  <si>
    <t>3336025620</t>
  </si>
  <si>
    <t>3336025616</t>
  </si>
  <si>
    <t xml:space="preserve">Gil Carrera, Santiago </t>
  </si>
  <si>
    <t>3336025887</t>
  </si>
  <si>
    <t>3336025884</t>
  </si>
  <si>
    <t>GAVETAS VACIAS + GAVETAS FALLANDO.</t>
  </si>
  <si>
    <t>3336026674</t>
  </si>
  <si>
    <t>REINICIO FALLIDO POR LECTOR</t>
  </si>
  <si>
    <t>3336027017</t>
  </si>
  <si>
    <t>ReservaC Norte</t>
  </si>
  <si>
    <t>GAVETAS VACIAS + GAVETAS FALLAND...</t>
  </si>
  <si>
    <t xml:space="preserve">Brioso Luciano, Cristino </t>
  </si>
  <si>
    <t>Abastecidos</t>
  </si>
  <si>
    <t>INHIBIDO</t>
  </si>
  <si>
    <t>GAVETAS VACIAS Y GAVETAS FALLANDO</t>
  </si>
  <si>
    <t>Acevedo Dominguez, Victor Leonardo</t>
  </si>
  <si>
    <t>16 Septiembre de 2021</t>
  </si>
  <si>
    <t>Alvarez Eusebio, Wascar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</si>
</sst>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6" fontId="33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55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3"/>
      <tableStyleElement type="headerRow" dxfId="322"/>
      <tableStyleElement type="totalRow" dxfId="321"/>
      <tableStyleElement type="firstColumn" dxfId="320"/>
      <tableStyleElement type="lastColumn" dxfId="319"/>
      <tableStyleElement type="firstRowStripe" dxfId="318"/>
      <tableStyleElement type="firstColumnStripe" dxfId="31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7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129.832442129627 días</v>
      </c>
      <c r="B3" s="92" t="s">
        <v>2530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2601</v>
      </c>
    </row>
    <row r="4" spans="1:11" ht="18" x14ac:dyDescent="0.25">
      <c r="A4" s="105" t="str">
        <f t="shared" ref="A4:A12" ca="1" si="0">CONCATENATE(TODAY()-C4," días")</f>
        <v>92.4985879629603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2602</v>
      </c>
    </row>
    <row r="5" spans="1:11" ht="18" x14ac:dyDescent="0.25">
      <c r="A5" s="105" t="str">
        <f ca="1">CONCATENATE(TODAY()-C5," días")</f>
        <v>82.4985879629603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2601</v>
      </c>
    </row>
    <row r="6" spans="1:11" ht="18" x14ac:dyDescent="0.25">
      <c r="A6" s="105" t="str">
        <f t="shared" ca="1" si="0"/>
        <v>82.5651273148178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2601</v>
      </c>
    </row>
    <row r="7" spans="1:11" ht="18" x14ac:dyDescent="0.25">
      <c r="A7" s="105" t="str">
        <f t="shared" ca="1" si="0"/>
        <v>53.0556018518546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2574</v>
      </c>
    </row>
    <row r="8" spans="1:11" ht="18" x14ac:dyDescent="0.25">
      <c r="A8" s="105" t="str">
        <f t="shared" ca="1" si="0"/>
        <v>47.4964583333349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2595</v>
      </c>
    </row>
    <row r="9" spans="1:11" ht="18" x14ac:dyDescent="0.25">
      <c r="A9" s="105" t="str">
        <f t="shared" ca="1" si="0"/>
        <v>34.0611689814832 días</v>
      </c>
      <c r="B9" s="122" t="s">
        <v>2600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2574</v>
      </c>
    </row>
    <row r="10" spans="1:11" ht="18" x14ac:dyDescent="0.25">
      <c r="A10" s="105" t="str">
        <f t="shared" ca="1" si="0"/>
        <v>36.1852893518517 días</v>
      </c>
      <c r="B10" s="122" t="s">
        <v>2599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6.10918981481518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2239</v>
      </c>
    </row>
    <row r="12" spans="1:11" ht="18" x14ac:dyDescent="0.25">
      <c r="A12" s="105" t="str">
        <f t="shared" ca="1" si="0"/>
        <v>5.77193287036789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26" priority="99415"/>
  </conditionalFormatting>
  <conditionalFormatting sqref="E3">
    <cfRule type="duplicateValues" dxfId="125" priority="121778"/>
  </conditionalFormatting>
  <conditionalFormatting sqref="E3">
    <cfRule type="duplicateValues" dxfId="124" priority="121779"/>
    <cfRule type="duplicateValues" dxfId="123" priority="121780"/>
  </conditionalFormatting>
  <conditionalFormatting sqref="E3">
    <cfRule type="duplicateValues" dxfId="122" priority="121781"/>
    <cfRule type="duplicateValues" dxfId="121" priority="121782"/>
    <cfRule type="duplicateValues" dxfId="120" priority="121783"/>
    <cfRule type="duplicateValues" dxfId="119" priority="121784"/>
  </conditionalFormatting>
  <conditionalFormatting sqref="B3">
    <cfRule type="duplicateValues" dxfId="118" priority="121785"/>
  </conditionalFormatting>
  <conditionalFormatting sqref="E4">
    <cfRule type="duplicateValues" dxfId="117" priority="130"/>
  </conditionalFormatting>
  <conditionalFormatting sqref="E4">
    <cfRule type="duplicateValues" dxfId="116" priority="127"/>
    <cfRule type="duplicateValues" dxfId="115" priority="128"/>
    <cfRule type="duplicateValues" dxfId="114" priority="129"/>
  </conditionalFormatting>
  <conditionalFormatting sqref="E4">
    <cfRule type="duplicateValues" dxfId="113" priority="126"/>
  </conditionalFormatting>
  <conditionalFormatting sqref="E4">
    <cfRule type="duplicateValues" dxfId="112" priority="123"/>
    <cfRule type="duplicateValues" dxfId="111" priority="124"/>
    <cfRule type="duplicateValues" dxfId="110" priority="125"/>
  </conditionalFormatting>
  <conditionalFormatting sqref="B4">
    <cfRule type="duplicateValues" dxfId="109" priority="122"/>
  </conditionalFormatting>
  <conditionalFormatting sqref="E4">
    <cfRule type="duplicateValues" dxfId="108" priority="121"/>
  </conditionalFormatting>
  <conditionalFormatting sqref="B5">
    <cfRule type="duplicateValues" dxfId="107" priority="105"/>
  </conditionalFormatting>
  <conditionalFormatting sqref="E5">
    <cfRule type="duplicateValues" dxfId="106" priority="104"/>
  </conditionalFormatting>
  <conditionalFormatting sqref="E5">
    <cfRule type="duplicateValues" dxfId="105" priority="101"/>
    <cfRule type="duplicateValues" dxfId="104" priority="102"/>
    <cfRule type="duplicateValues" dxfId="103" priority="103"/>
  </conditionalFormatting>
  <conditionalFormatting sqref="E5">
    <cfRule type="duplicateValues" dxfId="102" priority="100"/>
  </conditionalFormatting>
  <conditionalFormatting sqref="E5">
    <cfRule type="duplicateValues" dxfId="101" priority="97"/>
    <cfRule type="duplicateValues" dxfId="100" priority="98"/>
    <cfRule type="duplicateValues" dxfId="99" priority="99"/>
  </conditionalFormatting>
  <conditionalFormatting sqref="E5">
    <cfRule type="duplicateValues" dxfId="98" priority="96"/>
  </conditionalFormatting>
  <conditionalFormatting sqref="E7">
    <cfRule type="duplicateValues" dxfId="97" priority="49"/>
  </conditionalFormatting>
  <conditionalFormatting sqref="E7">
    <cfRule type="duplicateValues" dxfId="96" priority="47"/>
    <cfRule type="duplicateValues" dxfId="95" priority="48"/>
  </conditionalFormatting>
  <conditionalFormatting sqref="E7">
    <cfRule type="duplicateValues" dxfId="94" priority="44"/>
    <cfRule type="duplicateValues" dxfId="93" priority="45"/>
    <cfRule type="duplicateValues" dxfId="92" priority="46"/>
  </conditionalFormatting>
  <conditionalFormatting sqref="E7">
    <cfRule type="duplicateValues" dxfId="91" priority="40"/>
    <cfRule type="duplicateValues" dxfId="90" priority="41"/>
    <cfRule type="duplicateValues" dxfId="89" priority="42"/>
    <cfRule type="duplicateValues" dxfId="88" priority="43"/>
  </conditionalFormatting>
  <conditionalFormatting sqref="B7">
    <cfRule type="duplicateValues" dxfId="87" priority="39"/>
  </conditionalFormatting>
  <conditionalFormatting sqref="B7">
    <cfRule type="duplicateValues" dxfId="86" priority="37"/>
    <cfRule type="duplicateValues" dxfId="85" priority="38"/>
  </conditionalFormatting>
  <conditionalFormatting sqref="E8">
    <cfRule type="duplicateValues" dxfId="84" priority="36"/>
  </conditionalFormatting>
  <conditionalFormatting sqref="E8">
    <cfRule type="duplicateValues" dxfId="83" priority="35"/>
  </conditionalFormatting>
  <conditionalFormatting sqref="B8">
    <cfRule type="duplicateValues" dxfId="82" priority="34"/>
  </conditionalFormatting>
  <conditionalFormatting sqref="E8">
    <cfRule type="duplicateValues" dxfId="81" priority="33"/>
  </conditionalFormatting>
  <conditionalFormatting sqref="B8">
    <cfRule type="duplicateValues" dxfId="80" priority="32"/>
  </conditionalFormatting>
  <conditionalFormatting sqref="E8">
    <cfRule type="duplicateValues" dxfId="79" priority="31"/>
  </conditionalFormatting>
  <conditionalFormatting sqref="E9">
    <cfRule type="duplicateValues" dxfId="78" priority="20"/>
    <cfRule type="duplicateValues" dxfId="77" priority="21"/>
    <cfRule type="duplicateValues" dxfId="76" priority="22"/>
    <cfRule type="duplicateValues" dxfId="75" priority="23"/>
  </conditionalFormatting>
  <conditionalFormatting sqref="B9">
    <cfRule type="duplicateValues" dxfId="74" priority="130241"/>
  </conditionalFormatting>
  <conditionalFormatting sqref="E6">
    <cfRule type="duplicateValues" dxfId="73" priority="130243"/>
  </conditionalFormatting>
  <conditionalFormatting sqref="B6">
    <cfRule type="duplicateValues" dxfId="72" priority="130244"/>
  </conditionalFormatting>
  <conditionalFormatting sqref="B6">
    <cfRule type="duplicateValues" dxfId="71" priority="130245"/>
    <cfRule type="duplicateValues" dxfId="70" priority="130246"/>
    <cfRule type="duplicateValues" dxfId="69" priority="130247"/>
  </conditionalFormatting>
  <conditionalFormatting sqref="E6">
    <cfRule type="duplicateValues" dxfId="68" priority="130248"/>
    <cfRule type="duplicateValues" dxfId="67" priority="130249"/>
  </conditionalFormatting>
  <conditionalFormatting sqref="E6">
    <cfRule type="duplicateValues" dxfId="66" priority="130250"/>
    <cfRule type="duplicateValues" dxfId="65" priority="130251"/>
    <cfRule type="duplicateValues" dxfId="64" priority="130252"/>
  </conditionalFormatting>
  <conditionalFormatting sqref="E6">
    <cfRule type="duplicateValues" dxfId="63" priority="130253"/>
    <cfRule type="duplicateValues" dxfId="62" priority="130254"/>
    <cfRule type="duplicateValues" dxfId="61" priority="130255"/>
    <cfRule type="duplicateValues" dxfId="60" priority="130256"/>
  </conditionalFormatting>
  <conditionalFormatting sqref="B10">
    <cfRule type="duplicateValues" dxfId="59" priority="148799"/>
  </conditionalFormatting>
  <conditionalFormatting sqref="E10">
    <cfRule type="duplicateValues" dxfId="58" priority="148800"/>
  </conditionalFormatting>
  <conditionalFormatting sqref="E11:E12">
    <cfRule type="duplicateValues" dxfId="57" priority="13"/>
  </conditionalFormatting>
  <conditionalFormatting sqref="E11:E12">
    <cfRule type="duplicateValues" dxfId="56" priority="12"/>
  </conditionalFormatting>
  <conditionalFormatting sqref="E11:E12">
    <cfRule type="duplicateValues" dxfId="55" priority="10"/>
    <cfRule type="duplicateValues" dxfId="54" priority="11"/>
  </conditionalFormatting>
  <conditionalFormatting sqref="E11:E12">
    <cfRule type="duplicateValues" dxfId="53" priority="7"/>
    <cfRule type="duplicateValues" dxfId="52" priority="8"/>
    <cfRule type="duplicateValues" dxfId="51" priority="9"/>
  </conditionalFormatting>
  <conditionalFormatting sqref="B11:B12">
    <cfRule type="duplicateValues" dxfId="50" priority="5"/>
    <cfRule type="duplicateValues" dxfId="49" priority="6"/>
  </conditionalFormatting>
  <conditionalFormatting sqref="B11:B12">
    <cfRule type="duplicateValues" dxfId="48" priority="4"/>
  </conditionalFormatting>
  <conditionalFormatting sqref="B11:B12">
    <cfRule type="duplicateValues" dxfId="47" priority="1"/>
    <cfRule type="duplicateValues" dxfId="46" priority="2"/>
    <cfRule type="duplicateValues" dxfId="45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2605</v>
      </c>
      <c r="C5" s="29" t="s">
        <v>2604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2521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2516</v>
      </c>
      <c r="C16" s="29" t="s">
        <v>2472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2517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2518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2515</v>
      </c>
      <c r="C29" s="29" t="s">
        <v>2471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2473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2474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2529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2475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2565</v>
      </c>
      <c r="C148" s="110" t="s">
        <v>2566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2585</v>
      </c>
      <c r="C212" s="29" t="s">
        <v>2578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2519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2476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2503</v>
      </c>
      <c r="C238" s="29" t="s">
        <v>2490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2477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2504</v>
      </c>
      <c r="C242" s="29" t="s">
        <v>2491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2545</v>
      </c>
      <c r="C244" s="29" t="s">
        <v>2564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2469</v>
      </c>
      <c r="D253" s="29" t="s">
        <v>87</v>
      </c>
      <c r="E253" s="29" t="s">
        <v>90</v>
      </c>
      <c r="F253" s="32" t="s">
        <v>2025</v>
      </c>
      <c r="G253" s="32" t="s">
        <v>2470</v>
      </c>
      <c r="H253" s="32" t="s">
        <v>2470</v>
      </c>
      <c r="I253" s="32" t="s">
        <v>1274</v>
      </c>
      <c r="J253" s="32" t="s">
        <v>2027</v>
      </c>
      <c r="K253" s="32" t="s">
        <v>2470</v>
      </c>
      <c r="L253" s="32" t="s">
        <v>2470</v>
      </c>
      <c r="M253" s="32" t="s">
        <v>2470</v>
      </c>
      <c r="N253" s="32" t="s">
        <v>2470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2505</v>
      </c>
      <c r="C255" s="29" t="s">
        <v>2492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2506</v>
      </c>
      <c r="C257" s="29" t="s">
        <v>2493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2507</v>
      </c>
      <c r="C259" s="29" t="s">
        <v>2494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2508</v>
      </c>
      <c r="C260" s="29" t="s">
        <v>2495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2502</v>
      </c>
      <c r="C261" s="29" t="s">
        <v>2489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2539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2596</v>
      </c>
      <c r="C265" s="29" t="s">
        <v>2558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2586</v>
      </c>
      <c r="C266" s="29" t="s">
        <v>2579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2512</v>
      </c>
      <c r="C267" s="29" t="s">
        <v>2499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2587</v>
      </c>
      <c r="C268" s="29" t="s">
        <v>2580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2479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2478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2480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2513</v>
      </c>
      <c r="C274" s="29" t="s">
        <v>2500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2481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2588</v>
      </c>
      <c r="C287" s="29" t="s">
        <v>2581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2589</v>
      </c>
      <c r="C298" s="29" t="s">
        <v>2582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2577</v>
      </c>
      <c r="C312" s="32" t="s">
        <v>2576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2590</v>
      </c>
      <c r="C331" s="29" t="s">
        <v>2583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2563</v>
      </c>
      <c r="C343" s="32" t="s">
        <v>2562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2591</v>
      </c>
      <c r="C345" s="29" t="s">
        <v>2584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2593</v>
      </c>
      <c r="C347" s="29" t="s">
        <v>2594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2482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2571</v>
      </c>
      <c r="C350" s="32" t="s">
        <v>2570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2465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2509</v>
      </c>
      <c r="C363" s="29" t="s">
        <v>2496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2483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2523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2510</v>
      </c>
      <c r="C438" s="29" t="s">
        <v>2497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2522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2466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2467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2484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2485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2514</v>
      </c>
      <c r="C514" s="29" t="s">
        <v>2501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2511</v>
      </c>
      <c r="C639" s="29" t="s">
        <v>2498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2486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2487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2488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2610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1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44" priority="12"/>
  </conditionalFormatting>
  <conditionalFormatting sqref="B1:B810 B823:B1048576">
    <cfRule type="duplicateValues" dxfId="43" priority="11"/>
  </conditionalFormatting>
  <conditionalFormatting sqref="A811:A814">
    <cfRule type="duplicateValues" dxfId="42" priority="10"/>
  </conditionalFormatting>
  <conditionalFormatting sqref="B811:B814">
    <cfRule type="duplicateValues" dxfId="41" priority="9"/>
  </conditionalFormatting>
  <conditionalFormatting sqref="A823:A1048576 A1:A814">
    <cfRule type="duplicateValues" dxfId="40" priority="8"/>
  </conditionalFormatting>
  <conditionalFormatting sqref="A815:A821">
    <cfRule type="duplicateValues" dxfId="39" priority="7"/>
  </conditionalFormatting>
  <conditionalFormatting sqref="B815:B821">
    <cfRule type="duplicateValues" dxfId="38" priority="6"/>
  </conditionalFormatting>
  <conditionalFormatting sqref="A815:A821">
    <cfRule type="duplicateValues" dxfId="37" priority="5"/>
  </conditionalFormatting>
  <conditionalFormatting sqref="A822">
    <cfRule type="duplicateValues" dxfId="36" priority="4"/>
  </conditionalFormatting>
  <conditionalFormatting sqref="A822">
    <cfRule type="duplicateValues" dxfId="35" priority="2"/>
  </conditionalFormatting>
  <conditionalFormatting sqref="B822">
    <cfRule type="duplicateValues" dxfId="3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9" t="s">
        <v>0</v>
      </c>
      <c r="B1" s="22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1" t="s">
        <v>8</v>
      </c>
      <c r="B9" s="22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3" t="s">
        <v>9</v>
      </c>
      <c r="B14" s="22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27040"/>
  <sheetViews>
    <sheetView tabSelected="1" zoomScale="90" zoomScaleNormal="90" workbookViewId="0">
      <pane ySplit="4" topLeftCell="A110" activePane="bottomLeft" state="frozen"/>
      <selection pane="bottomLeft" activeCell="L83" sqref="L83"/>
    </sheetView>
  </sheetViews>
  <sheetFormatPr baseColWidth="10" defaultColWidth="27" defaultRowHeight="15" x14ac:dyDescent="0.25"/>
  <cols>
    <col min="1" max="1" width="25.7109375" style="99" bestFit="1" customWidth="1"/>
    <col min="2" max="2" width="21.140625" style="81" bestFit="1" customWidth="1"/>
    <col min="3" max="3" width="17.7109375" style="43" bestFit="1" customWidth="1"/>
    <col min="4" max="4" width="28.28515625" style="99" customWidth="1"/>
    <col min="5" max="5" width="13.5703125" style="74" customWidth="1"/>
    <col min="6" max="6" width="12.140625" style="44" bestFit="1" customWidth="1"/>
    <col min="7" max="7" width="60.28515625" style="44" bestFit="1" customWidth="1"/>
    <col min="8" max="11" width="6.85546875" style="44" bestFit="1" customWidth="1"/>
    <col min="12" max="12" width="52" style="44" bestFit="1" customWidth="1"/>
    <col min="13" max="13" width="20.140625" style="99" bestFit="1" customWidth="1"/>
    <col min="14" max="14" width="18.85546875" style="99" bestFit="1" customWidth="1"/>
    <col min="15" max="15" width="42.5703125" style="99" bestFit="1" customWidth="1"/>
    <col min="16" max="16" width="22.140625" style="129" bestFit="1" customWidth="1"/>
    <col min="17" max="17" width="52" style="68" bestFit="1" customWidth="1"/>
    <col min="18" max="16384" width="27" style="42"/>
  </cols>
  <sheetData>
    <row r="1" spans="1:22" ht="18" x14ac:dyDescent="0.25">
      <c r="A1" s="155" t="s">
        <v>2147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22" ht="18" x14ac:dyDescent="0.25">
      <c r="A2" s="152" t="s">
        <v>2144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22" ht="18.75" thickBot="1" x14ac:dyDescent="0.3">
      <c r="A3" s="158" t="s">
        <v>2637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22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/>
      <c r="Q4" s="90" t="s">
        <v>2430</v>
      </c>
    </row>
    <row r="5" spans="1:22" ht="18" x14ac:dyDescent="0.25">
      <c r="A5" s="133" t="str">
        <f>VLOOKUP(E5,'LISTADO ATM'!$A$2:$C$901,3,0)</f>
        <v>DISTRITO NACIONAL</v>
      </c>
      <c r="B5" s="145">
        <v>3336022552</v>
      </c>
      <c r="C5" s="94">
        <v>44449.861979166664</v>
      </c>
      <c r="D5" s="94" t="s">
        <v>2174</v>
      </c>
      <c r="E5" s="122">
        <v>686</v>
      </c>
      <c r="F5" s="133" t="str">
        <f>VLOOKUP(E5,VIP!$A$2:$O15946,2,0)</f>
        <v>DRBR686</v>
      </c>
      <c r="G5" s="133" t="str">
        <f>VLOOKUP(E5,'LISTADO ATM'!$A$2:$B$900,2,0)</f>
        <v>ATM Autoservicio Oficina Máximo Gómez</v>
      </c>
      <c r="H5" s="133" t="str">
        <f>VLOOKUP(E5,VIP!$A$2:$O20907,7,FALSE)</f>
        <v>Si</v>
      </c>
      <c r="I5" s="133" t="str">
        <f>VLOOKUP(E5,VIP!$A$2:$O12872,8,FALSE)</f>
        <v>Si</v>
      </c>
      <c r="J5" s="133" t="str">
        <f>VLOOKUP(E5,VIP!$A$2:$O12822,8,FALSE)</f>
        <v>Si</v>
      </c>
      <c r="K5" s="133" t="str">
        <f>VLOOKUP(E5,VIP!$A$2:$O16396,6,0)</f>
        <v>NO</v>
      </c>
      <c r="L5" s="142" t="s">
        <v>2213</v>
      </c>
      <c r="M5" s="93" t="s">
        <v>2438</v>
      </c>
      <c r="N5" s="93" t="s">
        <v>2444</v>
      </c>
      <c r="O5" s="133" t="s">
        <v>2446</v>
      </c>
      <c r="P5" s="142"/>
      <c r="Q5" s="93" t="s">
        <v>2213</v>
      </c>
      <c r="R5" s="99"/>
      <c r="S5" s="99"/>
      <c r="T5" s="119"/>
      <c r="U5" s="129"/>
      <c r="V5" s="68"/>
    </row>
    <row r="6" spans="1:22" ht="18" x14ac:dyDescent="0.25">
      <c r="A6" s="133" t="str">
        <f>VLOOKUP(E6,'LISTADO ATM'!$A$2:$C$901,3,0)</f>
        <v>DISTRITO NACIONAL</v>
      </c>
      <c r="B6" s="145">
        <v>3336022784</v>
      </c>
      <c r="C6" s="94">
        <v>44450.495428240742</v>
      </c>
      <c r="D6" s="94" t="s">
        <v>2174</v>
      </c>
      <c r="E6" s="122">
        <v>169</v>
      </c>
      <c r="F6" s="133" t="str">
        <f>VLOOKUP(E6,VIP!$A$2:$O15959,2,0)</f>
        <v>DRBR169</v>
      </c>
      <c r="G6" s="133" t="str">
        <f>VLOOKUP(E6,'LISTADO ATM'!$A$2:$B$900,2,0)</f>
        <v xml:space="preserve">ATM Oficina Caonabo </v>
      </c>
      <c r="H6" s="133" t="str">
        <f>VLOOKUP(E6,VIP!$A$2:$O20920,7,FALSE)</f>
        <v>Si</v>
      </c>
      <c r="I6" s="133" t="str">
        <f>VLOOKUP(E6,VIP!$A$2:$O12885,8,FALSE)</f>
        <v>Si</v>
      </c>
      <c r="J6" s="133" t="str">
        <f>VLOOKUP(E6,VIP!$A$2:$O12835,8,FALSE)</f>
        <v>Si</v>
      </c>
      <c r="K6" s="133" t="str">
        <f>VLOOKUP(E6,VIP!$A$2:$O16409,6,0)</f>
        <v>NO</v>
      </c>
      <c r="L6" s="142" t="s">
        <v>2213</v>
      </c>
      <c r="M6" s="93" t="s">
        <v>2438</v>
      </c>
      <c r="N6" s="93" t="s">
        <v>2444</v>
      </c>
      <c r="O6" s="133" t="s">
        <v>2446</v>
      </c>
      <c r="P6" s="142"/>
      <c r="Q6" s="147" t="s">
        <v>2213</v>
      </c>
      <c r="R6" s="99"/>
      <c r="S6" s="99"/>
      <c r="T6" s="119"/>
      <c r="U6" s="129"/>
      <c r="V6" s="68"/>
    </row>
    <row r="7" spans="1:22" ht="18" x14ac:dyDescent="0.25">
      <c r="A7" s="133" t="str">
        <f>VLOOKUP(E7,'LISTADO ATM'!$A$2:$C$901,3,0)</f>
        <v>DISTRITO NACIONAL</v>
      </c>
      <c r="B7" s="145">
        <v>3336024163</v>
      </c>
      <c r="C7" s="94">
        <v>44452.544641203705</v>
      </c>
      <c r="D7" s="94" t="s">
        <v>2174</v>
      </c>
      <c r="E7" s="122">
        <v>560</v>
      </c>
      <c r="F7" s="133" t="str">
        <f>VLOOKUP(E7,VIP!$A$2:$O15894,2,0)</f>
        <v>DRBR229</v>
      </c>
      <c r="G7" s="133" t="str">
        <f>VLOOKUP(E7,'LISTADO ATM'!$A$2:$B$900,2,0)</f>
        <v xml:space="preserve">ATM Junta Central Electoral </v>
      </c>
      <c r="H7" s="133" t="str">
        <f>VLOOKUP(E7,VIP!$A$2:$O20855,7,FALSE)</f>
        <v>Si</v>
      </c>
      <c r="I7" s="133" t="str">
        <f>VLOOKUP(E7,VIP!$A$2:$O12820,8,FALSE)</f>
        <v>Si</v>
      </c>
      <c r="J7" s="133" t="str">
        <f>VLOOKUP(E7,VIP!$A$2:$O12770,8,FALSE)</f>
        <v>Si</v>
      </c>
      <c r="K7" s="133" t="str">
        <f>VLOOKUP(E7,VIP!$A$2:$O16344,6,0)</f>
        <v>SI</v>
      </c>
      <c r="L7" s="142" t="s">
        <v>2213</v>
      </c>
      <c r="M7" s="93" t="s">
        <v>2438</v>
      </c>
      <c r="N7" s="93" t="s">
        <v>2609</v>
      </c>
      <c r="O7" s="133" t="s">
        <v>2446</v>
      </c>
      <c r="P7" s="142"/>
      <c r="Q7" s="147" t="s">
        <v>2213</v>
      </c>
      <c r="R7" s="99"/>
      <c r="S7" s="99"/>
      <c r="T7" s="99"/>
      <c r="U7" s="129"/>
      <c r="V7" s="68"/>
    </row>
    <row r="8" spans="1:22" ht="18" x14ac:dyDescent="0.25">
      <c r="A8" s="133" t="str">
        <f>VLOOKUP(E8,'LISTADO ATM'!$A$2:$C$901,3,0)</f>
        <v>DISTRITO NACIONAL</v>
      </c>
      <c r="B8" s="145">
        <v>3336025367</v>
      </c>
      <c r="C8" s="94">
        <v>44453.433425925927</v>
      </c>
      <c r="D8" s="94" t="s">
        <v>2441</v>
      </c>
      <c r="E8" s="122">
        <v>983</v>
      </c>
      <c r="F8" s="133" t="str">
        <f>VLOOKUP(E8,VIP!$A$2:$O15952,2,0)</f>
        <v>DRBR983</v>
      </c>
      <c r="G8" s="133" t="str">
        <f>VLOOKUP(E8,'LISTADO ATM'!$A$2:$B$900,2,0)</f>
        <v xml:space="preserve">ATM Bravo República de Colombia </v>
      </c>
      <c r="H8" s="133" t="str">
        <f>VLOOKUP(E8,VIP!$A$2:$O20913,7,FALSE)</f>
        <v>Si</v>
      </c>
      <c r="I8" s="133" t="str">
        <f>VLOOKUP(E8,VIP!$A$2:$O12878,8,FALSE)</f>
        <v>No</v>
      </c>
      <c r="J8" s="133" t="str">
        <f>VLOOKUP(E8,VIP!$A$2:$O12828,8,FALSE)</f>
        <v>No</v>
      </c>
      <c r="K8" s="133" t="str">
        <f>VLOOKUP(E8,VIP!$A$2:$O16402,6,0)</f>
        <v>NO</v>
      </c>
      <c r="L8" s="142" t="s">
        <v>2543</v>
      </c>
      <c r="M8" s="93" t="s">
        <v>2438</v>
      </c>
      <c r="N8" s="93" t="s">
        <v>2444</v>
      </c>
      <c r="O8" s="133" t="s">
        <v>2445</v>
      </c>
      <c r="P8" s="142"/>
      <c r="Q8" s="147" t="s">
        <v>2543</v>
      </c>
      <c r="R8" s="99"/>
      <c r="S8" s="99"/>
      <c r="T8" s="99"/>
      <c r="U8" s="129"/>
      <c r="V8" s="68"/>
    </row>
    <row r="9" spans="1:22" ht="18" x14ac:dyDescent="0.25">
      <c r="A9" s="133" t="str">
        <f>VLOOKUP(E9,'LISTADO ATM'!$A$2:$C$901,3,0)</f>
        <v>DISTRITO NACIONAL</v>
      </c>
      <c r="B9" s="145">
        <v>3336026221</v>
      </c>
      <c r="C9" s="94">
        <v>44453.765868055554</v>
      </c>
      <c r="D9" s="94" t="s">
        <v>2174</v>
      </c>
      <c r="E9" s="122">
        <v>976</v>
      </c>
      <c r="F9" s="133" t="str">
        <f>VLOOKUP(E9,VIP!$A$2:$O15971,2,0)</f>
        <v>DRBR24W</v>
      </c>
      <c r="G9" s="133" t="str">
        <f>VLOOKUP(E9,'LISTADO ATM'!$A$2:$B$900,2,0)</f>
        <v xml:space="preserve">ATM Oficina Diamond Plaza I </v>
      </c>
      <c r="H9" s="133" t="str">
        <f>VLOOKUP(E9,VIP!$A$2:$O20932,7,FALSE)</f>
        <v>Si</v>
      </c>
      <c r="I9" s="133" t="str">
        <f>VLOOKUP(E9,VIP!$A$2:$O12897,8,FALSE)</f>
        <v>Si</v>
      </c>
      <c r="J9" s="133" t="str">
        <f>VLOOKUP(E9,VIP!$A$2:$O12847,8,FALSE)</f>
        <v>Si</v>
      </c>
      <c r="K9" s="133" t="str">
        <f>VLOOKUP(E9,VIP!$A$2:$O16421,6,0)</f>
        <v>NO</v>
      </c>
      <c r="L9" s="142" t="s">
        <v>2213</v>
      </c>
      <c r="M9" s="93" t="s">
        <v>2438</v>
      </c>
      <c r="N9" s="93" t="s">
        <v>2444</v>
      </c>
      <c r="O9" s="133" t="s">
        <v>2446</v>
      </c>
      <c r="P9" s="142"/>
      <c r="Q9" s="147" t="s">
        <v>2213</v>
      </c>
      <c r="R9" s="99"/>
      <c r="S9" s="99"/>
      <c r="T9" s="99"/>
      <c r="U9" s="129"/>
      <c r="V9" s="68"/>
    </row>
    <row r="10" spans="1:22" ht="18" x14ac:dyDescent="0.25">
      <c r="A10" s="133" t="str">
        <f>VLOOKUP(E10,'LISTADO ATM'!$A$2:$C$901,3,0)</f>
        <v>DISTRITO NACIONAL</v>
      </c>
      <c r="B10" s="145">
        <v>3336026223</v>
      </c>
      <c r="C10" s="94">
        <v>44453.766574074078</v>
      </c>
      <c r="D10" s="94" t="s">
        <v>2174</v>
      </c>
      <c r="E10" s="122">
        <v>979</v>
      </c>
      <c r="F10" s="133" t="str">
        <f>VLOOKUP(E10,VIP!$A$2:$O15972,2,0)</f>
        <v>DRBR979</v>
      </c>
      <c r="G10" s="133" t="str">
        <f>VLOOKUP(E10,'LISTADO ATM'!$A$2:$B$900,2,0)</f>
        <v xml:space="preserve">ATM Oficina Luperón I </v>
      </c>
      <c r="H10" s="133" t="str">
        <f>VLOOKUP(E10,VIP!$A$2:$O20933,7,FALSE)</f>
        <v>Si</v>
      </c>
      <c r="I10" s="133" t="str">
        <f>VLOOKUP(E10,VIP!$A$2:$O12898,8,FALSE)</f>
        <v>Si</v>
      </c>
      <c r="J10" s="133" t="str">
        <f>VLOOKUP(E10,VIP!$A$2:$O12848,8,FALSE)</f>
        <v>Si</v>
      </c>
      <c r="K10" s="133" t="str">
        <f>VLOOKUP(E10,VIP!$A$2:$O16422,6,0)</f>
        <v>NO</v>
      </c>
      <c r="L10" s="142" t="s">
        <v>2213</v>
      </c>
      <c r="M10" s="93" t="s">
        <v>2438</v>
      </c>
      <c r="N10" s="93" t="s">
        <v>2444</v>
      </c>
      <c r="O10" s="133" t="s">
        <v>2446</v>
      </c>
      <c r="P10" s="142"/>
      <c r="Q10" s="147" t="s">
        <v>2213</v>
      </c>
      <c r="R10" s="99"/>
      <c r="S10" s="99"/>
      <c r="T10" s="99"/>
      <c r="U10" s="129"/>
      <c r="V10" s="68"/>
    </row>
    <row r="11" spans="1:22" ht="18" x14ac:dyDescent="0.25">
      <c r="A11" s="133" t="str">
        <f>VLOOKUP(E11,'LISTADO ATM'!$A$2:$C$901,3,0)</f>
        <v>DISTRITO NACIONAL</v>
      </c>
      <c r="B11" s="145">
        <v>3336026265</v>
      </c>
      <c r="C11" s="94">
        <v>44453.930381944447</v>
      </c>
      <c r="D11" s="94" t="s">
        <v>2174</v>
      </c>
      <c r="E11" s="122">
        <v>717</v>
      </c>
      <c r="F11" s="133" t="str">
        <f>VLOOKUP(E11,VIP!$A$2:$O15990,2,0)</f>
        <v>DRBR24K</v>
      </c>
      <c r="G11" s="133" t="str">
        <f>VLOOKUP(E11,'LISTADO ATM'!$A$2:$B$900,2,0)</f>
        <v xml:space="preserve">ATM Oficina Los Alcarrizos </v>
      </c>
      <c r="H11" s="133" t="str">
        <f>VLOOKUP(E11,VIP!$A$2:$O20951,7,FALSE)</f>
        <v>Si</v>
      </c>
      <c r="I11" s="133" t="str">
        <f>VLOOKUP(E11,VIP!$A$2:$O12916,8,FALSE)</f>
        <v>Si</v>
      </c>
      <c r="J11" s="133" t="str">
        <f>VLOOKUP(E11,VIP!$A$2:$O12866,8,FALSE)</f>
        <v>Si</v>
      </c>
      <c r="K11" s="133" t="str">
        <f>VLOOKUP(E11,VIP!$A$2:$O16440,6,0)</f>
        <v>SI</v>
      </c>
      <c r="L11" s="142" t="s">
        <v>2615</v>
      </c>
      <c r="M11" s="93" t="s">
        <v>2438</v>
      </c>
      <c r="N11" s="93" t="s">
        <v>2444</v>
      </c>
      <c r="O11" s="133" t="s">
        <v>2446</v>
      </c>
      <c r="P11" s="142"/>
      <c r="Q11" s="147" t="s">
        <v>2615</v>
      </c>
      <c r="R11" s="99"/>
      <c r="S11" s="99"/>
      <c r="T11" s="99"/>
      <c r="U11" s="129"/>
      <c r="V11" s="68"/>
    </row>
    <row r="12" spans="1:22" ht="18" x14ac:dyDescent="0.25">
      <c r="A12" s="133" t="str">
        <f>VLOOKUP(E12,'LISTADO ATM'!$A$2:$C$901,3,0)</f>
        <v>DISTRITO NACIONAL</v>
      </c>
      <c r="B12" s="145">
        <v>3336026270</v>
      </c>
      <c r="C12" s="94">
        <v>44454.107627314814</v>
      </c>
      <c r="D12" s="94" t="s">
        <v>2174</v>
      </c>
      <c r="E12" s="122">
        <v>527</v>
      </c>
      <c r="F12" s="133" t="str">
        <f>VLOOKUP(E12,VIP!$A$2:$O15993,2,0)</f>
        <v>DRBR527</v>
      </c>
      <c r="G12" s="133" t="str">
        <f>VLOOKUP(E12,'LISTADO ATM'!$A$2:$B$900,2,0)</f>
        <v>ATM Oficina Zona Oriental II</v>
      </c>
      <c r="H12" s="133" t="str">
        <f>VLOOKUP(E12,VIP!$A$2:$O20954,7,FALSE)</f>
        <v>Si</v>
      </c>
      <c r="I12" s="133" t="str">
        <f>VLOOKUP(E12,VIP!$A$2:$O12919,8,FALSE)</f>
        <v>Si</v>
      </c>
      <c r="J12" s="133" t="str">
        <f>VLOOKUP(E12,VIP!$A$2:$O12869,8,FALSE)</f>
        <v>Si</v>
      </c>
      <c r="K12" s="133" t="str">
        <f>VLOOKUP(E12,VIP!$A$2:$O16443,6,0)</f>
        <v>SI</v>
      </c>
      <c r="L12" s="142" t="s">
        <v>2239</v>
      </c>
      <c r="M12" s="93" t="s">
        <v>2438</v>
      </c>
      <c r="N12" s="93" t="s">
        <v>2444</v>
      </c>
      <c r="O12" s="133" t="s">
        <v>2446</v>
      </c>
      <c r="P12" s="142"/>
      <c r="Q12" s="147" t="s">
        <v>2239</v>
      </c>
      <c r="R12" s="99"/>
      <c r="S12" s="99"/>
      <c r="T12" s="99"/>
      <c r="U12" s="129"/>
      <c r="V12" s="68"/>
    </row>
    <row r="13" spans="1:22" ht="18" x14ac:dyDescent="0.25">
      <c r="A13" s="133" t="str">
        <f>VLOOKUP(E13,'LISTADO ATM'!$A$2:$C$901,3,0)</f>
        <v>DISTRITO NACIONAL</v>
      </c>
      <c r="B13" s="145">
        <v>3336026293</v>
      </c>
      <c r="C13" s="94">
        <v>44454.320324074077</v>
      </c>
      <c r="D13" s="94" t="s">
        <v>2174</v>
      </c>
      <c r="E13" s="122">
        <v>549</v>
      </c>
      <c r="F13" s="133" t="str">
        <f>VLOOKUP(E13,VIP!$A$2:$O15992,2,0)</f>
        <v>DRBR026</v>
      </c>
      <c r="G13" s="133" t="str">
        <f>VLOOKUP(E13,'LISTADO ATM'!$A$2:$B$900,2,0)</f>
        <v xml:space="preserve">ATM Ministerio de Turismo (Oficinas Gubernamentales) </v>
      </c>
      <c r="H13" s="133" t="str">
        <f>VLOOKUP(E13,VIP!$A$2:$O20953,7,FALSE)</f>
        <v>Si</v>
      </c>
      <c r="I13" s="133" t="str">
        <f>VLOOKUP(E13,VIP!$A$2:$O12918,8,FALSE)</f>
        <v>Si</v>
      </c>
      <c r="J13" s="133" t="str">
        <f>VLOOKUP(E13,VIP!$A$2:$O12868,8,FALSE)</f>
        <v>Si</v>
      </c>
      <c r="K13" s="133" t="str">
        <f>VLOOKUP(E13,VIP!$A$2:$O16442,6,0)</f>
        <v>NO</v>
      </c>
      <c r="L13" s="142" t="s">
        <v>2213</v>
      </c>
      <c r="M13" s="93" t="s">
        <v>2438</v>
      </c>
      <c r="N13" s="93" t="s">
        <v>2444</v>
      </c>
      <c r="O13" s="133" t="s">
        <v>2446</v>
      </c>
      <c r="P13" s="142"/>
      <c r="Q13" s="147" t="s">
        <v>2213</v>
      </c>
      <c r="R13" s="99"/>
      <c r="S13" s="99"/>
      <c r="T13" s="99"/>
      <c r="U13" s="129"/>
      <c r="V13" s="68"/>
    </row>
    <row r="14" spans="1:22" ht="18" x14ac:dyDescent="0.25">
      <c r="A14" s="133" t="str">
        <f>VLOOKUP(E14,'LISTADO ATM'!$A$2:$C$901,3,0)</f>
        <v>DISTRITO NACIONAL</v>
      </c>
      <c r="B14" s="145">
        <v>3336026674</v>
      </c>
      <c r="C14" s="94">
        <v>44454.413321759261</v>
      </c>
      <c r="D14" s="94" t="s">
        <v>2441</v>
      </c>
      <c r="E14" s="122">
        <v>443</v>
      </c>
      <c r="F14" s="133" t="str">
        <f>VLOOKUP(E14,VIP!$A$2:$O16002,2,0)</f>
        <v>DRBR443</v>
      </c>
      <c r="G14" s="133" t="str">
        <f>VLOOKUP(E14,'LISTADO ATM'!$A$2:$B$900,2,0)</f>
        <v xml:space="preserve">ATM Edificio San Rafael </v>
      </c>
      <c r="H14" s="133" t="str">
        <f>VLOOKUP(E14,VIP!$A$2:$O20963,7,FALSE)</f>
        <v>Si</v>
      </c>
      <c r="I14" s="133" t="str">
        <f>VLOOKUP(E14,VIP!$A$2:$O12928,8,FALSE)</f>
        <v>Si</v>
      </c>
      <c r="J14" s="133" t="str">
        <f>VLOOKUP(E14,VIP!$A$2:$O12878,8,FALSE)</f>
        <v>Si</v>
      </c>
      <c r="K14" s="133" t="str">
        <f>VLOOKUP(E14,VIP!$A$2:$O16452,6,0)</f>
        <v>NO</v>
      </c>
      <c r="L14" s="142" t="s">
        <v>2434</v>
      </c>
      <c r="M14" s="93" t="s">
        <v>2438</v>
      </c>
      <c r="N14" s="93" t="s">
        <v>2444</v>
      </c>
      <c r="O14" s="133" t="s">
        <v>2445</v>
      </c>
      <c r="P14" s="142"/>
      <c r="Q14" s="147" t="s">
        <v>2434</v>
      </c>
      <c r="R14" s="99"/>
      <c r="S14" s="99"/>
      <c r="T14" s="99"/>
      <c r="U14" s="129"/>
      <c r="V14" s="68"/>
    </row>
    <row r="15" spans="1:22" ht="18" x14ac:dyDescent="0.25">
      <c r="A15" s="133" t="str">
        <f>VLOOKUP(E15,'LISTADO ATM'!$A$2:$C$901,3,0)</f>
        <v>DISTRITO NACIONAL</v>
      </c>
      <c r="B15" s="145">
        <v>3336026786</v>
      </c>
      <c r="C15" s="94">
        <v>44454.440659722219</v>
      </c>
      <c r="D15" s="94" t="s">
        <v>2441</v>
      </c>
      <c r="E15" s="122">
        <v>338</v>
      </c>
      <c r="F15" s="133" t="str">
        <f>VLOOKUP(E15,VIP!$A$2:$O15996,2,0)</f>
        <v>DRBR338</v>
      </c>
      <c r="G15" s="133" t="str">
        <f>VLOOKUP(E15,'LISTADO ATM'!$A$2:$B$900,2,0)</f>
        <v>ATM S/M Aprezio Pantoja</v>
      </c>
      <c r="H15" s="133" t="str">
        <f>VLOOKUP(E15,VIP!$A$2:$O20957,7,FALSE)</f>
        <v>Si</v>
      </c>
      <c r="I15" s="133" t="str">
        <f>VLOOKUP(E15,VIP!$A$2:$O12922,8,FALSE)</f>
        <v>Si</v>
      </c>
      <c r="J15" s="133" t="str">
        <f>VLOOKUP(E15,VIP!$A$2:$O12872,8,FALSE)</f>
        <v>Si</v>
      </c>
      <c r="K15" s="133" t="str">
        <f>VLOOKUP(E15,VIP!$A$2:$O16446,6,0)</f>
        <v>NO</v>
      </c>
      <c r="L15" s="142" t="s">
        <v>2543</v>
      </c>
      <c r="M15" s="93" t="s">
        <v>2438</v>
      </c>
      <c r="N15" s="93" t="s">
        <v>2444</v>
      </c>
      <c r="O15" s="133" t="s">
        <v>2445</v>
      </c>
      <c r="P15" s="142"/>
      <c r="Q15" s="147" t="s">
        <v>2543</v>
      </c>
      <c r="R15" s="99"/>
      <c r="S15" s="99"/>
      <c r="T15" s="99"/>
      <c r="U15" s="129"/>
      <c r="V15" s="68"/>
    </row>
    <row r="16" spans="1:22" ht="18" x14ac:dyDescent="0.25">
      <c r="A16" s="133" t="str">
        <f>VLOOKUP(E16,'LISTADO ATM'!$A$2:$C$901,3,0)</f>
        <v>ESTE</v>
      </c>
      <c r="B16" s="145">
        <v>3336027010</v>
      </c>
      <c r="C16" s="94">
        <v>44454.51353009259</v>
      </c>
      <c r="D16" s="94" t="s">
        <v>2441</v>
      </c>
      <c r="E16" s="122">
        <v>1</v>
      </c>
      <c r="F16" s="133" t="str">
        <f>VLOOKUP(E16,VIP!$A$2:$O16008,2,0)</f>
        <v>DRBR001</v>
      </c>
      <c r="G16" s="133" t="str">
        <f>VLOOKUP(E16,'LISTADO ATM'!$A$2:$B$900,2,0)</f>
        <v>ATM S/M San Rafael del Yuma</v>
      </c>
      <c r="H16" s="133" t="str">
        <f>VLOOKUP(E16,VIP!$A$2:$O20969,7,FALSE)</f>
        <v>Si</v>
      </c>
      <c r="I16" s="133" t="str">
        <f>VLOOKUP(E16,VIP!$A$2:$O12934,8,FALSE)</f>
        <v>Si</v>
      </c>
      <c r="J16" s="133" t="str">
        <f>VLOOKUP(E16,VIP!$A$2:$O12884,8,FALSE)</f>
        <v>Si</v>
      </c>
      <c r="K16" s="133" t="str">
        <f>VLOOKUP(E16,VIP!$A$2:$O16458,6,0)</f>
        <v>NO</v>
      </c>
      <c r="L16" s="142" t="s">
        <v>2410</v>
      </c>
      <c r="M16" s="93" t="s">
        <v>2438</v>
      </c>
      <c r="N16" s="93" t="s">
        <v>2444</v>
      </c>
      <c r="O16" s="133" t="s">
        <v>2445</v>
      </c>
      <c r="P16" s="142"/>
      <c r="Q16" s="147" t="s">
        <v>2410</v>
      </c>
      <c r="R16" s="99"/>
      <c r="S16" s="99"/>
      <c r="T16" s="99"/>
      <c r="U16" s="129"/>
      <c r="V16" s="68"/>
    </row>
    <row r="17" spans="1:22" ht="18" x14ac:dyDescent="0.25">
      <c r="A17" s="133" t="str">
        <f>VLOOKUP(E17,'LISTADO ATM'!$A$2:$C$901,3,0)</f>
        <v>DISTRITO NACIONAL</v>
      </c>
      <c r="B17" s="145">
        <v>3336027017</v>
      </c>
      <c r="C17" s="94">
        <v>44454.515347222223</v>
      </c>
      <c r="D17" s="94" t="s">
        <v>2630</v>
      </c>
      <c r="E17" s="122">
        <v>235</v>
      </c>
      <c r="F17" s="133" t="str">
        <f>VLOOKUP(E17,VIP!$A$2:$O16006,2,0)</f>
        <v>DRBR235</v>
      </c>
      <c r="G17" s="133" t="str">
        <f>VLOOKUP(E17,'LISTADO ATM'!$A$2:$B$900,2,0)</f>
        <v xml:space="preserve">ATM Oficina Multicentro La Sirena San Isidro </v>
      </c>
      <c r="H17" s="133" t="str">
        <f>VLOOKUP(E17,VIP!$A$2:$O20967,7,FALSE)</f>
        <v>Si</v>
      </c>
      <c r="I17" s="133" t="str">
        <f>VLOOKUP(E17,VIP!$A$2:$O12932,8,FALSE)</f>
        <v>Si</v>
      </c>
      <c r="J17" s="133" t="str">
        <f>VLOOKUP(E17,VIP!$A$2:$O12882,8,FALSE)</f>
        <v>Si</v>
      </c>
      <c r="K17" s="133" t="str">
        <f>VLOOKUP(E17,VIP!$A$2:$O16456,6,0)</f>
        <v>SI</v>
      </c>
      <c r="L17" s="142" t="s">
        <v>2434</v>
      </c>
      <c r="M17" s="93" t="s">
        <v>2438</v>
      </c>
      <c r="N17" s="93" t="s">
        <v>2444</v>
      </c>
      <c r="O17" s="133" t="s">
        <v>2632</v>
      </c>
      <c r="P17" s="142"/>
      <c r="Q17" s="147" t="s">
        <v>2631</v>
      </c>
      <c r="R17" s="99"/>
      <c r="S17" s="99"/>
      <c r="T17" s="99"/>
      <c r="U17" s="129"/>
      <c r="V17" s="68"/>
    </row>
    <row r="18" spans="1:22" ht="18" x14ac:dyDescent="0.25">
      <c r="A18" s="133" t="str">
        <f>VLOOKUP(E18,'LISTADO ATM'!$A$2:$C$901,3,0)</f>
        <v>SUR</v>
      </c>
      <c r="B18" s="145">
        <v>3336027169</v>
      </c>
      <c r="C18" s="94">
        <v>44454.581087962964</v>
      </c>
      <c r="D18" s="94" t="s">
        <v>2174</v>
      </c>
      <c r="E18" s="122">
        <v>84</v>
      </c>
      <c r="F18" s="133" t="str">
        <f>VLOOKUP(E18,VIP!$A$2:$O16003,2,0)</f>
        <v>DRBR084</v>
      </c>
      <c r="G18" s="133" t="str">
        <f>VLOOKUP(E18,'LISTADO ATM'!$A$2:$B$900,2,0)</f>
        <v xml:space="preserve">ATM Oficina Multicentro Sirena San Cristóbal </v>
      </c>
      <c r="H18" s="133" t="str">
        <f>VLOOKUP(E18,VIP!$A$2:$O20964,7,FALSE)</f>
        <v>Si</v>
      </c>
      <c r="I18" s="133" t="str">
        <f>VLOOKUP(E18,VIP!$A$2:$O12929,8,FALSE)</f>
        <v>Si</v>
      </c>
      <c r="J18" s="133" t="str">
        <f>VLOOKUP(E18,VIP!$A$2:$O12879,8,FALSE)</f>
        <v>Si</v>
      </c>
      <c r="K18" s="133" t="str">
        <f>VLOOKUP(E18,VIP!$A$2:$O16453,6,0)</f>
        <v>SI</v>
      </c>
      <c r="L18" s="142" t="s">
        <v>2628</v>
      </c>
      <c r="M18" s="93" t="s">
        <v>2438</v>
      </c>
      <c r="N18" s="93" t="s">
        <v>2444</v>
      </c>
      <c r="O18" s="133" t="s">
        <v>2446</v>
      </c>
      <c r="P18" s="142"/>
      <c r="Q18" s="147" t="s">
        <v>2628</v>
      </c>
      <c r="R18" s="99"/>
      <c r="S18" s="99"/>
      <c r="T18" s="99"/>
      <c r="U18" s="129"/>
      <c r="V18" s="68"/>
    </row>
    <row r="19" spans="1:22" ht="18" x14ac:dyDescent="0.25">
      <c r="A19" s="133" t="str">
        <f>VLOOKUP(E19,'LISTADO ATM'!$A$2:$C$901,3,0)</f>
        <v>DISTRITO NACIONAL</v>
      </c>
      <c r="B19" s="145">
        <v>3336027178</v>
      </c>
      <c r="C19" s="94">
        <v>44454.58258101852</v>
      </c>
      <c r="D19" s="94" t="s">
        <v>2174</v>
      </c>
      <c r="E19" s="122">
        <v>966</v>
      </c>
      <c r="F19" s="133" t="str">
        <f>VLOOKUP(E19,VIP!$A$2:$O16002,2,0)</f>
        <v>DRBR966</v>
      </c>
      <c r="G19" s="133" t="str">
        <f>VLOOKUP(E19,'LISTADO ATM'!$A$2:$B$900,2,0)</f>
        <v>ATM Centro Medico Real</v>
      </c>
      <c r="H19" s="133" t="str">
        <f>VLOOKUP(E19,VIP!$A$2:$O20963,7,FALSE)</f>
        <v>Si</v>
      </c>
      <c r="I19" s="133" t="str">
        <f>VLOOKUP(E19,VIP!$A$2:$O12928,8,FALSE)</f>
        <v>Si</v>
      </c>
      <c r="J19" s="133" t="str">
        <f>VLOOKUP(E19,VIP!$A$2:$O12878,8,FALSE)</f>
        <v>Si</v>
      </c>
      <c r="K19" s="133" t="str">
        <f>VLOOKUP(E19,VIP!$A$2:$O16452,6,0)</f>
        <v>NO</v>
      </c>
      <c r="L19" s="142" t="s">
        <v>2628</v>
      </c>
      <c r="M19" s="93" t="s">
        <v>2438</v>
      </c>
      <c r="N19" s="93" t="s">
        <v>2444</v>
      </c>
      <c r="O19" s="133" t="s">
        <v>2446</v>
      </c>
      <c r="P19" s="142"/>
      <c r="Q19" s="147" t="s">
        <v>2628</v>
      </c>
      <c r="R19" s="99"/>
      <c r="S19" s="99"/>
      <c r="T19" s="99"/>
      <c r="U19" s="129"/>
      <c r="V19" s="68"/>
    </row>
    <row r="20" spans="1:22" ht="18" x14ac:dyDescent="0.25">
      <c r="A20" s="133" t="str">
        <f>VLOOKUP(E20,'LISTADO ATM'!$A$2:$C$901,3,0)</f>
        <v>DISTRITO NACIONAL</v>
      </c>
      <c r="B20" s="145">
        <v>3336027260</v>
      </c>
      <c r="C20" s="94">
        <v>44454.609930555554</v>
      </c>
      <c r="D20" s="94" t="s">
        <v>2174</v>
      </c>
      <c r="E20" s="122">
        <v>375</v>
      </c>
      <c r="F20" s="133" t="str">
        <f>VLOOKUP(E20,VIP!$A$2:$O15992,2,0)</f>
        <v>DRBR375</v>
      </c>
      <c r="G20" s="133" t="str">
        <f>VLOOKUP(E20,'LISTADO ATM'!$A$2:$B$900,2,0)</f>
        <v>ATM Base Naval Las Caletas</v>
      </c>
      <c r="H20" s="133" t="str">
        <f>VLOOKUP(E20,VIP!$A$2:$O20953,7,FALSE)</f>
        <v>N/A</v>
      </c>
      <c r="I20" s="133" t="str">
        <f>VLOOKUP(E20,VIP!$A$2:$O12918,8,FALSE)</f>
        <v>N/A</v>
      </c>
      <c r="J20" s="133" t="str">
        <f>VLOOKUP(E20,VIP!$A$2:$O12868,8,FALSE)</f>
        <v>N/A</v>
      </c>
      <c r="K20" s="133" t="str">
        <f>VLOOKUP(E20,VIP!$A$2:$O16442,6,0)</f>
        <v>N/A</v>
      </c>
      <c r="L20" s="142" t="s">
        <v>2635</v>
      </c>
      <c r="M20" s="93" t="s">
        <v>2438</v>
      </c>
      <c r="N20" s="93" t="s">
        <v>2444</v>
      </c>
      <c r="O20" s="133" t="s">
        <v>2445</v>
      </c>
      <c r="P20" s="142"/>
      <c r="Q20" s="147" t="s">
        <v>2434</v>
      </c>
      <c r="R20" s="99"/>
      <c r="S20" s="99"/>
      <c r="T20" s="99"/>
      <c r="U20" s="129"/>
      <c r="V20" s="68"/>
    </row>
    <row r="21" spans="1:22" ht="18" x14ac:dyDescent="0.25">
      <c r="A21" s="133" t="str">
        <f>VLOOKUP(E21,'LISTADO ATM'!$A$2:$C$901,3,0)</f>
        <v>DISTRITO NACIONAL</v>
      </c>
      <c r="B21" s="145">
        <v>3336027338</v>
      </c>
      <c r="C21" s="94">
        <v>44454.63653935185</v>
      </c>
      <c r="D21" s="94" t="s">
        <v>2175</v>
      </c>
      <c r="E21" s="122">
        <v>398</v>
      </c>
      <c r="F21" s="133" t="str">
        <f>VLOOKUP(E21,VIP!$A$2:$O15986,2,0)</f>
        <v>DRBR398</v>
      </c>
      <c r="G21" s="133" t="str">
        <f>VLOOKUP(E21,'LISTADO ATM'!$A$2:$B$900,2,0)</f>
        <v>Ofic. Dual Blue Mall #4</v>
      </c>
      <c r="H21" s="133" t="str">
        <f>VLOOKUP(E21,VIP!$A$2:$O20947,7,FALSE)</f>
        <v>Si</v>
      </c>
      <c r="I21" s="133" t="str">
        <f>VLOOKUP(E21,VIP!$A$2:$O12912,8,FALSE)</f>
        <v>Si</v>
      </c>
      <c r="J21" s="133" t="str">
        <f>VLOOKUP(E21,VIP!$A$2:$O12862,8,FALSE)</f>
        <v>Si</v>
      </c>
      <c r="K21" s="133" t="str">
        <f>VLOOKUP(E21,VIP!$A$2:$O16436,6,0)</f>
        <v>SI</v>
      </c>
      <c r="L21" s="142" t="s">
        <v>2213</v>
      </c>
      <c r="M21" s="93" t="s">
        <v>2438</v>
      </c>
      <c r="N21" s="93" t="s">
        <v>2444</v>
      </c>
      <c r="O21" s="133" t="s">
        <v>2623</v>
      </c>
      <c r="P21" s="142"/>
      <c r="Q21" s="147" t="s">
        <v>2213</v>
      </c>
      <c r="R21" s="99"/>
      <c r="S21" s="99"/>
      <c r="T21" s="99"/>
      <c r="U21" s="129"/>
      <c r="V21" s="68"/>
    </row>
    <row r="22" spans="1:22" ht="18" x14ac:dyDescent="0.25">
      <c r="A22" s="133" t="str">
        <f>VLOOKUP(E22,'LISTADO ATM'!$A$2:$C$901,3,0)</f>
        <v>DISTRITO NACIONAL</v>
      </c>
      <c r="B22" s="145">
        <v>3336027472</v>
      </c>
      <c r="C22" s="94">
        <v>44454.67765046296</v>
      </c>
      <c r="D22" s="94" t="s">
        <v>2441</v>
      </c>
      <c r="E22" s="122">
        <v>696</v>
      </c>
      <c r="F22" s="133" t="str">
        <f>VLOOKUP(E22,VIP!$A$2:$O16058,2,0)</f>
        <v>DRBR696</v>
      </c>
      <c r="G22" s="133" t="str">
        <f>VLOOKUP(E22,'LISTADO ATM'!$A$2:$B$900,2,0)</f>
        <v>ATM Olé Jacobo Majluta</v>
      </c>
      <c r="H22" s="133" t="str">
        <f>VLOOKUP(E22,VIP!$A$2:$O21019,7,FALSE)</f>
        <v>Si</v>
      </c>
      <c r="I22" s="133" t="str">
        <f>VLOOKUP(E22,VIP!$A$2:$O12984,8,FALSE)</f>
        <v>Si</v>
      </c>
      <c r="J22" s="133" t="str">
        <f>VLOOKUP(E22,VIP!$A$2:$O12934,8,FALSE)</f>
        <v>Si</v>
      </c>
      <c r="K22" s="133" t="str">
        <f>VLOOKUP(E22,VIP!$A$2:$O16508,6,0)</f>
        <v>NO</v>
      </c>
      <c r="L22" s="142" t="s">
        <v>2410</v>
      </c>
      <c r="M22" s="93" t="s">
        <v>2438</v>
      </c>
      <c r="N22" s="93" t="s">
        <v>2444</v>
      </c>
      <c r="O22" s="133" t="s">
        <v>2445</v>
      </c>
      <c r="P22" s="142"/>
      <c r="Q22" s="147" t="s">
        <v>2410</v>
      </c>
      <c r="R22" s="99"/>
      <c r="S22" s="99"/>
      <c r="T22" s="99"/>
      <c r="U22" s="129"/>
      <c r="V22" s="68"/>
    </row>
    <row r="23" spans="1:22" ht="18" x14ac:dyDescent="0.25">
      <c r="A23" s="133" t="str">
        <f>VLOOKUP(E23,'LISTADO ATM'!$A$2:$C$901,3,0)</f>
        <v>DISTRITO NACIONAL</v>
      </c>
      <c r="B23" s="145">
        <v>3336027487</v>
      </c>
      <c r="C23" s="94">
        <v>44454.680543981478</v>
      </c>
      <c r="D23" s="94" t="s">
        <v>2441</v>
      </c>
      <c r="E23" s="122">
        <v>240</v>
      </c>
      <c r="F23" s="133" t="str">
        <f>VLOOKUP(E23,VIP!$A$2:$O16057,2,0)</f>
        <v>DRBR24D</v>
      </c>
      <c r="G23" s="133" t="str">
        <f>VLOOKUP(E23,'LISTADO ATM'!$A$2:$B$900,2,0)</f>
        <v xml:space="preserve">ATM Oficina Carrefour I </v>
      </c>
      <c r="H23" s="133" t="str">
        <f>VLOOKUP(E23,VIP!$A$2:$O21018,7,FALSE)</f>
        <v>Si</v>
      </c>
      <c r="I23" s="133" t="str">
        <f>VLOOKUP(E23,VIP!$A$2:$O12983,8,FALSE)</f>
        <v>Si</v>
      </c>
      <c r="J23" s="133" t="str">
        <f>VLOOKUP(E23,VIP!$A$2:$O12933,8,FALSE)</f>
        <v>Si</v>
      </c>
      <c r="K23" s="133" t="str">
        <f>VLOOKUP(E23,VIP!$A$2:$O16507,6,0)</f>
        <v>SI</v>
      </c>
      <c r="L23" s="142" t="s">
        <v>2410</v>
      </c>
      <c r="M23" s="93" t="s">
        <v>2438</v>
      </c>
      <c r="N23" s="93" t="s">
        <v>2444</v>
      </c>
      <c r="O23" s="133" t="s">
        <v>2445</v>
      </c>
      <c r="P23" s="142"/>
      <c r="Q23" s="147" t="s">
        <v>2410</v>
      </c>
      <c r="R23" s="99"/>
      <c r="S23" s="99"/>
      <c r="T23" s="99"/>
      <c r="U23" s="129"/>
      <c r="V23" s="68"/>
    </row>
    <row r="24" spans="1:22" ht="18" x14ac:dyDescent="0.25">
      <c r="A24" s="133" t="str">
        <f>VLOOKUP(E24,'LISTADO ATM'!$A$2:$C$901,3,0)</f>
        <v>ESTE</v>
      </c>
      <c r="B24" s="145">
        <v>3336027495</v>
      </c>
      <c r="C24" s="94">
        <v>44454.682812500003</v>
      </c>
      <c r="D24" s="94" t="s">
        <v>2441</v>
      </c>
      <c r="E24" s="122">
        <v>660</v>
      </c>
      <c r="F24" s="133" t="str">
        <f>VLOOKUP(E24,VIP!$A$2:$O16056,2,0)</f>
        <v>DRBR660</v>
      </c>
      <c r="G24" s="133" t="str">
        <f>VLOOKUP(E24,'LISTADO ATM'!$A$2:$B$900,2,0)</f>
        <v>ATM Romana Norte II</v>
      </c>
      <c r="H24" s="133" t="str">
        <f>VLOOKUP(E24,VIP!$A$2:$O21017,7,FALSE)</f>
        <v>N/A</v>
      </c>
      <c r="I24" s="133" t="str">
        <f>VLOOKUP(E24,VIP!$A$2:$O12982,8,FALSE)</f>
        <v>N/A</v>
      </c>
      <c r="J24" s="133" t="str">
        <f>VLOOKUP(E24,VIP!$A$2:$O12932,8,FALSE)</f>
        <v>N/A</v>
      </c>
      <c r="K24" s="133" t="str">
        <f>VLOOKUP(E24,VIP!$A$2:$O16506,6,0)</f>
        <v>N/A</v>
      </c>
      <c r="L24" s="142" t="s">
        <v>2410</v>
      </c>
      <c r="M24" s="93" t="s">
        <v>2438</v>
      </c>
      <c r="N24" s="93" t="s">
        <v>2444</v>
      </c>
      <c r="O24" s="133" t="s">
        <v>2445</v>
      </c>
      <c r="P24" s="142"/>
      <c r="Q24" s="147" t="s">
        <v>2410</v>
      </c>
      <c r="R24" s="99"/>
      <c r="S24" s="99"/>
      <c r="T24" s="99"/>
      <c r="U24" s="129"/>
      <c r="V24" s="68"/>
    </row>
    <row r="25" spans="1:22" ht="18" x14ac:dyDescent="0.25">
      <c r="A25" s="133" t="str">
        <f>VLOOKUP(E25,'LISTADO ATM'!$A$2:$C$901,3,0)</f>
        <v>NORTE</v>
      </c>
      <c r="B25" s="145">
        <v>3336027502</v>
      </c>
      <c r="C25" s="94">
        <v>44454.684074074074</v>
      </c>
      <c r="D25" s="94" t="s">
        <v>2460</v>
      </c>
      <c r="E25" s="122">
        <v>969</v>
      </c>
      <c r="F25" s="133" t="str">
        <f>VLOOKUP(E25,VIP!$A$2:$O16055,2,0)</f>
        <v>DRBR12F</v>
      </c>
      <c r="G25" s="133" t="str">
        <f>VLOOKUP(E25,'LISTADO ATM'!$A$2:$B$900,2,0)</f>
        <v xml:space="preserve">ATM Oficina El Sol I (Santiago) </v>
      </c>
      <c r="H25" s="133" t="str">
        <f>VLOOKUP(E25,VIP!$A$2:$O21016,7,FALSE)</f>
        <v>Si</v>
      </c>
      <c r="I25" s="133" t="str">
        <f>VLOOKUP(E25,VIP!$A$2:$O12981,8,FALSE)</f>
        <v>Si</v>
      </c>
      <c r="J25" s="133" t="str">
        <f>VLOOKUP(E25,VIP!$A$2:$O12931,8,FALSE)</f>
        <v>Si</v>
      </c>
      <c r="K25" s="133" t="str">
        <f>VLOOKUP(E25,VIP!$A$2:$O16505,6,0)</f>
        <v>SI</v>
      </c>
      <c r="L25" s="142" t="s">
        <v>2410</v>
      </c>
      <c r="M25" s="93" t="s">
        <v>2438</v>
      </c>
      <c r="N25" s="93" t="s">
        <v>2444</v>
      </c>
      <c r="O25" s="133" t="s">
        <v>2616</v>
      </c>
      <c r="P25" s="142"/>
      <c r="Q25" s="147" t="s">
        <v>2410</v>
      </c>
      <c r="R25" s="99"/>
      <c r="S25" s="99"/>
      <c r="T25" s="99"/>
      <c r="U25" s="129"/>
      <c r="V25" s="68"/>
    </row>
    <row r="26" spans="1:22" ht="18" x14ac:dyDescent="0.25">
      <c r="A26" s="133" t="str">
        <f>VLOOKUP(E26,'LISTADO ATM'!$A$2:$C$901,3,0)</f>
        <v>DISTRITO NACIONAL</v>
      </c>
      <c r="B26" s="145">
        <v>3336027531</v>
      </c>
      <c r="C26" s="94">
        <v>44454.691099537034</v>
      </c>
      <c r="D26" s="94" t="s">
        <v>2441</v>
      </c>
      <c r="E26" s="122">
        <v>493</v>
      </c>
      <c r="F26" s="133" t="str">
        <f>VLOOKUP(E26,VIP!$A$2:$O16054,2,0)</f>
        <v>DRBR493</v>
      </c>
      <c r="G26" s="133" t="str">
        <f>VLOOKUP(E26,'LISTADO ATM'!$A$2:$B$900,2,0)</f>
        <v xml:space="preserve">ATM Oficina Haina Occidental II </v>
      </c>
      <c r="H26" s="133" t="str">
        <f>VLOOKUP(E26,VIP!$A$2:$O21015,7,FALSE)</f>
        <v>Si</v>
      </c>
      <c r="I26" s="133" t="str">
        <f>VLOOKUP(E26,VIP!$A$2:$O12980,8,FALSE)</f>
        <v>Si</v>
      </c>
      <c r="J26" s="133" t="str">
        <f>VLOOKUP(E26,VIP!$A$2:$O12930,8,FALSE)</f>
        <v>Si</v>
      </c>
      <c r="K26" s="133" t="str">
        <f>VLOOKUP(E26,VIP!$A$2:$O16504,6,0)</f>
        <v>NO</v>
      </c>
      <c r="L26" s="142" t="s">
        <v>2410</v>
      </c>
      <c r="M26" s="93" t="s">
        <v>2438</v>
      </c>
      <c r="N26" s="93" t="s">
        <v>2444</v>
      </c>
      <c r="O26" s="133" t="s">
        <v>2445</v>
      </c>
      <c r="P26" s="142"/>
      <c r="Q26" s="147" t="s">
        <v>2410</v>
      </c>
      <c r="R26" s="99"/>
      <c r="S26" s="99"/>
      <c r="T26" s="99"/>
      <c r="U26" s="129"/>
      <c r="V26" s="68"/>
    </row>
    <row r="27" spans="1:22" ht="18" x14ac:dyDescent="0.25">
      <c r="A27" s="133" t="str">
        <f>VLOOKUP(E27,'LISTADO ATM'!$A$2:$C$901,3,0)</f>
        <v>NORTE</v>
      </c>
      <c r="B27" s="145">
        <v>3336027534</v>
      </c>
      <c r="C27" s="94">
        <v>44454.69253472222</v>
      </c>
      <c r="D27" s="94" t="s">
        <v>2630</v>
      </c>
      <c r="E27" s="122">
        <v>492</v>
      </c>
      <c r="F27" s="133" t="str">
        <f>VLOOKUP(E27,VIP!$A$2:$O16053,2,0)</f>
        <v>DRBR492</v>
      </c>
      <c r="G27" s="133" t="str">
        <f>VLOOKUP(E27,'LISTADO ATM'!$A$2:$B$900,2,0)</f>
        <v>ATM S/M Nacional  El Dorado Santiago</v>
      </c>
      <c r="H27" s="133" t="str">
        <f>VLOOKUP(E27,VIP!$A$2:$O21014,7,FALSE)</f>
        <v>N/A</v>
      </c>
      <c r="I27" s="133" t="str">
        <f>VLOOKUP(E27,VIP!$A$2:$O12979,8,FALSE)</f>
        <v>N/A</v>
      </c>
      <c r="J27" s="133" t="str">
        <f>VLOOKUP(E27,VIP!$A$2:$O12929,8,FALSE)</f>
        <v>N/A</v>
      </c>
      <c r="K27" s="133" t="str">
        <f>VLOOKUP(E27,VIP!$A$2:$O16503,6,0)</f>
        <v>N/A</v>
      </c>
      <c r="L27" s="142" t="s">
        <v>2410</v>
      </c>
      <c r="M27" s="93" t="s">
        <v>2438</v>
      </c>
      <c r="N27" s="93" t="s">
        <v>2444</v>
      </c>
      <c r="O27" s="133" t="s">
        <v>2632</v>
      </c>
      <c r="P27" s="142"/>
      <c r="Q27" s="147" t="s">
        <v>2410</v>
      </c>
      <c r="R27" s="99"/>
      <c r="S27" s="99"/>
      <c r="T27" s="99"/>
      <c r="U27" s="129"/>
      <c r="V27" s="68"/>
    </row>
    <row r="28" spans="1:22" ht="18" x14ac:dyDescent="0.25">
      <c r="A28" s="133" t="str">
        <f>VLOOKUP(E28,'LISTADO ATM'!$A$2:$C$901,3,0)</f>
        <v>DISTRITO NACIONAL</v>
      </c>
      <c r="B28" s="145">
        <v>3336027538</v>
      </c>
      <c r="C28" s="94">
        <v>44454.693344907406</v>
      </c>
      <c r="D28" s="94" t="s">
        <v>2441</v>
      </c>
      <c r="E28" s="122">
        <v>755</v>
      </c>
      <c r="F28" s="133" t="str">
        <f>VLOOKUP(E28,VIP!$A$2:$O16052,2,0)</f>
        <v>DRBR755</v>
      </c>
      <c r="G28" s="133" t="str">
        <f>VLOOKUP(E28,'LISTADO ATM'!$A$2:$B$900,2,0)</f>
        <v xml:space="preserve">ATM Oficina Galería del Este (Plaza) </v>
      </c>
      <c r="H28" s="133" t="str">
        <f>VLOOKUP(E28,VIP!$A$2:$O21013,7,FALSE)</f>
        <v>Si</v>
      </c>
      <c r="I28" s="133" t="str">
        <f>VLOOKUP(E28,VIP!$A$2:$O12978,8,FALSE)</f>
        <v>Si</v>
      </c>
      <c r="J28" s="133" t="str">
        <f>VLOOKUP(E28,VIP!$A$2:$O12928,8,FALSE)</f>
        <v>Si</v>
      </c>
      <c r="K28" s="133" t="str">
        <f>VLOOKUP(E28,VIP!$A$2:$O16502,6,0)</f>
        <v>NO</v>
      </c>
      <c r="L28" s="142" t="s">
        <v>2608</v>
      </c>
      <c r="M28" s="93" t="s">
        <v>2438</v>
      </c>
      <c r="N28" s="93" t="s">
        <v>2444</v>
      </c>
      <c r="O28" s="133" t="s">
        <v>2445</v>
      </c>
      <c r="P28" s="142"/>
      <c r="Q28" s="147" t="s">
        <v>2608</v>
      </c>
      <c r="R28" s="99"/>
      <c r="S28" s="99"/>
      <c r="T28" s="99"/>
      <c r="U28" s="129"/>
      <c r="V28" s="68"/>
    </row>
    <row r="29" spans="1:22" ht="18" x14ac:dyDescent="0.25">
      <c r="A29" s="133" t="str">
        <f>VLOOKUP(E29,'LISTADO ATM'!$A$2:$C$901,3,0)</f>
        <v>DISTRITO NACIONAL</v>
      </c>
      <c r="B29" s="145">
        <v>3336027545</v>
      </c>
      <c r="C29" s="94">
        <v>44454.696712962963</v>
      </c>
      <c r="D29" s="94" t="s">
        <v>2441</v>
      </c>
      <c r="E29" s="122">
        <v>192</v>
      </c>
      <c r="F29" s="133" t="str">
        <f>VLOOKUP(E29,VIP!$A$2:$O16051,2,0)</f>
        <v>DRBR192</v>
      </c>
      <c r="G29" s="133" t="str">
        <f>VLOOKUP(E29,'LISTADO ATM'!$A$2:$B$900,2,0)</f>
        <v xml:space="preserve">ATM Autobanco Luperón II </v>
      </c>
      <c r="H29" s="133" t="str">
        <f>VLOOKUP(E29,VIP!$A$2:$O21012,7,FALSE)</f>
        <v>Si</v>
      </c>
      <c r="I29" s="133" t="str">
        <f>VLOOKUP(E29,VIP!$A$2:$O12977,8,FALSE)</f>
        <v>Si</v>
      </c>
      <c r="J29" s="133" t="str">
        <f>VLOOKUP(E29,VIP!$A$2:$O12927,8,FALSE)</f>
        <v>Si</v>
      </c>
      <c r="K29" s="133" t="str">
        <f>VLOOKUP(E29,VIP!$A$2:$O16501,6,0)</f>
        <v>NO</v>
      </c>
      <c r="L29" s="142" t="s">
        <v>2635</v>
      </c>
      <c r="M29" s="93" t="s">
        <v>2438</v>
      </c>
      <c r="N29" s="93" t="s">
        <v>2444</v>
      </c>
      <c r="O29" s="133" t="s">
        <v>2445</v>
      </c>
      <c r="P29" s="142"/>
      <c r="Q29" s="147" t="s">
        <v>2635</v>
      </c>
      <c r="R29" s="99"/>
      <c r="S29" s="99"/>
      <c r="T29" s="99"/>
      <c r="U29" s="129"/>
      <c r="V29" s="68"/>
    </row>
    <row r="30" spans="1:22" ht="18" x14ac:dyDescent="0.25">
      <c r="A30" s="133" t="str">
        <f>VLOOKUP(E30,'LISTADO ATM'!$A$2:$C$901,3,0)</f>
        <v>NORTE</v>
      </c>
      <c r="B30" s="145">
        <v>3336027550</v>
      </c>
      <c r="C30" s="94">
        <v>44454.699016203704</v>
      </c>
      <c r="D30" s="94" t="s">
        <v>2630</v>
      </c>
      <c r="E30" s="122">
        <v>944</v>
      </c>
      <c r="F30" s="133" t="str">
        <f>VLOOKUP(E30,VIP!$A$2:$O16050,2,0)</f>
        <v>DRBR944</v>
      </c>
      <c r="G30" s="133" t="str">
        <f>VLOOKUP(E30,'LISTADO ATM'!$A$2:$B$900,2,0)</f>
        <v xml:space="preserve">ATM UNP Mao </v>
      </c>
      <c r="H30" s="133" t="str">
        <f>VLOOKUP(E30,VIP!$A$2:$O21011,7,FALSE)</f>
        <v>Si</v>
      </c>
      <c r="I30" s="133" t="str">
        <f>VLOOKUP(E30,VIP!$A$2:$O12976,8,FALSE)</f>
        <v>Si</v>
      </c>
      <c r="J30" s="133" t="str">
        <f>VLOOKUP(E30,VIP!$A$2:$O12926,8,FALSE)</f>
        <v>Si</v>
      </c>
      <c r="K30" s="133" t="str">
        <f>VLOOKUP(E30,VIP!$A$2:$O16500,6,0)</f>
        <v>NO</v>
      </c>
      <c r="L30" s="142" t="s">
        <v>2608</v>
      </c>
      <c r="M30" s="93" t="s">
        <v>2438</v>
      </c>
      <c r="N30" s="93" t="s">
        <v>2444</v>
      </c>
      <c r="O30" s="133" t="s">
        <v>2632</v>
      </c>
      <c r="P30" s="142"/>
      <c r="Q30" s="147" t="s">
        <v>2608</v>
      </c>
      <c r="R30" s="99"/>
      <c r="S30" s="99"/>
      <c r="T30" s="99"/>
      <c r="U30" s="129"/>
      <c r="V30" s="68"/>
    </row>
    <row r="31" spans="1:22" ht="18" x14ac:dyDescent="0.25">
      <c r="A31" s="133" t="str">
        <f>VLOOKUP(E31,'LISTADO ATM'!$A$2:$C$901,3,0)</f>
        <v>SUR</v>
      </c>
      <c r="B31" s="145">
        <v>3336027555</v>
      </c>
      <c r="C31" s="94">
        <v>44454.701412037037</v>
      </c>
      <c r="D31" s="94" t="s">
        <v>2174</v>
      </c>
      <c r="E31" s="122">
        <v>356</v>
      </c>
      <c r="F31" s="133" t="str">
        <f>VLOOKUP(E31,VIP!$A$2:$O16049,2,0)</f>
        <v>DRBR356</v>
      </c>
      <c r="G31" s="133" t="str">
        <f>VLOOKUP(E31,'LISTADO ATM'!$A$2:$B$900,2,0)</f>
        <v xml:space="preserve">ATM Estación Sigma (San Cristóbal) </v>
      </c>
      <c r="H31" s="133" t="str">
        <f>VLOOKUP(E31,VIP!$A$2:$O21010,7,FALSE)</f>
        <v>Si</v>
      </c>
      <c r="I31" s="133" t="str">
        <f>VLOOKUP(E31,VIP!$A$2:$O12975,8,FALSE)</f>
        <v>Si</v>
      </c>
      <c r="J31" s="133" t="str">
        <f>VLOOKUP(E31,VIP!$A$2:$O12925,8,FALSE)</f>
        <v>Si</v>
      </c>
      <c r="K31" s="133" t="str">
        <f>VLOOKUP(E31,VIP!$A$2:$O16499,6,0)</f>
        <v>NO</v>
      </c>
      <c r="L31" s="142" t="s">
        <v>2456</v>
      </c>
      <c r="M31" s="93" t="s">
        <v>2438</v>
      </c>
      <c r="N31" s="93" t="s">
        <v>2444</v>
      </c>
      <c r="O31" s="133" t="s">
        <v>2446</v>
      </c>
      <c r="P31" s="142"/>
      <c r="Q31" s="147" t="s">
        <v>2456</v>
      </c>
      <c r="R31" s="99"/>
      <c r="S31" s="99"/>
      <c r="T31" s="99"/>
      <c r="U31" s="129"/>
      <c r="V31" s="68"/>
    </row>
    <row r="32" spans="1:22" ht="18" x14ac:dyDescent="0.25">
      <c r="A32" s="133" t="str">
        <f>VLOOKUP(E32,'LISTADO ATM'!$A$2:$C$901,3,0)</f>
        <v>DISTRITO NACIONAL</v>
      </c>
      <c r="B32" s="145">
        <v>3336027568</v>
      </c>
      <c r="C32" s="94">
        <v>44454.703101851854</v>
      </c>
      <c r="D32" s="94" t="s">
        <v>2441</v>
      </c>
      <c r="E32" s="122">
        <v>800</v>
      </c>
      <c r="F32" s="133" t="str">
        <f>VLOOKUP(E32,VIP!$A$2:$O16048,2,0)</f>
        <v>DRBR800</v>
      </c>
      <c r="G32" s="133" t="str">
        <f>VLOOKUP(E32,'LISTADO ATM'!$A$2:$B$900,2,0)</f>
        <v xml:space="preserve">ATM Estación Next Dipsa Pedro Livio Cedeño </v>
      </c>
      <c r="H32" s="133" t="str">
        <f>VLOOKUP(E32,VIP!$A$2:$O21009,7,FALSE)</f>
        <v>Si</v>
      </c>
      <c r="I32" s="133" t="str">
        <f>VLOOKUP(E32,VIP!$A$2:$O12974,8,FALSE)</f>
        <v>Si</v>
      </c>
      <c r="J32" s="133" t="str">
        <f>VLOOKUP(E32,VIP!$A$2:$O12924,8,FALSE)</f>
        <v>Si</v>
      </c>
      <c r="K32" s="133" t="str">
        <f>VLOOKUP(E32,VIP!$A$2:$O16498,6,0)</f>
        <v>NO</v>
      </c>
      <c r="L32" s="142" t="s">
        <v>2410</v>
      </c>
      <c r="M32" s="93" t="s">
        <v>2438</v>
      </c>
      <c r="N32" s="93" t="s">
        <v>2444</v>
      </c>
      <c r="O32" s="133" t="s">
        <v>2445</v>
      </c>
      <c r="P32" s="142"/>
      <c r="Q32" s="147" t="s">
        <v>2410</v>
      </c>
      <c r="R32" s="99"/>
      <c r="S32" s="99"/>
      <c r="T32" s="99"/>
      <c r="U32" s="129"/>
      <c r="V32" s="68"/>
    </row>
    <row r="33" spans="1:22" ht="18" x14ac:dyDescent="0.25">
      <c r="A33" s="133" t="str">
        <f>VLOOKUP(E33,'LISTADO ATM'!$A$2:$C$901,3,0)</f>
        <v>ESTE</v>
      </c>
      <c r="B33" s="145">
        <v>3336027577</v>
      </c>
      <c r="C33" s="94">
        <v>44454.704062500001</v>
      </c>
      <c r="D33" s="94" t="s">
        <v>2174</v>
      </c>
      <c r="E33" s="122">
        <v>78</v>
      </c>
      <c r="F33" s="133" t="str">
        <f>VLOOKUP(E33,VIP!$A$2:$O16047,2,0)</f>
        <v>DRBR078</v>
      </c>
      <c r="G33" s="133" t="str">
        <f>VLOOKUP(E33,'LISTADO ATM'!$A$2:$B$900,2,0)</f>
        <v xml:space="preserve">ATM Hotel Nickelodeon II ( Punta Cana) </v>
      </c>
      <c r="H33" s="133" t="str">
        <f>VLOOKUP(E33,VIP!$A$2:$O21008,7,FALSE)</f>
        <v>Si</v>
      </c>
      <c r="I33" s="133" t="str">
        <f>VLOOKUP(E33,VIP!$A$2:$O12973,8,FALSE)</f>
        <v>Si</v>
      </c>
      <c r="J33" s="133" t="str">
        <f>VLOOKUP(E33,VIP!$A$2:$O12923,8,FALSE)</f>
        <v>Si</v>
      </c>
      <c r="K33" s="133" t="str">
        <f>VLOOKUP(E33,VIP!$A$2:$O16497,6,0)</f>
        <v/>
      </c>
      <c r="L33" s="142" t="s">
        <v>2456</v>
      </c>
      <c r="M33" s="93" t="s">
        <v>2438</v>
      </c>
      <c r="N33" s="93" t="s">
        <v>2444</v>
      </c>
      <c r="O33" s="133" t="s">
        <v>2446</v>
      </c>
      <c r="P33" s="142"/>
      <c r="Q33" s="147" t="s">
        <v>2456</v>
      </c>
      <c r="R33" s="99"/>
      <c r="S33" s="99"/>
      <c r="T33" s="99"/>
      <c r="U33" s="129"/>
      <c r="V33" s="68"/>
    </row>
    <row r="34" spans="1:22" ht="18" x14ac:dyDescent="0.25">
      <c r="A34" s="133" t="str">
        <f>VLOOKUP(E34,'LISTADO ATM'!$A$2:$C$901,3,0)</f>
        <v>ESTE</v>
      </c>
      <c r="B34" s="145">
        <v>3336027583</v>
      </c>
      <c r="C34" s="94">
        <v>44454.705057870371</v>
      </c>
      <c r="D34" s="94" t="s">
        <v>2441</v>
      </c>
      <c r="E34" s="122">
        <v>742</v>
      </c>
      <c r="F34" s="133" t="str">
        <f>VLOOKUP(E34,VIP!$A$2:$O16045,2,0)</f>
        <v>DRBR990</v>
      </c>
      <c r="G34" s="133" t="str">
        <f>VLOOKUP(E34,'LISTADO ATM'!$A$2:$B$900,2,0)</f>
        <v xml:space="preserve">ATM Oficina Plaza del Rey (La Romana) </v>
      </c>
      <c r="H34" s="133" t="str">
        <f>VLOOKUP(E34,VIP!$A$2:$O21006,7,FALSE)</f>
        <v>Si</v>
      </c>
      <c r="I34" s="133" t="str">
        <f>VLOOKUP(E34,VIP!$A$2:$O12971,8,FALSE)</f>
        <v>Si</v>
      </c>
      <c r="J34" s="133" t="str">
        <f>VLOOKUP(E34,VIP!$A$2:$O12921,8,FALSE)</f>
        <v>Si</v>
      </c>
      <c r="K34" s="133" t="str">
        <f>VLOOKUP(E34,VIP!$A$2:$O16495,6,0)</f>
        <v>NO</v>
      </c>
      <c r="L34" s="142" t="s">
        <v>2410</v>
      </c>
      <c r="M34" s="93" t="s">
        <v>2438</v>
      </c>
      <c r="N34" s="93" t="s">
        <v>2444</v>
      </c>
      <c r="O34" s="133" t="s">
        <v>2445</v>
      </c>
      <c r="P34" s="142"/>
      <c r="Q34" s="147" t="s">
        <v>2410</v>
      </c>
      <c r="R34" s="99"/>
      <c r="S34" s="99"/>
      <c r="T34" s="99"/>
      <c r="U34" s="129"/>
      <c r="V34" s="68"/>
    </row>
    <row r="35" spans="1:22" ht="18" x14ac:dyDescent="0.25">
      <c r="A35" s="133" t="str">
        <f>VLOOKUP(E35,'LISTADO ATM'!$A$2:$C$901,3,0)</f>
        <v>DISTRITO NACIONAL</v>
      </c>
      <c r="B35" s="145">
        <v>3336027589</v>
      </c>
      <c r="C35" s="94">
        <v>44454.706087962964</v>
      </c>
      <c r="D35" s="94" t="s">
        <v>2460</v>
      </c>
      <c r="E35" s="122">
        <v>735</v>
      </c>
      <c r="F35" s="133" t="str">
        <f>VLOOKUP(E35,VIP!$A$2:$O16044,2,0)</f>
        <v>DRBR179</v>
      </c>
      <c r="G35" s="133" t="str">
        <f>VLOOKUP(E35,'LISTADO ATM'!$A$2:$B$900,2,0)</f>
        <v xml:space="preserve">ATM Oficina Independencia II  </v>
      </c>
      <c r="H35" s="133" t="str">
        <f>VLOOKUP(E35,VIP!$A$2:$O21005,7,FALSE)</f>
        <v>Si</v>
      </c>
      <c r="I35" s="133" t="str">
        <f>VLOOKUP(E35,VIP!$A$2:$O12970,8,FALSE)</f>
        <v>Si</v>
      </c>
      <c r="J35" s="133" t="str">
        <f>VLOOKUP(E35,VIP!$A$2:$O12920,8,FALSE)</f>
        <v>Si</v>
      </c>
      <c r="K35" s="133" t="str">
        <f>VLOOKUP(E35,VIP!$A$2:$O16494,6,0)</f>
        <v>NO</v>
      </c>
      <c r="L35" s="142" t="s">
        <v>2410</v>
      </c>
      <c r="M35" s="93" t="s">
        <v>2438</v>
      </c>
      <c r="N35" s="93" t="s">
        <v>2444</v>
      </c>
      <c r="O35" s="133" t="s">
        <v>2616</v>
      </c>
      <c r="P35" s="142"/>
      <c r="Q35" s="147" t="s">
        <v>2410</v>
      </c>
      <c r="R35" s="99"/>
      <c r="S35" s="99"/>
      <c r="T35" s="99"/>
      <c r="U35" s="129"/>
      <c r="V35" s="68"/>
    </row>
    <row r="36" spans="1:22" ht="18" x14ac:dyDescent="0.25">
      <c r="A36" s="133" t="str">
        <f>VLOOKUP(E36,'LISTADO ATM'!$A$2:$C$901,3,0)</f>
        <v>NORTE</v>
      </c>
      <c r="B36" s="145">
        <v>3336027595</v>
      </c>
      <c r="C36" s="94">
        <v>44454.707280092596</v>
      </c>
      <c r="D36" s="94" t="s">
        <v>2630</v>
      </c>
      <c r="E36" s="122">
        <v>635</v>
      </c>
      <c r="F36" s="133" t="str">
        <f>VLOOKUP(E36,VIP!$A$2:$O16043,2,0)</f>
        <v>DRBR12J</v>
      </c>
      <c r="G36" s="133" t="str">
        <f>VLOOKUP(E36,'LISTADO ATM'!$A$2:$B$900,2,0)</f>
        <v xml:space="preserve">ATM Zona Franca Tamboril </v>
      </c>
      <c r="H36" s="133" t="str">
        <f>VLOOKUP(E36,VIP!$A$2:$O21004,7,FALSE)</f>
        <v>Si</v>
      </c>
      <c r="I36" s="133" t="str">
        <f>VLOOKUP(E36,VIP!$A$2:$O12969,8,FALSE)</f>
        <v>Si</v>
      </c>
      <c r="J36" s="133" t="str">
        <f>VLOOKUP(E36,VIP!$A$2:$O12919,8,FALSE)</f>
        <v>Si</v>
      </c>
      <c r="K36" s="133" t="str">
        <f>VLOOKUP(E36,VIP!$A$2:$O16493,6,0)</f>
        <v>NO</v>
      </c>
      <c r="L36" s="142" t="s">
        <v>2410</v>
      </c>
      <c r="M36" s="93" t="s">
        <v>2438</v>
      </c>
      <c r="N36" s="93" t="s">
        <v>2444</v>
      </c>
      <c r="O36" s="133" t="s">
        <v>2632</v>
      </c>
      <c r="P36" s="142"/>
      <c r="Q36" s="147" t="s">
        <v>2410</v>
      </c>
      <c r="R36" s="99"/>
      <c r="S36" s="99"/>
      <c r="T36" s="99"/>
      <c r="U36" s="129"/>
      <c r="V36" s="68"/>
    </row>
    <row r="37" spans="1:22" ht="18" x14ac:dyDescent="0.25">
      <c r="A37" s="133" t="str">
        <f>VLOOKUP(E37,'LISTADO ATM'!$A$2:$C$901,3,0)</f>
        <v>SUR</v>
      </c>
      <c r="B37" s="145">
        <v>3336027599</v>
      </c>
      <c r="C37" s="94">
        <v>44454.708124999997</v>
      </c>
      <c r="D37" s="94" t="s">
        <v>2441</v>
      </c>
      <c r="E37" s="122">
        <v>615</v>
      </c>
      <c r="F37" s="133" t="str">
        <f>VLOOKUP(E37,VIP!$A$2:$O16042,2,0)</f>
        <v>DRBR418</v>
      </c>
      <c r="G37" s="133" t="str">
        <f>VLOOKUP(E37,'LISTADO ATM'!$A$2:$B$900,2,0)</f>
        <v xml:space="preserve">ATM Estación Sunix Cabral (Barahona) </v>
      </c>
      <c r="H37" s="133" t="str">
        <f>VLOOKUP(E37,VIP!$A$2:$O21003,7,FALSE)</f>
        <v>Si</v>
      </c>
      <c r="I37" s="133" t="str">
        <f>VLOOKUP(E37,VIP!$A$2:$O12968,8,FALSE)</f>
        <v>Si</v>
      </c>
      <c r="J37" s="133" t="str">
        <f>VLOOKUP(E37,VIP!$A$2:$O12918,8,FALSE)</f>
        <v>Si</v>
      </c>
      <c r="K37" s="133" t="str">
        <f>VLOOKUP(E37,VIP!$A$2:$O16492,6,0)</f>
        <v>NO</v>
      </c>
      <c r="L37" s="142" t="s">
        <v>2410</v>
      </c>
      <c r="M37" s="93" t="s">
        <v>2438</v>
      </c>
      <c r="N37" s="93" t="s">
        <v>2444</v>
      </c>
      <c r="O37" s="133" t="s">
        <v>2445</v>
      </c>
      <c r="P37" s="142"/>
      <c r="Q37" s="147" t="s">
        <v>2410</v>
      </c>
      <c r="R37" s="99"/>
      <c r="S37" s="99"/>
      <c r="T37" s="99"/>
      <c r="U37" s="129"/>
      <c r="V37" s="68"/>
    </row>
    <row r="38" spans="1:22" ht="18" x14ac:dyDescent="0.25">
      <c r="A38" s="133" t="str">
        <f>VLOOKUP(E38,'LISTADO ATM'!$A$2:$C$901,3,0)</f>
        <v>DISTRITO NACIONAL</v>
      </c>
      <c r="B38" s="145">
        <v>3336027607</v>
      </c>
      <c r="C38" s="94">
        <v>44454.711631944447</v>
      </c>
      <c r="D38" s="94" t="s">
        <v>2174</v>
      </c>
      <c r="E38" s="122">
        <v>836</v>
      </c>
      <c r="F38" s="133" t="str">
        <f>VLOOKUP(E38,VIP!$A$2:$O16041,2,0)</f>
        <v>DRBR836</v>
      </c>
      <c r="G38" s="133" t="str">
        <f>VLOOKUP(E38,'LISTADO ATM'!$A$2:$B$900,2,0)</f>
        <v xml:space="preserve">ATM UNP Plaza Luperón </v>
      </c>
      <c r="H38" s="133" t="str">
        <f>VLOOKUP(E38,VIP!$A$2:$O21002,7,FALSE)</f>
        <v>Si</v>
      </c>
      <c r="I38" s="133" t="str">
        <f>VLOOKUP(E38,VIP!$A$2:$O12967,8,FALSE)</f>
        <v>Si</v>
      </c>
      <c r="J38" s="133" t="str">
        <f>VLOOKUP(E38,VIP!$A$2:$O12917,8,FALSE)</f>
        <v>Si</v>
      </c>
      <c r="K38" s="133" t="str">
        <f>VLOOKUP(E38,VIP!$A$2:$O16491,6,0)</f>
        <v>NO</v>
      </c>
      <c r="L38" s="142" t="s">
        <v>2456</v>
      </c>
      <c r="M38" s="93" t="s">
        <v>2438</v>
      </c>
      <c r="N38" s="93" t="s">
        <v>2444</v>
      </c>
      <c r="O38" s="133" t="s">
        <v>2446</v>
      </c>
      <c r="P38" s="142"/>
      <c r="Q38" s="147" t="s">
        <v>2456</v>
      </c>
      <c r="R38" s="99"/>
      <c r="S38" s="99"/>
      <c r="T38" s="99"/>
      <c r="U38" s="129"/>
      <c r="V38" s="68"/>
    </row>
    <row r="39" spans="1:22" ht="18" x14ac:dyDescent="0.25">
      <c r="A39" s="133" t="str">
        <f>VLOOKUP(E39,'LISTADO ATM'!$A$2:$C$901,3,0)</f>
        <v>DISTRITO NACIONAL</v>
      </c>
      <c r="B39" s="145">
        <v>3336027626</v>
      </c>
      <c r="C39" s="94">
        <v>44454.718854166669</v>
      </c>
      <c r="D39" s="94" t="s">
        <v>2174</v>
      </c>
      <c r="E39" s="122">
        <v>70</v>
      </c>
      <c r="F39" s="133" t="str">
        <f>VLOOKUP(E39,VIP!$A$2:$O16040,2,0)</f>
        <v>DRBR070</v>
      </c>
      <c r="G39" s="133" t="str">
        <f>VLOOKUP(E39,'LISTADO ATM'!$A$2:$B$900,2,0)</f>
        <v xml:space="preserve">ATM Autoservicio Plaza Lama Zona Oriental </v>
      </c>
      <c r="H39" s="133" t="str">
        <f>VLOOKUP(E39,VIP!$A$2:$O21001,7,FALSE)</f>
        <v>Si</v>
      </c>
      <c r="I39" s="133" t="str">
        <f>VLOOKUP(E39,VIP!$A$2:$O12966,8,FALSE)</f>
        <v>Si</v>
      </c>
      <c r="J39" s="133" t="str">
        <f>VLOOKUP(E39,VIP!$A$2:$O12916,8,FALSE)</f>
        <v>Si</v>
      </c>
      <c r="K39" s="133" t="str">
        <f>VLOOKUP(E39,VIP!$A$2:$O16490,6,0)</f>
        <v>NO</v>
      </c>
      <c r="L39" s="142" t="s">
        <v>2213</v>
      </c>
      <c r="M39" s="93" t="s">
        <v>2438</v>
      </c>
      <c r="N39" s="93" t="s">
        <v>2444</v>
      </c>
      <c r="O39" s="133" t="s">
        <v>2446</v>
      </c>
      <c r="P39" s="142"/>
      <c r="Q39" s="147" t="s">
        <v>2213</v>
      </c>
      <c r="R39" s="99"/>
      <c r="S39" s="99"/>
      <c r="T39" s="99"/>
      <c r="U39" s="129"/>
      <c r="V39" s="68"/>
    </row>
    <row r="40" spans="1:22" ht="18" x14ac:dyDescent="0.25">
      <c r="A40" s="133" t="str">
        <f>VLOOKUP(E40,'LISTADO ATM'!$A$2:$C$901,3,0)</f>
        <v>DISTRITO NACIONAL</v>
      </c>
      <c r="B40" s="145">
        <v>3336027635</v>
      </c>
      <c r="C40" s="94">
        <v>44454.721585648149</v>
      </c>
      <c r="D40" s="94" t="s">
        <v>2174</v>
      </c>
      <c r="E40" s="122">
        <v>515</v>
      </c>
      <c r="F40" s="133" t="str">
        <f>VLOOKUP(E40,VIP!$A$2:$O16039,2,0)</f>
        <v>DRBR515</v>
      </c>
      <c r="G40" s="133" t="str">
        <f>VLOOKUP(E40,'LISTADO ATM'!$A$2:$B$900,2,0)</f>
        <v xml:space="preserve">ATM Oficina Agora Mall I </v>
      </c>
      <c r="H40" s="133" t="str">
        <f>VLOOKUP(E40,VIP!$A$2:$O21000,7,FALSE)</f>
        <v>Si</v>
      </c>
      <c r="I40" s="133" t="str">
        <f>VLOOKUP(E40,VIP!$A$2:$O12965,8,FALSE)</f>
        <v>Si</v>
      </c>
      <c r="J40" s="133" t="str">
        <f>VLOOKUP(E40,VIP!$A$2:$O12915,8,FALSE)</f>
        <v>Si</v>
      </c>
      <c r="K40" s="133" t="str">
        <f>VLOOKUP(E40,VIP!$A$2:$O16489,6,0)</f>
        <v>SI</v>
      </c>
      <c r="L40" s="142" t="s">
        <v>2456</v>
      </c>
      <c r="M40" s="93" t="s">
        <v>2438</v>
      </c>
      <c r="N40" s="93" t="s">
        <v>2444</v>
      </c>
      <c r="O40" s="133" t="s">
        <v>2446</v>
      </c>
      <c r="P40" s="142"/>
      <c r="Q40" s="147" t="s">
        <v>2456</v>
      </c>
      <c r="R40" s="99"/>
      <c r="S40" s="99"/>
      <c r="T40" s="99"/>
      <c r="U40" s="129"/>
      <c r="V40" s="68"/>
    </row>
    <row r="41" spans="1:22" ht="18" x14ac:dyDescent="0.25">
      <c r="A41" s="133" t="str">
        <f>VLOOKUP(E41,'LISTADO ATM'!$A$2:$C$901,3,0)</f>
        <v>DISTRITO NACIONAL</v>
      </c>
      <c r="B41" s="145">
        <v>3336027642</v>
      </c>
      <c r="C41" s="94">
        <v>44454.72388888889</v>
      </c>
      <c r="D41" s="94" t="s">
        <v>2174</v>
      </c>
      <c r="E41" s="122">
        <v>545</v>
      </c>
      <c r="F41" s="133" t="str">
        <f>VLOOKUP(E41,VIP!$A$2:$O16038,2,0)</f>
        <v>DRBR995</v>
      </c>
      <c r="G41" s="133" t="str">
        <f>VLOOKUP(E41,'LISTADO ATM'!$A$2:$B$900,2,0)</f>
        <v xml:space="preserve">ATM Oficina Isabel La Católica II  </v>
      </c>
      <c r="H41" s="133" t="str">
        <f>VLOOKUP(E41,VIP!$A$2:$O20999,7,FALSE)</f>
        <v>Si</v>
      </c>
      <c r="I41" s="133" t="str">
        <f>VLOOKUP(E41,VIP!$A$2:$O12964,8,FALSE)</f>
        <v>Si</v>
      </c>
      <c r="J41" s="133" t="str">
        <f>VLOOKUP(E41,VIP!$A$2:$O12914,8,FALSE)</f>
        <v>Si</v>
      </c>
      <c r="K41" s="133" t="str">
        <f>VLOOKUP(E41,VIP!$A$2:$O16488,6,0)</f>
        <v>NO</v>
      </c>
      <c r="L41" s="142" t="s">
        <v>2456</v>
      </c>
      <c r="M41" s="93" t="s">
        <v>2438</v>
      </c>
      <c r="N41" s="93" t="s">
        <v>2444</v>
      </c>
      <c r="O41" s="133" t="s">
        <v>2446</v>
      </c>
      <c r="P41" s="142"/>
      <c r="Q41" s="147" t="s">
        <v>2456</v>
      </c>
      <c r="R41" s="99"/>
      <c r="S41" s="99"/>
      <c r="T41" s="99"/>
      <c r="U41" s="129"/>
      <c r="V41" s="68"/>
    </row>
    <row r="42" spans="1:22" ht="18" x14ac:dyDescent="0.25">
      <c r="A42" s="133" t="str">
        <f>VLOOKUP(E42,'LISTADO ATM'!$A$2:$C$901,3,0)</f>
        <v>SUR</v>
      </c>
      <c r="B42" s="145">
        <v>3336027666</v>
      </c>
      <c r="C42" s="94">
        <v>44454.729861111111</v>
      </c>
      <c r="D42" s="94" t="s">
        <v>2174</v>
      </c>
      <c r="E42" s="122">
        <v>6</v>
      </c>
      <c r="F42" s="133" t="str">
        <f>VLOOKUP(E42,VIP!$A$2:$O16037,2,0)</f>
        <v>DRBR006</v>
      </c>
      <c r="G42" s="133" t="str">
        <f>VLOOKUP(E42,'LISTADO ATM'!$A$2:$B$900,2,0)</f>
        <v xml:space="preserve">ATM Plaza WAO San Juan </v>
      </c>
      <c r="H42" s="133" t="str">
        <f>VLOOKUP(E42,VIP!$A$2:$O20998,7,FALSE)</f>
        <v>N/A</v>
      </c>
      <c r="I42" s="133" t="str">
        <f>VLOOKUP(E42,VIP!$A$2:$O12963,8,FALSE)</f>
        <v>N/A</v>
      </c>
      <c r="J42" s="133" t="str">
        <f>VLOOKUP(E42,VIP!$A$2:$O12913,8,FALSE)</f>
        <v>N/A</v>
      </c>
      <c r="K42" s="133" t="str">
        <f>VLOOKUP(E42,VIP!$A$2:$O16487,6,0)</f>
        <v/>
      </c>
      <c r="L42" s="142" t="s">
        <v>2213</v>
      </c>
      <c r="M42" s="93" t="s">
        <v>2438</v>
      </c>
      <c r="N42" s="93" t="s">
        <v>2444</v>
      </c>
      <c r="O42" s="133" t="s">
        <v>2446</v>
      </c>
      <c r="P42" s="142"/>
      <c r="Q42" s="147" t="s">
        <v>2213</v>
      </c>
      <c r="R42" s="99"/>
      <c r="S42" s="99"/>
      <c r="T42" s="99"/>
      <c r="U42" s="129"/>
      <c r="V42" s="68"/>
    </row>
    <row r="43" spans="1:22" ht="18" x14ac:dyDescent="0.25">
      <c r="A43" s="133" t="str">
        <f>VLOOKUP(E43,'LISTADO ATM'!$A$2:$C$901,3,0)</f>
        <v>NORTE</v>
      </c>
      <c r="B43" s="145">
        <v>3336027671</v>
      </c>
      <c r="C43" s="94">
        <v>44454.730752314812</v>
      </c>
      <c r="D43" s="94" t="s">
        <v>2460</v>
      </c>
      <c r="E43" s="122">
        <v>285</v>
      </c>
      <c r="F43" s="133" t="str">
        <f>VLOOKUP(E43,VIP!$A$2:$O16036,2,0)</f>
        <v>DRBR285</v>
      </c>
      <c r="G43" s="133" t="str">
        <f>VLOOKUP(E43,'LISTADO ATM'!$A$2:$B$900,2,0)</f>
        <v xml:space="preserve">ATM Oficina Camino Real (Puerto Plata) </v>
      </c>
      <c r="H43" s="133" t="str">
        <f>VLOOKUP(E43,VIP!$A$2:$O20997,7,FALSE)</f>
        <v>Si</v>
      </c>
      <c r="I43" s="133" t="str">
        <f>VLOOKUP(E43,VIP!$A$2:$O12962,8,FALSE)</f>
        <v>Si</v>
      </c>
      <c r="J43" s="133" t="str">
        <f>VLOOKUP(E43,VIP!$A$2:$O12912,8,FALSE)</f>
        <v>Si</v>
      </c>
      <c r="K43" s="133" t="str">
        <f>VLOOKUP(E43,VIP!$A$2:$O16486,6,0)</f>
        <v>NO</v>
      </c>
      <c r="L43" s="142" t="s">
        <v>2410</v>
      </c>
      <c r="M43" s="93" t="s">
        <v>2438</v>
      </c>
      <c r="N43" s="93" t="s">
        <v>2444</v>
      </c>
      <c r="O43" s="133" t="s">
        <v>2616</v>
      </c>
      <c r="P43" s="142"/>
      <c r="Q43" s="147" t="s">
        <v>2410</v>
      </c>
      <c r="R43" s="99"/>
      <c r="S43" s="99"/>
      <c r="T43" s="99"/>
      <c r="U43" s="129"/>
      <c r="V43" s="68"/>
    </row>
    <row r="44" spans="1:22" ht="18" x14ac:dyDescent="0.25">
      <c r="A44" s="133" t="str">
        <f>VLOOKUP(E44,'LISTADO ATM'!$A$2:$C$901,3,0)</f>
        <v>ESTE</v>
      </c>
      <c r="B44" s="145">
        <v>3336027675</v>
      </c>
      <c r="C44" s="94">
        <v>44454.733275462961</v>
      </c>
      <c r="D44" s="94" t="s">
        <v>2174</v>
      </c>
      <c r="E44" s="122">
        <v>843</v>
      </c>
      <c r="F44" s="133" t="str">
        <f>VLOOKUP(E44,VIP!$A$2:$O16035,2,0)</f>
        <v>DRBR843</v>
      </c>
      <c r="G44" s="133" t="str">
        <f>VLOOKUP(E44,'LISTADO ATM'!$A$2:$B$900,2,0)</f>
        <v xml:space="preserve">ATM Oficina Romana Centro </v>
      </c>
      <c r="H44" s="133" t="str">
        <f>VLOOKUP(E44,VIP!$A$2:$O20996,7,FALSE)</f>
        <v>Si</v>
      </c>
      <c r="I44" s="133" t="str">
        <f>VLOOKUP(E44,VIP!$A$2:$O12961,8,FALSE)</f>
        <v>Si</v>
      </c>
      <c r="J44" s="133" t="str">
        <f>VLOOKUP(E44,VIP!$A$2:$O12911,8,FALSE)</f>
        <v>Si</v>
      </c>
      <c r="K44" s="133" t="str">
        <f>VLOOKUP(E44,VIP!$A$2:$O16485,6,0)</f>
        <v>NO</v>
      </c>
      <c r="L44" s="142" t="s">
        <v>2213</v>
      </c>
      <c r="M44" s="93" t="s">
        <v>2438</v>
      </c>
      <c r="N44" s="93" t="s">
        <v>2444</v>
      </c>
      <c r="O44" s="133" t="s">
        <v>2446</v>
      </c>
      <c r="P44" s="142"/>
      <c r="Q44" s="147" t="s">
        <v>2213</v>
      </c>
    </row>
    <row r="45" spans="1:22" ht="18" x14ac:dyDescent="0.25">
      <c r="A45" s="133" t="str">
        <f>VLOOKUP(E45,'LISTADO ATM'!$A$2:$C$901,3,0)</f>
        <v>DISTRITO NACIONAL</v>
      </c>
      <c r="B45" s="145">
        <v>3336027704</v>
      </c>
      <c r="C45" s="94">
        <v>44454.765277777777</v>
      </c>
      <c r="D45" s="94" t="s">
        <v>2174</v>
      </c>
      <c r="E45" s="122">
        <v>346</v>
      </c>
      <c r="F45" s="133" t="str">
        <f>VLOOKUP(E45,VIP!$A$2:$O16034,2,0)</f>
        <v>DRBR346</v>
      </c>
      <c r="G45" s="133" t="str">
        <f>VLOOKUP(E45,'LISTADO ATM'!$A$2:$B$900,2,0)</f>
        <v>ATM Ministerio de Industria y Comercio</v>
      </c>
      <c r="H45" s="133" t="str">
        <f>VLOOKUP(E45,VIP!$A$2:$O20995,7,FALSE)</f>
        <v>Si</v>
      </c>
      <c r="I45" s="133" t="str">
        <f>VLOOKUP(E45,VIP!$A$2:$O12960,8,FALSE)</f>
        <v>Si</v>
      </c>
      <c r="J45" s="133" t="str">
        <f>VLOOKUP(E45,VIP!$A$2:$O12910,8,FALSE)</f>
        <v>Si</v>
      </c>
      <c r="K45" s="133">
        <f>VLOOKUP(E45,VIP!$A$2:$O16484,6,0)</f>
        <v>0</v>
      </c>
      <c r="L45" s="142" t="s">
        <v>2213</v>
      </c>
      <c r="M45" s="93" t="s">
        <v>2438</v>
      </c>
      <c r="N45" s="93" t="s">
        <v>2444</v>
      </c>
      <c r="O45" s="133" t="s">
        <v>2446</v>
      </c>
      <c r="P45" s="142"/>
      <c r="Q45" s="147" t="s">
        <v>2213</v>
      </c>
    </row>
    <row r="46" spans="1:22" ht="18" x14ac:dyDescent="0.25">
      <c r="A46" s="133" t="str">
        <f>VLOOKUP(E46,'LISTADO ATM'!$A$2:$C$901,3,0)</f>
        <v>SUR</v>
      </c>
      <c r="B46" s="145">
        <v>3336027706</v>
      </c>
      <c r="C46" s="94">
        <v>44454.766180555554</v>
      </c>
      <c r="D46" s="94" t="s">
        <v>2174</v>
      </c>
      <c r="E46" s="122">
        <v>252</v>
      </c>
      <c r="F46" s="133" t="str">
        <f>VLOOKUP(E46,VIP!$A$2:$O16033,2,0)</f>
        <v>DRBR252</v>
      </c>
      <c r="G46" s="133" t="str">
        <f>VLOOKUP(E46,'LISTADO ATM'!$A$2:$B$900,2,0)</f>
        <v xml:space="preserve">ATM Banco Agrícola (Barahona) </v>
      </c>
      <c r="H46" s="133" t="str">
        <f>VLOOKUP(E46,VIP!$A$2:$O20994,7,FALSE)</f>
        <v>Si</v>
      </c>
      <c r="I46" s="133" t="str">
        <f>VLOOKUP(E46,VIP!$A$2:$O12959,8,FALSE)</f>
        <v>Si</v>
      </c>
      <c r="J46" s="133" t="str">
        <f>VLOOKUP(E46,VIP!$A$2:$O12909,8,FALSE)</f>
        <v>Si</v>
      </c>
      <c r="K46" s="133" t="str">
        <f>VLOOKUP(E46,VIP!$A$2:$O16483,6,0)</f>
        <v>NO</v>
      </c>
      <c r="L46" s="142" t="s">
        <v>2239</v>
      </c>
      <c r="M46" s="93" t="s">
        <v>2438</v>
      </c>
      <c r="N46" s="93" t="s">
        <v>2444</v>
      </c>
      <c r="O46" s="133" t="s">
        <v>2446</v>
      </c>
      <c r="P46" s="142"/>
      <c r="Q46" s="147" t="s">
        <v>2239</v>
      </c>
    </row>
    <row r="47" spans="1:22" ht="18" x14ac:dyDescent="0.25">
      <c r="A47" s="133" t="str">
        <f>VLOOKUP(E47,'LISTADO ATM'!$A$2:$C$901,3,0)</f>
        <v>ESTE</v>
      </c>
      <c r="B47" s="145">
        <v>3336027708</v>
      </c>
      <c r="C47" s="94">
        <v>44454.767905092594</v>
      </c>
      <c r="D47" s="94" t="s">
        <v>2174</v>
      </c>
      <c r="E47" s="122">
        <v>682</v>
      </c>
      <c r="F47" s="133" t="str">
        <f>VLOOKUP(E47,VIP!$A$2:$O16032,2,0)</f>
        <v>DRBR682</v>
      </c>
      <c r="G47" s="133" t="str">
        <f>VLOOKUP(E47,'LISTADO ATM'!$A$2:$B$900,2,0)</f>
        <v>ATM Blue Mall Punta Cana</v>
      </c>
      <c r="H47" s="133" t="str">
        <f>VLOOKUP(E47,VIP!$A$2:$O20993,7,FALSE)</f>
        <v>NO</v>
      </c>
      <c r="I47" s="133" t="str">
        <f>VLOOKUP(E47,VIP!$A$2:$O12958,8,FALSE)</f>
        <v>NO</v>
      </c>
      <c r="J47" s="133" t="str">
        <f>VLOOKUP(E47,VIP!$A$2:$O12908,8,FALSE)</f>
        <v>NO</v>
      </c>
      <c r="K47" s="133" t="str">
        <f>VLOOKUP(E47,VIP!$A$2:$O16482,6,0)</f>
        <v>NO</v>
      </c>
      <c r="L47" s="142" t="s">
        <v>2213</v>
      </c>
      <c r="M47" s="93" t="s">
        <v>2438</v>
      </c>
      <c r="N47" s="93" t="s">
        <v>2444</v>
      </c>
      <c r="O47" s="133" t="s">
        <v>2446</v>
      </c>
      <c r="P47" s="142"/>
      <c r="Q47" s="147" t="s">
        <v>2213</v>
      </c>
    </row>
    <row r="48" spans="1:22" ht="18" x14ac:dyDescent="0.25">
      <c r="A48" s="133" t="str">
        <f>VLOOKUP(E48,'LISTADO ATM'!$A$2:$C$901,3,0)</f>
        <v>ESTE</v>
      </c>
      <c r="B48" s="145">
        <v>3336027709</v>
      </c>
      <c r="C48" s="94">
        <v>44454.773715277777</v>
      </c>
      <c r="D48" s="94" t="s">
        <v>2174</v>
      </c>
      <c r="E48" s="122">
        <v>28</v>
      </c>
      <c r="F48" s="133" t="str">
        <f>VLOOKUP(E48,VIP!$A$2:$O16031,2,0)</f>
        <v>DRBR028</v>
      </c>
      <c r="G48" s="133" t="str">
        <f>VLOOKUP(E48,'LISTADO ATM'!$A$2:$B$900,2,0)</f>
        <v>ATM UNP Cabeza de Toro</v>
      </c>
      <c r="H48" s="133" t="str">
        <f>VLOOKUP(E48,VIP!$A$2:$O20992,7,FALSE)</f>
        <v>N/A</v>
      </c>
      <c r="I48" s="133" t="str">
        <f>VLOOKUP(E48,VIP!$A$2:$O12957,8,FALSE)</f>
        <v>N/A</v>
      </c>
      <c r="J48" s="133" t="str">
        <f>VLOOKUP(E48,VIP!$A$2:$O12907,8,FALSE)</f>
        <v>N/A</v>
      </c>
      <c r="K48" s="133" t="str">
        <f>VLOOKUP(E48,VIP!$A$2:$O16481,6,0)</f>
        <v>N/A</v>
      </c>
      <c r="L48" s="142" t="s">
        <v>2456</v>
      </c>
      <c r="M48" s="93" t="s">
        <v>2438</v>
      </c>
      <c r="N48" s="93" t="s">
        <v>2444</v>
      </c>
      <c r="O48" s="133" t="s">
        <v>2446</v>
      </c>
      <c r="P48" s="142"/>
      <c r="Q48" s="147" t="s">
        <v>2456</v>
      </c>
    </row>
    <row r="49" spans="1:17" ht="18" x14ac:dyDescent="0.25">
      <c r="A49" s="133" t="str">
        <f>VLOOKUP(E49,'LISTADO ATM'!$A$2:$C$901,3,0)</f>
        <v>NORTE</v>
      </c>
      <c r="B49" s="145">
        <v>3336027711</v>
      </c>
      <c r="C49" s="94">
        <v>44454.774618055555</v>
      </c>
      <c r="D49" s="94" t="s">
        <v>2175</v>
      </c>
      <c r="E49" s="122">
        <v>373</v>
      </c>
      <c r="F49" s="133" t="str">
        <f>VLOOKUP(E49,VIP!$A$2:$O16030,2,0)</f>
        <v>DRBR373</v>
      </c>
      <c r="G49" s="133" t="str">
        <f>VLOOKUP(E49,'LISTADO ATM'!$A$2:$B$900,2,0)</f>
        <v>S/M Tangui Nagua</v>
      </c>
      <c r="H49" s="133" t="str">
        <f>VLOOKUP(E49,VIP!$A$2:$O20991,7,FALSE)</f>
        <v>N/A</v>
      </c>
      <c r="I49" s="133" t="str">
        <f>VLOOKUP(E49,VIP!$A$2:$O12956,8,FALSE)</f>
        <v>N/A</v>
      </c>
      <c r="J49" s="133" t="str">
        <f>VLOOKUP(E49,VIP!$A$2:$O12906,8,FALSE)</f>
        <v>N/A</v>
      </c>
      <c r="K49" s="133" t="str">
        <f>VLOOKUP(E49,VIP!$A$2:$O16480,6,0)</f>
        <v>N/A</v>
      </c>
      <c r="L49" s="142" t="s">
        <v>2239</v>
      </c>
      <c r="M49" s="93" t="s">
        <v>2438</v>
      </c>
      <c r="N49" s="93" t="s">
        <v>2444</v>
      </c>
      <c r="O49" s="133" t="s">
        <v>2636</v>
      </c>
      <c r="P49" s="142"/>
      <c r="Q49" s="147" t="s">
        <v>2239</v>
      </c>
    </row>
    <row r="50" spans="1:17" ht="18" x14ac:dyDescent="0.25">
      <c r="A50" s="133" t="str">
        <f>VLOOKUP(E50,'LISTADO ATM'!$A$2:$C$901,3,0)</f>
        <v>DISTRITO NACIONAL</v>
      </c>
      <c r="B50" s="145">
        <v>3336027713</v>
      </c>
      <c r="C50" s="94">
        <v>44454.778379629628</v>
      </c>
      <c r="D50" s="94" t="s">
        <v>2174</v>
      </c>
      <c r="E50" s="122">
        <v>425</v>
      </c>
      <c r="F50" s="133" t="str">
        <f>VLOOKUP(E50,VIP!$A$2:$O16029,2,0)</f>
        <v>DRBR425</v>
      </c>
      <c r="G50" s="133" t="str">
        <f>VLOOKUP(E50,'LISTADO ATM'!$A$2:$B$900,2,0)</f>
        <v xml:space="preserve">ATM UNP Jumbo Luperón II </v>
      </c>
      <c r="H50" s="133" t="str">
        <f>VLOOKUP(E50,VIP!$A$2:$O20990,7,FALSE)</f>
        <v>Si</v>
      </c>
      <c r="I50" s="133" t="str">
        <f>VLOOKUP(E50,VIP!$A$2:$O12955,8,FALSE)</f>
        <v>Si</v>
      </c>
      <c r="J50" s="133" t="str">
        <f>VLOOKUP(E50,VIP!$A$2:$O12905,8,FALSE)</f>
        <v>Si</v>
      </c>
      <c r="K50" s="133" t="str">
        <f>VLOOKUP(E50,VIP!$A$2:$O16479,6,0)</f>
        <v>NO</v>
      </c>
      <c r="L50" s="142" t="s">
        <v>2213</v>
      </c>
      <c r="M50" s="93" t="s">
        <v>2438</v>
      </c>
      <c r="N50" s="93" t="s">
        <v>2444</v>
      </c>
      <c r="O50" s="133" t="s">
        <v>2446</v>
      </c>
      <c r="P50" s="142"/>
      <c r="Q50" s="147" t="s">
        <v>2213</v>
      </c>
    </row>
    <row r="51" spans="1:17" ht="18" x14ac:dyDescent="0.25">
      <c r="A51" s="133" t="str">
        <f>VLOOKUP(E51,'LISTADO ATM'!$A$2:$C$901,3,0)</f>
        <v>DISTRITO NACIONAL</v>
      </c>
      <c r="B51" s="145">
        <v>3336027716</v>
      </c>
      <c r="C51" s="94">
        <v>44454.779849537037</v>
      </c>
      <c r="D51" s="94" t="s">
        <v>2441</v>
      </c>
      <c r="E51" s="122">
        <v>931</v>
      </c>
      <c r="F51" s="133" t="str">
        <f>VLOOKUP(E51,VIP!$A$2:$O16028,2,0)</f>
        <v>DRBR24N</v>
      </c>
      <c r="G51" s="133" t="str">
        <f>VLOOKUP(E51,'LISTADO ATM'!$A$2:$B$900,2,0)</f>
        <v xml:space="preserve">ATM Autobanco Luperón I </v>
      </c>
      <c r="H51" s="133" t="str">
        <f>VLOOKUP(E51,VIP!$A$2:$O20989,7,FALSE)</f>
        <v>Si</v>
      </c>
      <c r="I51" s="133" t="str">
        <f>VLOOKUP(E51,VIP!$A$2:$O12954,8,FALSE)</f>
        <v>Si</v>
      </c>
      <c r="J51" s="133" t="str">
        <f>VLOOKUP(E51,VIP!$A$2:$O12904,8,FALSE)</f>
        <v>Si</v>
      </c>
      <c r="K51" s="133" t="str">
        <f>VLOOKUP(E51,VIP!$A$2:$O16478,6,0)</f>
        <v>NO</v>
      </c>
      <c r="L51" s="142" t="s">
        <v>2410</v>
      </c>
      <c r="M51" s="93" t="s">
        <v>2438</v>
      </c>
      <c r="N51" s="93" t="s">
        <v>2444</v>
      </c>
      <c r="O51" s="133" t="s">
        <v>2445</v>
      </c>
      <c r="P51" s="142"/>
      <c r="Q51" s="147" t="s">
        <v>2410</v>
      </c>
    </row>
    <row r="52" spans="1:17" ht="18" x14ac:dyDescent="0.25">
      <c r="A52" s="133" t="str">
        <f>VLOOKUP(E52,'LISTADO ATM'!$A$2:$C$901,3,0)</f>
        <v>NORTE</v>
      </c>
      <c r="B52" s="145">
        <v>3336027717</v>
      </c>
      <c r="C52" s="94">
        <v>44454.780069444445</v>
      </c>
      <c r="D52" s="94" t="s">
        <v>2175</v>
      </c>
      <c r="E52" s="122">
        <v>837</v>
      </c>
      <c r="F52" s="133" t="str">
        <f>VLOOKUP(E52,VIP!$A$2:$O16027,2,0)</f>
        <v>DRBR837</v>
      </c>
      <c r="G52" s="133" t="str">
        <f>VLOOKUP(E52,'LISTADO ATM'!$A$2:$B$900,2,0)</f>
        <v>ATM Estación Next Canabacoa</v>
      </c>
      <c r="H52" s="133" t="str">
        <f>VLOOKUP(E52,VIP!$A$2:$O20988,7,FALSE)</f>
        <v>Si</v>
      </c>
      <c r="I52" s="133" t="str">
        <f>VLOOKUP(E52,VIP!$A$2:$O12953,8,FALSE)</f>
        <v>Si</v>
      </c>
      <c r="J52" s="133" t="str">
        <f>VLOOKUP(E52,VIP!$A$2:$O12903,8,FALSE)</f>
        <v>Si</v>
      </c>
      <c r="K52" s="133" t="str">
        <f>VLOOKUP(E52,VIP!$A$2:$O16477,6,0)</f>
        <v>NO</v>
      </c>
      <c r="L52" s="142" t="s">
        <v>2213</v>
      </c>
      <c r="M52" s="93" t="s">
        <v>2438</v>
      </c>
      <c r="N52" s="93" t="s">
        <v>2444</v>
      </c>
      <c r="O52" s="133" t="s">
        <v>2636</v>
      </c>
      <c r="P52" s="142"/>
      <c r="Q52" s="147" t="s">
        <v>2213</v>
      </c>
    </row>
    <row r="53" spans="1:17" ht="18" x14ac:dyDescent="0.25">
      <c r="A53" s="133" t="str">
        <f>VLOOKUP(E53,'LISTADO ATM'!$A$2:$C$901,3,0)</f>
        <v>DISTRITO NACIONAL</v>
      </c>
      <c r="B53" s="145">
        <v>3336027718</v>
      </c>
      <c r="C53" s="94">
        <v>44454.781770833331</v>
      </c>
      <c r="D53" s="94" t="s">
        <v>2174</v>
      </c>
      <c r="E53" s="122">
        <v>562</v>
      </c>
      <c r="F53" s="133" t="str">
        <f>VLOOKUP(E53,VIP!$A$2:$O16026,2,0)</f>
        <v>DRBR226</v>
      </c>
      <c r="G53" s="133" t="str">
        <f>VLOOKUP(E53,'LISTADO ATM'!$A$2:$B$900,2,0)</f>
        <v xml:space="preserve">ATM S/M Jumbo Carretera Mella </v>
      </c>
      <c r="H53" s="133" t="str">
        <f>VLOOKUP(E53,VIP!$A$2:$O20987,7,FALSE)</f>
        <v>Si</v>
      </c>
      <c r="I53" s="133" t="str">
        <f>VLOOKUP(E53,VIP!$A$2:$O12952,8,FALSE)</f>
        <v>Si</v>
      </c>
      <c r="J53" s="133" t="str">
        <f>VLOOKUP(E53,VIP!$A$2:$O12902,8,FALSE)</f>
        <v>Si</v>
      </c>
      <c r="K53" s="133" t="str">
        <f>VLOOKUP(E53,VIP!$A$2:$O16476,6,0)</f>
        <v>SI</v>
      </c>
      <c r="L53" s="142" t="s">
        <v>2456</v>
      </c>
      <c r="M53" s="93" t="s">
        <v>2438</v>
      </c>
      <c r="N53" s="93" t="s">
        <v>2444</v>
      </c>
      <c r="O53" s="133" t="s">
        <v>2446</v>
      </c>
      <c r="P53" s="142"/>
      <c r="Q53" s="147" t="s">
        <v>2456</v>
      </c>
    </row>
    <row r="54" spans="1:17" ht="18" x14ac:dyDescent="0.25">
      <c r="A54" s="133" t="str">
        <f>VLOOKUP(E54,'LISTADO ATM'!$A$2:$C$901,3,0)</f>
        <v>DISTRITO NACIONAL</v>
      </c>
      <c r="B54" s="145">
        <v>3336027719</v>
      </c>
      <c r="C54" s="94">
        <v>44454.783599537041</v>
      </c>
      <c r="D54" s="94" t="s">
        <v>2441</v>
      </c>
      <c r="E54" s="122">
        <v>684</v>
      </c>
      <c r="F54" s="133" t="str">
        <f>VLOOKUP(E54,VIP!$A$2:$O16025,2,0)</f>
        <v>DRBR684</v>
      </c>
      <c r="G54" s="133" t="str">
        <f>VLOOKUP(E54,'LISTADO ATM'!$A$2:$B$900,2,0)</f>
        <v>ATM Estación Texaco Prolongación 27 Febrero</v>
      </c>
      <c r="H54" s="133" t="str">
        <f>VLOOKUP(E54,VIP!$A$2:$O20986,7,FALSE)</f>
        <v>NO</v>
      </c>
      <c r="I54" s="133" t="str">
        <f>VLOOKUP(E54,VIP!$A$2:$O12951,8,FALSE)</f>
        <v>NO</v>
      </c>
      <c r="J54" s="133" t="str">
        <f>VLOOKUP(E54,VIP!$A$2:$O12901,8,FALSE)</f>
        <v>NO</v>
      </c>
      <c r="K54" s="133" t="str">
        <f>VLOOKUP(E54,VIP!$A$2:$O16475,6,0)</f>
        <v>NO</v>
      </c>
      <c r="L54" s="142" t="s">
        <v>2410</v>
      </c>
      <c r="M54" s="93" t="s">
        <v>2438</v>
      </c>
      <c r="N54" s="93" t="s">
        <v>2444</v>
      </c>
      <c r="O54" s="133" t="s">
        <v>2445</v>
      </c>
      <c r="P54" s="142"/>
      <c r="Q54" s="147" t="s">
        <v>2410</v>
      </c>
    </row>
    <row r="55" spans="1:17" ht="18" x14ac:dyDescent="0.25">
      <c r="A55" s="133" t="str">
        <f>VLOOKUP(E55,'LISTADO ATM'!$A$2:$C$901,3,0)</f>
        <v>DISTRITO NACIONAL</v>
      </c>
      <c r="B55" s="145">
        <v>3336027720</v>
      </c>
      <c r="C55" s="94">
        <v>44454.783634259256</v>
      </c>
      <c r="D55" s="94" t="s">
        <v>2174</v>
      </c>
      <c r="E55" s="122">
        <v>424</v>
      </c>
      <c r="F55" s="133" t="str">
        <f>VLOOKUP(E55,VIP!$A$2:$O16024,2,0)</f>
        <v>DRBR424</v>
      </c>
      <c r="G55" s="133" t="str">
        <f>VLOOKUP(E55,'LISTADO ATM'!$A$2:$B$900,2,0)</f>
        <v xml:space="preserve">ATM UNP Jumbo Luperón I </v>
      </c>
      <c r="H55" s="133" t="str">
        <f>VLOOKUP(E55,VIP!$A$2:$O20985,7,FALSE)</f>
        <v>Si</v>
      </c>
      <c r="I55" s="133" t="str">
        <f>VLOOKUP(E55,VIP!$A$2:$O12950,8,FALSE)</f>
        <v>Si</v>
      </c>
      <c r="J55" s="133" t="str">
        <f>VLOOKUP(E55,VIP!$A$2:$O12900,8,FALSE)</f>
        <v>Si</v>
      </c>
      <c r="K55" s="133" t="str">
        <f>VLOOKUP(E55,VIP!$A$2:$O16474,6,0)</f>
        <v>NO</v>
      </c>
      <c r="L55" s="142" t="s">
        <v>2213</v>
      </c>
      <c r="M55" s="93" t="s">
        <v>2438</v>
      </c>
      <c r="N55" s="93" t="s">
        <v>2444</v>
      </c>
      <c r="O55" s="133" t="s">
        <v>2446</v>
      </c>
      <c r="P55" s="142"/>
      <c r="Q55" s="147" t="s">
        <v>2213</v>
      </c>
    </row>
    <row r="56" spans="1:17" ht="18" x14ac:dyDescent="0.25">
      <c r="A56" s="133" t="str">
        <f>VLOOKUP(E56,'LISTADO ATM'!$A$2:$C$901,3,0)</f>
        <v>DISTRITO NACIONAL</v>
      </c>
      <c r="B56" s="145">
        <v>3336027721</v>
      </c>
      <c r="C56" s="94">
        <v>44454.784432870372</v>
      </c>
      <c r="D56" s="94" t="s">
        <v>2174</v>
      </c>
      <c r="E56" s="122">
        <v>676</v>
      </c>
      <c r="F56" s="133" t="str">
        <f>VLOOKUP(E56,VIP!$A$2:$O16023,2,0)</f>
        <v>DRBR676</v>
      </c>
      <c r="G56" s="133" t="str">
        <f>VLOOKUP(E56,'LISTADO ATM'!$A$2:$B$900,2,0)</f>
        <v>ATM S/M Bravo Colina Del Oeste</v>
      </c>
      <c r="H56" s="133" t="str">
        <f>VLOOKUP(E56,VIP!$A$2:$O20984,7,FALSE)</f>
        <v>Si</v>
      </c>
      <c r="I56" s="133" t="str">
        <f>VLOOKUP(E56,VIP!$A$2:$O12949,8,FALSE)</f>
        <v>Si</v>
      </c>
      <c r="J56" s="133" t="str">
        <f>VLOOKUP(E56,VIP!$A$2:$O12899,8,FALSE)</f>
        <v>Si</v>
      </c>
      <c r="K56" s="133" t="str">
        <f>VLOOKUP(E56,VIP!$A$2:$O16473,6,0)</f>
        <v>NO</v>
      </c>
      <c r="L56" s="142" t="s">
        <v>2456</v>
      </c>
      <c r="M56" s="93" t="s">
        <v>2438</v>
      </c>
      <c r="N56" s="93" t="s">
        <v>2444</v>
      </c>
      <c r="O56" s="133" t="s">
        <v>2446</v>
      </c>
      <c r="P56" s="142"/>
      <c r="Q56" s="147" t="s">
        <v>2456</v>
      </c>
    </row>
    <row r="57" spans="1:17" ht="18" x14ac:dyDescent="0.25">
      <c r="A57" s="133" t="str">
        <f>VLOOKUP(E57,'LISTADO ATM'!$A$2:$C$901,3,0)</f>
        <v>DISTRITO NACIONAL</v>
      </c>
      <c r="B57" s="145">
        <v>3336027722</v>
      </c>
      <c r="C57" s="94">
        <v>44454.784756944442</v>
      </c>
      <c r="D57" s="94" t="s">
        <v>2441</v>
      </c>
      <c r="E57" s="122">
        <v>577</v>
      </c>
      <c r="F57" s="133" t="str">
        <f>VLOOKUP(E57,VIP!$A$2:$O16022,2,0)</f>
        <v>DRBR173</v>
      </c>
      <c r="G57" s="133" t="str">
        <f>VLOOKUP(E57,'LISTADO ATM'!$A$2:$B$900,2,0)</f>
        <v xml:space="preserve">ATM Olé Ave. Duarte </v>
      </c>
      <c r="H57" s="133" t="str">
        <f>VLOOKUP(E57,VIP!$A$2:$O20983,7,FALSE)</f>
        <v>Si</v>
      </c>
      <c r="I57" s="133" t="str">
        <f>VLOOKUP(E57,VIP!$A$2:$O12948,8,FALSE)</f>
        <v>Si</v>
      </c>
      <c r="J57" s="133" t="str">
        <f>VLOOKUP(E57,VIP!$A$2:$O12898,8,FALSE)</f>
        <v>Si</v>
      </c>
      <c r="K57" s="133" t="str">
        <f>VLOOKUP(E57,VIP!$A$2:$O16472,6,0)</f>
        <v>SI</v>
      </c>
      <c r="L57" s="142" t="s">
        <v>2410</v>
      </c>
      <c r="M57" s="93" t="s">
        <v>2438</v>
      </c>
      <c r="N57" s="93" t="s">
        <v>2444</v>
      </c>
      <c r="O57" s="133" t="s">
        <v>2445</v>
      </c>
      <c r="P57" s="142"/>
      <c r="Q57" s="147" t="s">
        <v>2410</v>
      </c>
    </row>
    <row r="58" spans="1:17" ht="18" x14ac:dyDescent="0.25">
      <c r="A58" s="133" t="str">
        <f>VLOOKUP(E58,'LISTADO ATM'!$A$2:$C$901,3,0)</f>
        <v>DISTRITO NACIONAL</v>
      </c>
      <c r="B58" s="145">
        <v>3336027723</v>
      </c>
      <c r="C58" s="94">
        <v>44454.784780092596</v>
      </c>
      <c r="D58" s="94" t="s">
        <v>2174</v>
      </c>
      <c r="E58" s="122">
        <v>231</v>
      </c>
      <c r="F58" s="133" t="str">
        <f>VLOOKUP(E58,VIP!$A$2:$O16021,2,0)</f>
        <v>DRBR231</v>
      </c>
      <c r="G58" s="133" t="str">
        <f>VLOOKUP(E58,'LISTADO ATM'!$A$2:$B$900,2,0)</f>
        <v xml:space="preserve">ATM Oficina Zona Oriental </v>
      </c>
      <c r="H58" s="133" t="str">
        <f>VLOOKUP(E58,VIP!$A$2:$O20982,7,FALSE)</f>
        <v>Si</v>
      </c>
      <c r="I58" s="133" t="str">
        <f>VLOOKUP(E58,VIP!$A$2:$O12947,8,FALSE)</f>
        <v>Si</v>
      </c>
      <c r="J58" s="133" t="str">
        <f>VLOOKUP(E58,VIP!$A$2:$O12897,8,FALSE)</f>
        <v>Si</v>
      </c>
      <c r="K58" s="133" t="str">
        <f>VLOOKUP(E58,VIP!$A$2:$O16471,6,0)</f>
        <v>SI</v>
      </c>
      <c r="L58" s="142" t="s">
        <v>2456</v>
      </c>
      <c r="M58" s="93" t="s">
        <v>2438</v>
      </c>
      <c r="N58" s="93" t="s">
        <v>2444</v>
      </c>
      <c r="O58" s="133" t="s">
        <v>2446</v>
      </c>
      <c r="P58" s="142"/>
      <c r="Q58" s="147" t="s">
        <v>2456</v>
      </c>
    </row>
    <row r="59" spans="1:17" ht="18" x14ac:dyDescent="0.25">
      <c r="A59" s="133" t="str">
        <f>VLOOKUP(E59,'LISTADO ATM'!$A$2:$C$901,3,0)</f>
        <v>ESTE</v>
      </c>
      <c r="B59" s="145">
        <v>3336027724</v>
      </c>
      <c r="C59" s="94">
        <v>44454.785185185188</v>
      </c>
      <c r="D59" s="94" t="s">
        <v>2174</v>
      </c>
      <c r="E59" s="122">
        <v>294</v>
      </c>
      <c r="F59" s="133" t="str">
        <f>VLOOKUP(E59,VIP!$A$2:$O16020,2,0)</f>
        <v>DRBR294</v>
      </c>
      <c r="G59" s="133" t="str">
        <f>VLOOKUP(E59,'LISTADO ATM'!$A$2:$B$900,2,0)</f>
        <v xml:space="preserve">ATM Plaza Zaglul San Pedro II </v>
      </c>
      <c r="H59" s="133" t="str">
        <f>VLOOKUP(E59,VIP!$A$2:$O20981,7,FALSE)</f>
        <v>Si</v>
      </c>
      <c r="I59" s="133" t="str">
        <f>VLOOKUP(E59,VIP!$A$2:$O12946,8,FALSE)</f>
        <v>Si</v>
      </c>
      <c r="J59" s="133" t="str">
        <f>VLOOKUP(E59,VIP!$A$2:$O12896,8,FALSE)</f>
        <v>Si</v>
      </c>
      <c r="K59" s="133" t="str">
        <f>VLOOKUP(E59,VIP!$A$2:$O16470,6,0)</f>
        <v>NO</v>
      </c>
      <c r="L59" s="142" t="s">
        <v>2456</v>
      </c>
      <c r="M59" s="93" t="s">
        <v>2438</v>
      </c>
      <c r="N59" s="93" t="s">
        <v>2444</v>
      </c>
      <c r="O59" s="133" t="s">
        <v>2446</v>
      </c>
      <c r="P59" s="142"/>
      <c r="Q59" s="147" t="s">
        <v>2456</v>
      </c>
    </row>
    <row r="60" spans="1:17" ht="18" x14ac:dyDescent="0.25">
      <c r="A60" s="133" t="str">
        <f>VLOOKUP(E60,'LISTADO ATM'!$A$2:$C$901,3,0)</f>
        <v>NORTE</v>
      </c>
      <c r="B60" s="145">
        <v>3336027725</v>
      </c>
      <c r="C60" s="94">
        <v>44454.785196759258</v>
      </c>
      <c r="D60" s="94" t="s">
        <v>2175</v>
      </c>
      <c r="E60" s="122">
        <v>728</v>
      </c>
      <c r="F60" s="133" t="str">
        <f>VLOOKUP(E60,VIP!$A$2:$O16019,2,0)</f>
        <v>DRBR051</v>
      </c>
      <c r="G60" s="133" t="str">
        <f>VLOOKUP(E60,'LISTADO ATM'!$A$2:$B$900,2,0)</f>
        <v xml:space="preserve">ATM UNP La Vega Oficina Regional Norcentral </v>
      </c>
      <c r="H60" s="133" t="str">
        <f>VLOOKUP(E60,VIP!$A$2:$O20980,7,FALSE)</f>
        <v>Si</v>
      </c>
      <c r="I60" s="133" t="str">
        <f>VLOOKUP(E60,VIP!$A$2:$O12945,8,FALSE)</f>
        <v>Si</v>
      </c>
      <c r="J60" s="133" t="str">
        <f>VLOOKUP(E60,VIP!$A$2:$O12895,8,FALSE)</f>
        <v>Si</v>
      </c>
      <c r="K60" s="133" t="str">
        <f>VLOOKUP(E60,VIP!$A$2:$O16469,6,0)</f>
        <v>SI</v>
      </c>
      <c r="L60" s="142" t="s">
        <v>2213</v>
      </c>
      <c r="M60" s="93" t="s">
        <v>2438</v>
      </c>
      <c r="N60" s="93" t="s">
        <v>2444</v>
      </c>
      <c r="O60" s="133" t="s">
        <v>2636</v>
      </c>
      <c r="P60" s="142"/>
      <c r="Q60" s="147" t="s">
        <v>2213</v>
      </c>
    </row>
    <row r="61" spans="1:17" ht="18" x14ac:dyDescent="0.25">
      <c r="A61" s="133" t="str">
        <f>VLOOKUP(E61,'LISTADO ATM'!$A$2:$C$901,3,0)</f>
        <v>DISTRITO NACIONAL</v>
      </c>
      <c r="B61" s="145">
        <v>3336027727</v>
      </c>
      <c r="C61" s="94">
        <v>44454.786296296297</v>
      </c>
      <c r="D61" s="94" t="s">
        <v>2174</v>
      </c>
      <c r="E61" s="122">
        <v>536</v>
      </c>
      <c r="F61" s="133" t="str">
        <f>VLOOKUP(E61,VIP!$A$2:$O16018,2,0)</f>
        <v>DRBR509</v>
      </c>
      <c r="G61" s="133" t="str">
        <f>VLOOKUP(E61,'LISTADO ATM'!$A$2:$B$900,2,0)</f>
        <v xml:space="preserve">ATM Super Lama San Isidro </v>
      </c>
      <c r="H61" s="133" t="str">
        <f>VLOOKUP(E61,VIP!$A$2:$O20979,7,FALSE)</f>
        <v>Si</v>
      </c>
      <c r="I61" s="133" t="str">
        <f>VLOOKUP(E61,VIP!$A$2:$O12944,8,FALSE)</f>
        <v>Si</v>
      </c>
      <c r="J61" s="133" t="str">
        <f>VLOOKUP(E61,VIP!$A$2:$O12894,8,FALSE)</f>
        <v>Si</v>
      </c>
      <c r="K61" s="133" t="str">
        <f>VLOOKUP(E61,VIP!$A$2:$O16468,6,0)</f>
        <v>NO</v>
      </c>
      <c r="L61" s="142" t="s">
        <v>2456</v>
      </c>
      <c r="M61" s="93" t="s">
        <v>2438</v>
      </c>
      <c r="N61" s="93" t="s">
        <v>2444</v>
      </c>
      <c r="O61" s="133" t="s">
        <v>2446</v>
      </c>
      <c r="P61" s="142"/>
      <c r="Q61" s="147" t="s">
        <v>2456</v>
      </c>
    </row>
    <row r="62" spans="1:17" ht="18" x14ac:dyDescent="0.25">
      <c r="A62" s="133" t="str">
        <f>VLOOKUP(E62,'LISTADO ATM'!$A$2:$C$901,3,0)</f>
        <v>DISTRITO NACIONAL</v>
      </c>
      <c r="B62" s="145">
        <v>3336027728</v>
      </c>
      <c r="C62" s="94">
        <v>44454.786759259259</v>
      </c>
      <c r="D62" s="94" t="s">
        <v>2174</v>
      </c>
      <c r="E62" s="122">
        <v>663</v>
      </c>
      <c r="F62" s="133" t="str">
        <f>VLOOKUP(E62,VIP!$A$2:$O16017,2,0)</f>
        <v>DRBR663</v>
      </c>
      <c r="G62" s="133" t="str">
        <f>VLOOKUP(E62,'LISTADO ATM'!$A$2:$B$900,2,0)</f>
        <v>ATM S/M Olé Av. España</v>
      </c>
      <c r="H62" s="133" t="str">
        <f>VLOOKUP(E62,VIP!$A$2:$O20978,7,FALSE)</f>
        <v>N/A</v>
      </c>
      <c r="I62" s="133" t="str">
        <f>VLOOKUP(E62,VIP!$A$2:$O12943,8,FALSE)</f>
        <v>N/A</v>
      </c>
      <c r="J62" s="133" t="str">
        <f>VLOOKUP(E62,VIP!$A$2:$O12893,8,FALSE)</f>
        <v>N/A</v>
      </c>
      <c r="K62" s="133" t="str">
        <f>VLOOKUP(E62,VIP!$A$2:$O16467,6,0)</f>
        <v>N/A</v>
      </c>
      <c r="L62" s="142" t="s">
        <v>2456</v>
      </c>
      <c r="M62" s="93" t="s">
        <v>2438</v>
      </c>
      <c r="N62" s="93" t="s">
        <v>2444</v>
      </c>
      <c r="O62" s="133" t="s">
        <v>2446</v>
      </c>
      <c r="P62" s="142"/>
      <c r="Q62" s="147" t="s">
        <v>2456</v>
      </c>
    </row>
    <row r="63" spans="1:17" ht="18" x14ac:dyDescent="0.25">
      <c r="A63" s="133" t="str">
        <f>VLOOKUP(E63,'LISTADO ATM'!$A$2:$C$901,3,0)</f>
        <v>DISTRITO NACIONAL</v>
      </c>
      <c r="B63" s="145">
        <v>3336027729</v>
      </c>
      <c r="C63" s="94">
        <v>44454.786921296298</v>
      </c>
      <c r="D63" s="94" t="s">
        <v>2174</v>
      </c>
      <c r="E63" s="122">
        <v>697</v>
      </c>
      <c r="F63" s="133" t="str">
        <f>VLOOKUP(E63,VIP!$A$2:$O16016,2,0)</f>
        <v>DRBR697</v>
      </c>
      <c r="G63" s="133" t="str">
        <f>VLOOKUP(E63,'LISTADO ATM'!$A$2:$B$900,2,0)</f>
        <v>ATM Hipermercado Olé Ciudad Juan Bosch</v>
      </c>
      <c r="H63" s="133" t="str">
        <f>VLOOKUP(E63,VIP!$A$2:$O20977,7,FALSE)</f>
        <v>Si</v>
      </c>
      <c r="I63" s="133" t="str">
        <f>VLOOKUP(E63,VIP!$A$2:$O12942,8,FALSE)</f>
        <v>Si</v>
      </c>
      <c r="J63" s="133" t="str">
        <f>VLOOKUP(E63,VIP!$A$2:$O12892,8,FALSE)</f>
        <v>Si</v>
      </c>
      <c r="K63" s="133" t="str">
        <f>VLOOKUP(E63,VIP!$A$2:$O16466,6,0)</f>
        <v>NO</v>
      </c>
      <c r="L63" s="142" t="s">
        <v>2456</v>
      </c>
      <c r="M63" s="93" t="s">
        <v>2438</v>
      </c>
      <c r="N63" s="93" t="s">
        <v>2444</v>
      </c>
      <c r="O63" s="133" t="s">
        <v>2446</v>
      </c>
      <c r="P63" s="142"/>
      <c r="Q63" s="147" t="s">
        <v>2456</v>
      </c>
    </row>
    <row r="64" spans="1:17" ht="18" x14ac:dyDescent="0.25">
      <c r="A64" s="133" t="str">
        <f>VLOOKUP(E64,'LISTADO ATM'!$A$2:$C$901,3,0)</f>
        <v>NORTE</v>
      </c>
      <c r="B64" s="145">
        <v>3336027730</v>
      </c>
      <c r="C64" s="94">
        <v>44454.787222222221</v>
      </c>
      <c r="D64" s="94" t="s">
        <v>2174</v>
      </c>
      <c r="E64" s="122">
        <v>649</v>
      </c>
      <c r="F64" s="133" t="str">
        <f>VLOOKUP(E64,VIP!$A$2:$O16015,2,0)</f>
        <v>DRBR649</v>
      </c>
      <c r="G64" s="133" t="str">
        <f>VLOOKUP(E64,'LISTADO ATM'!$A$2:$B$900,2,0)</f>
        <v xml:space="preserve">ATM Oficina Galería 56 (San Francisco de Macorís) </v>
      </c>
      <c r="H64" s="133" t="str">
        <f>VLOOKUP(E64,VIP!$A$2:$O20976,7,FALSE)</f>
        <v>Si</v>
      </c>
      <c r="I64" s="133" t="str">
        <f>VLOOKUP(E64,VIP!$A$2:$O12941,8,FALSE)</f>
        <v>Si</v>
      </c>
      <c r="J64" s="133" t="str">
        <f>VLOOKUP(E64,VIP!$A$2:$O12891,8,FALSE)</f>
        <v>Si</v>
      </c>
      <c r="K64" s="133" t="str">
        <f>VLOOKUP(E64,VIP!$A$2:$O16465,6,0)</f>
        <v>SI</v>
      </c>
      <c r="L64" s="142" t="s">
        <v>2456</v>
      </c>
      <c r="M64" s="93" t="s">
        <v>2438</v>
      </c>
      <c r="N64" s="93" t="s">
        <v>2444</v>
      </c>
      <c r="O64" s="133" t="s">
        <v>2446</v>
      </c>
      <c r="P64" s="142"/>
      <c r="Q64" s="147" t="s">
        <v>2456</v>
      </c>
    </row>
    <row r="65" spans="1:17" ht="18" x14ac:dyDescent="0.25">
      <c r="A65" s="133" t="str">
        <f>VLOOKUP(E65,'LISTADO ATM'!$A$2:$C$901,3,0)</f>
        <v>SUR</v>
      </c>
      <c r="B65" s="145">
        <v>3336027731</v>
      </c>
      <c r="C65" s="94">
        <v>44454.787488425929</v>
      </c>
      <c r="D65" s="94" t="s">
        <v>2174</v>
      </c>
      <c r="E65" s="122">
        <v>584</v>
      </c>
      <c r="F65" s="133" t="str">
        <f>VLOOKUP(E65,VIP!$A$2:$O16014,2,0)</f>
        <v>DRBR404</v>
      </c>
      <c r="G65" s="133" t="str">
        <f>VLOOKUP(E65,'LISTADO ATM'!$A$2:$B$900,2,0)</f>
        <v xml:space="preserve">ATM Oficina San Cristóbal I </v>
      </c>
      <c r="H65" s="133" t="str">
        <f>VLOOKUP(E65,VIP!$A$2:$O20975,7,FALSE)</f>
        <v>Si</v>
      </c>
      <c r="I65" s="133" t="str">
        <f>VLOOKUP(E65,VIP!$A$2:$O12940,8,FALSE)</f>
        <v>Si</v>
      </c>
      <c r="J65" s="133" t="str">
        <f>VLOOKUP(E65,VIP!$A$2:$O12890,8,FALSE)</f>
        <v>Si</v>
      </c>
      <c r="K65" s="133" t="str">
        <f>VLOOKUP(E65,VIP!$A$2:$O16464,6,0)</f>
        <v>SI</v>
      </c>
      <c r="L65" s="142" t="s">
        <v>2456</v>
      </c>
      <c r="M65" s="93" t="s">
        <v>2438</v>
      </c>
      <c r="N65" s="93" t="s">
        <v>2444</v>
      </c>
      <c r="O65" s="133" t="s">
        <v>2446</v>
      </c>
      <c r="P65" s="142"/>
      <c r="Q65" s="147" t="s">
        <v>2456</v>
      </c>
    </row>
    <row r="66" spans="1:17" ht="18" x14ac:dyDescent="0.25">
      <c r="A66" s="133" t="str">
        <f>VLOOKUP(E66,'LISTADO ATM'!$A$2:$C$901,3,0)</f>
        <v>DISTRITO NACIONAL</v>
      </c>
      <c r="B66" s="145">
        <v>3336027732</v>
      </c>
      <c r="C66" s="94">
        <v>44454.787824074076</v>
      </c>
      <c r="D66" s="94" t="s">
        <v>2174</v>
      </c>
      <c r="E66" s="122">
        <v>43</v>
      </c>
      <c r="F66" s="133" t="str">
        <f>VLOOKUP(E66,VIP!$A$2:$O16013,2,0)</f>
        <v>DRBR043</v>
      </c>
      <c r="G66" s="133" t="str">
        <f>VLOOKUP(E66,'LISTADO ATM'!$A$2:$B$900,2,0)</f>
        <v xml:space="preserve">ATM Zona Franca San Isidro </v>
      </c>
      <c r="H66" s="133" t="str">
        <f>VLOOKUP(E66,VIP!$A$2:$O20974,7,FALSE)</f>
        <v>Si</v>
      </c>
      <c r="I66" s="133" t="str">
        <f>VLOOKUP(E66,VIP!$A$2:$O12939,8,FALSE)</f>
        <v>No</v>
      </c>
      <c r="J66" s="133" t="str">
        <f>VLOOKUP(E66,VIP!$A$2:$O12889,8,FALSE)</f>
        <v>No</v>
      </c>
      <c r="K66" s="133" t="str">
        <f>VLOOKUP(E66,VIP!$A$2:$O16463,6,0)</f>
        <v>NO</v>
      </c>
      <c r="L66" s="142" t="s">
        <v>2456</v>
      </c>
      <c r="M66" s="93" t="s">
        <v>2438</v>
      </c>
      <c r="N66" s="93" t="s">
        <v>2444</v>
      </c>
      <c r="O66" s="133" t="s">
        <v>2446</v>
      </c>
      <c r="P66" s="142"/>
      <c r="Q66" s="147" t="s">
        <v>2456</v>
      </c>
    </row>
    <row r="67" spans="1:17" ht="18" x14ac:dyDescent="0.25">
      <c r="A67" s="133" t="str">
        <f>VLOOKUP(E67,'LISTADO ATM'!$A$2:$C$901,3,0)</f>
        <v>DISTRITO NACIONAL</v>
      </c>
      <c r="B67" s="145">
        <v>3336027733</v>
      </c>
      <c r="C67" s="94">
        <v>44454.788113425922</v>
      </c>
      <c r="D67" s="94" t="s">
        <v>2174</v>
      </c>
      <c r="E67" s="122">
        <v>35</v>
      </c>
      <c r="F67" s="133" t="str">
        <f>VLOOKUP(E67,VIP!$A$2:$O16012,2,0)</f>
        <v>DRBR035</v>
      </c>
      <c r="G67" s="133" t="str">
        <f>VLOOKUP(E67,'LISTADO ATM'!$A$2:$B$900,2,0)</f>
        <v xml:space="preserve">ATM Dirección General de Aduanas I </v>
      </c>
      <c r="H67" s="133" t="str">
        <f>VLOOKUP(E67,VIP!$A$2:$O20973,7,FALSE)</f>
        <v>Si</v>
      </c>
      <c r="I67" s="133" t="str">
        <f>VLOOKUP(E67,VIP!$A$2:$O12938,8,FALSE)</f>
        <v>Si</v>
      </c>
      <c r="J67" s="133" t="str">
        <f>VLOOKUP(E67,VIP!$A$2:$O12888,8,FALSE)</f>
        <v>Si</v>
      </c>
      <c r="K67" s="133" t="str">
        <f>VLOOKUP(E67,VIP!$A$2:$O16462,6,0)</f>
        <v>NO</v>
      </c>
      <c r="L67" s="142" t="s">
        <v>2456</v>
      </c>
      <c r="M67" s="93" t="s">
        <v>2438</v>
      </c>
      <c r="N67" s="93" t="s">
        <v>2444</v>
      </c>
      <c r="O67" s="133" t="s">
        <v>2446</v>
      </c>
      <c r="P67" s="142"/>
      <c r="Q67" s="147" t="s">
        <v>2456</v>
      </c>
    </row>
    <row r="68" spans="1:17" ht="18" x14ac:dyDescent="0.25">
      <c r="A68" s="133" t="str">
        <f>VLOOKUP(E68,'LISTADO ATM'!$A$2:$C$901,3,0)</f>
        <v>NORTE</v>
      </c>
      <c r="B68" s="145">
        <v>3336027734</v>
      </c>
      <c r="C68" s="94">
        <v>44454.788217592592</v>
      </c>
      <c r="D68" s="94" t="s">
        <v>2175</v>
      </c>
      <c r="E68" s="122">
        <v>3</v>
      </c>
      <c r="F68" s="133" t="str">
        <f>VLOOKUP(E68,VIP!$A$2:$O16011,2,0)</f>
        <v>DRBR003</v>
      </c>
      <c r="G68" s="133" t="str">
        <f>VLOOKUP(E68,'LISTADO ATM'!$A$2:$B$900,2,0)</f>
        <v>ATM Autoservicio La Vega Real</v>
      </c>
      <c r="H68" s="133" t="str">
        <f>VLOOKUP(E68,VIP!$A$2:$O20972,7,FALSE)</f>
        <v>Si</v>
      </c>
      <c r="I68" s="133" t="str">
        <f>VLOOKUP(E68,VIP!$A$2:$O12937,8,FALSE)</f>
        <v>Si</v>
      </c>
      <c r="J68" s="133" t="str">
        <f>VLOOKUP(E68,VIP!$A$2:$O12887,8,FALSE)</f>
        <v>Si</v>
      </c>
      <c r="K68" s="133" t="str">
        <f>VLOOKUP(E68,VIP!$A$2:$O16461,6,0)</f>
        <v>NO</v>
      </c>
      <c r="L68" s="142" t="s">
        <v>2456</v>
      </c>
      <c r="M68" s="93" t="s">
        <v>2438</v>
      </c>
      <c r="N68" s="93" t="s">
        <v>2444</v>
      </c>
      <c r="O68" s="133" t="s">
        <v>2636</v>
      </c>
      <c r="P68" s="142"/>
      <c r="Q68" s="147" t="s">
        <v>2456</v>
      </c>
    </row>
    <row r="69" spans="1:17" ht="18" x14ac:dyDescent="0.25">
      <c r="A69" s="133" t="str">
        <f>VLOOKUP(E69,'LISTADO ATM'!$A$2:$C$901,3,0)</f>
        <v>DISTRITO NACIONAL</v>
      </c>
      <c r="B69" s="145">
        <v>3336027735</v>
      </c>
      <c r="C69" s="94">
        <v>44454.788402777776</v>
      </c>
      <c r="D69" s="94" t="s">
        <v>2174</v>
      </c>
      <c r="E69" s="122">
        <v>946</v>
      </c>
      <c r="F69" s="133" t="str">
        <f>VLOOKUP(E69,VIP!$A$2:$O16010,2,0)</f>
        <v>DRBR24R</v>
      </c>
      <c r="G69" s="133" t="str">
        <f>VLOOKUP(E69,'LISTADO ATM'!$A$2:$B$900,2,0)</f>
        <v xml:space="preserve">ATM Oficina Núñez de Cáceres I </v>
      </c>
      <c r="H69" s="133" t="str">
        <f>VLOOKUP(E69,VIP!$A$2:$O20971,7,FALSE)</f>
        <v>Si</v>
      </c>
      <c r="I69" s="133" t="str">
        <f>VLOOKUP(E69,VIP!$A$2:$O12936,8,FALSE)</f>
        <v>Si</v>
      </c>
      <c r="J69" s="133" t="str">
        <f>VLOOKUP(E69,VIP!$A$2:$O12886,8,FALSE)</f>
        <v>Si</v>
      </c>
      <c r="K69" s="133" t="str">
        <f>VLOOKUP(E69,VIP!$A$2:$O16460,6,0)</f>
        <v>NO</v>
      </c>
      <c r="L69" s="142" t="s">
        <v>2456</v>
      </c>
      <c r="M69" s="93" t="s">
        <v>2438</v>
      </c>
      <c r="N69" s="93" t="s">
        <v>2444</v>
      </c>
      <c r="O69" s="133" t="s">
        <v>2446</v>
      </c>
      <c r="P69" s="142"/>
      <c r="Q69" s="147" t="s">
        <v>2456</v>
      </c>
    </row>
    <row r="70" spans="1:17" ht="18" x14ac:dyDescent="0.25">
      <c r="A70" s="133" t="str">
        <f>VLOOKUP(E70,'LISTADO ATM'!$A$2:$C$901,3,0)</f>
        <v>DISTRITO NACIONAL</v>
      </c>
      <c r="B70" s="145">
        <v>3336027736</v>
      </c>
      <c r="C70" s="94">
        <v>44454.788738425923</v>
      </c>
      <c r="D70" s="94" t="s">
        <v>2174</v>
      </c>
      <c r="E70" s="122">
        <v>813</v>
      </c>
      <c r="F70" s="133" t="str">
        <f>VLOOKUP(E70,VIP!$A$2:$O16009,2,0)</f>
        <v>DRBR815</v>
      </c>
      <c r="G70" s="133" t="str">
        <f>VLOOKUP(E70,'LISTADO ATM'!$A$2:$B$900,2,0)</f>
        <v>ATM Occidental Mall</v>
      </c>
      <c r="H70" s="133" t="str">
        <f>VLOOKUP(E70,VIP!$A$2:$O20970,7,FALSE)</f>
        <v>Si</v>
      </c>
      <c r="I70" s="133" t="str">
        <f>VLOOKUP(E70,VIP!$A$2:$O12935,8,FALSE)</f>
        <v>Si</v>
      </c>
      <c r="J70" s="133" t="str">
        <f>VLOOKUP(E70,VIP!$A$2:$O12885,8,FALSE)</f>
        <v>Si</v>
      </c>
      <c r="K70" s="133" t="str">
        <f>VLOOKUP(E70,VIP!$A$2:$O16459,6,0)</f>
        <v>NO</v>
      </c>
      <c r="L70" s="142" t="s">
        <v>2213</v>
      </c>
      <c r="M70" s="93" t="s">
        <v>2438</v>
      </c>
      <c r="N70" s="93" t="s">
        <v>2444</v>
      </c>
      <c r="O70" s="133" t="s">
        <v>2446</v>
      </c>
      <c r="P70" s="142"/>
      <c r="Q70" s="147" t="s">
        <v>2213</v>
      </c>
    </row>
    <row r="71" spans="1:17" ht="18" x14ac:dyDescent="0.25">
      <c r="A71" s="133" t="str">
        <f>VLOOKUP(E71,'LISTADO ATM'!$A$2:$C$901,3,0)</f>
        <v>NORTE</v>
      </c>
      <c r="B71" s="145">
        <v>3336027737</v>
      </c>
      <c r="C71" s="94">
        <v>44454.789421296293</v>
      </c>
      <c r="D71" s="94" t="s">
        <v>2175</v>
      </c>
      <c r="E71" s="122">
        <v>77</v>
      </c>
      <c r="F71" s="133" t="str">
        <f>VLOOKUP(E71,VIP!$A$2:$O16008,2,0)</f>
        <v>DRBR077</v>
      </c>
      <c r="G71" s="133" t="str">
        <f>VLOOKUP(E71,'LISTADO ATM'!$A$2:$B$900,2,0)</f>
        <v xml:space="preserve">ATM Oficina Cruce de Imbert </v>
      </c>
      <c r="H71" s="133" t="str">
        <f>VLOOKUP(E71,VIP!$A$2:$O20969,7,FALSE)</f>
        <v>Si</v>
      </c>
      <c r="I71" s="133" t="str">
        <f>VLOOKUP(E71,VIP!$A$2:$O12934,8,FALSE)</f>
        <v>Si</v>
      </c>
      <c r="J71" s="133" t="str">
        <f>VLOOKUP(E71,VIP!$A$2:$O12884,8,FALSE)</f>
        <v>Si</v>
      </c>
      <c r="K71" s="133" t="str">
        <f>VLOOKUP(E71,VIP!$A$2:$O16458,6,0)</f>
        <v>SI</v>
      </c>
      <c r="L71" s="142" t="s">
        <v>2213</v>
      </c>
      <c r="M71" s="93" t="s">
        <v>2438</v>
      </c>
      <c r="N71" s="93" t="s">
        <v>2444</v>
      </c>
      <c r="O71" s="133" t="s">
        <v>2636</v>
      </c>
      <c r="P71" s="142"/>
      <c r="Q71" s="147" t="s">
        <v>2213</v>
      </c>
    </row>
    <row r="72" spans="1:17" ht="18" x14ac:dyDescent="0.25">
      <c r="A72" s="133" t="str">
        <f>VLOOKUP(E72,'LISTADO ATM'!$A$2:$C$901,3,0)</f>
        <v>DISTRITO NACIONAL</v>
      </c>
      <c r="B72" s="145">
        <v>3336027738</v>
      </c>
      <c r="C72" s="94">
        <v>44454.79047453704</v>
      </c>
      <c r="D72" s="94" t="s">
        <v>2174</v>
      </c>
      <c r="E72" s="122">
        <v>618</v>
      </c>
      <c r="F72" s="133" t="str">
        <f>VLOOKUP(E72,VIP!$A$2:$O16007,2,0)</f>
        <v>DRBR618</v>
      </c>
      <c r="G72" s="133" t="str">
        <f>VLOOKUP(E72,'LISTADO ATM'!$A$2:$B$900,2,0)</f>
        <v xml:space="preserve">ATM Bienes Nacionales </v>
      </c>
      <c r="H72" s="133" t="str">
        <f>VLOOKUP(E72,VIP!$A$2:$O20968,7,FALSE)</f>
        <v>Si</v>
      </c>
      <c r="I72" s="133" t="str">
        <f>VLOOKUP(E72,VIP!$A$2:$O12933,8,FALSE)</f>
        <v>Si</v>
      </c>
      <c r="J72" s="133" t="str">
        <f>VLOOKUP(E72,VIP!$A$2:$O12883,8,FALSE)</f>
        <v>Si</v>
      </c>
      <c r="K72" s="133" t="str">
        <f>VLOOKUP(E72,VIP!$A$2:$O16457,6,0)</f>
        <v>NO</v>
      </c>
      <c r="L72" s="142" t="s">
        <v>2239</v>
      </c>
      <c r="M72" s="93" t="s">
        <v>2438</v>
      </c>
      <c r="N72" s="93" t="s">
        <v>2444</v>
      </c>
      <c r="O72" s="133" t="s">
        <v>2446</v>
      </c>
      <c r="P72" s="142"/>
      <c r="Q72" s="147" t="s">
        <v>2239</v>
      </c>
    </row>
    <row r="73" spans="1:17" ht="18" x14ac:dyDescent="0.25">
      <c r="A73" s="133" t="str">
        <f>VLOOKUP(E73,'LISTADO ATM'!$A$2:$C$901,3,0)</f>
        <v>ESTE</v>
      </c>
      <c r="B73" s="145">
        <v>3336027740</v>
      </c>
      <c r="C73" s="94">
        <v>44454.791921296295</v>
      </c>
      <c r="D73" s="94" t="s">
        <v>2174</v>
      </c>
      <c r="E73" s="122">
        <v>293</v>
      </c>
      <c r="F73" s="133" t="str">
        <f>VLOOKUP(E73,VIP!$A$2:$O16005,2,0)</f>
        <v>DRBR293</v>
      </c>
      <c r="G73" s="133" t="str">
        <f>VLOOKUP(E73,'LISTADO ATM'!$A$2:$B$900,2,0)</f>
        <v xml:space="preserve">ATM S/M Nueva Visión (San Pedro) </v>
      </c>
      <c r="H73" s="133" t="str">
        <f>VLOOKUP(E73,VIP!$A$2:$O20966,7,FALSE)</f>
        <v>Si</v>
      </c>
      <c r="I73" s="133" t="str">
        <f>VLOOKUP(E73,VIP!$A$2:$O12931,8,FALSE)</f>
        <v>Si</v>
      </c>
      <c r="J73" s="133" t="str">
        <f>VLOOKUP(E73,VIP!$A$2:$O12881,8,FALSE)</f>
        <v>Si</v>
      </c>
      <c r="K73" s="133" t="str">
        <f>VLOOKUP(E73,VIP!$A$2:$O16455,6,0)</f>
        <v>NO</v>
      </c>
      <c r="L73" s="142" t="s">
        <v>2213</v>
      </c>
      <c r="M73" s="93" t="s">
        <v>2438</v>
      </c>
      <c r="N73" s="93" t="s">
        <v>2444</v>
      </c>
      <c r="O73" s="133" t="s">
        <v>2446</v>
      </c>
      <c r="P73" s="142"/>
      <c r="Q73" s="147" t="s">
        <v>2213</v>
      </c>
    </row>
    <row r="74" spans="1:17" ht="18" x14ac:dyDescent="0.25">
      <c r="A74" s="133" t="str">
        <f>VLOOKUP(E74,'LISTADO ATM'!$A$2:$C$901,3,0)</f>
        <v>ESTE</v>
      </c>
      <c r="B74" s="145">
        <v>3336027741</v>
      </c>
      <c r="C74" s="94">
        <v>44454.792060185187</v>
      </c>
      <c r="D74" s="94" t="s">
        <v>2174</v>
      </c>
      <c r="E74" s="122">
        <v>830</v>
      </c>
      <c r="F74" s="133" t="str">
        <f>VLOOKUP(E74,VIP!$A$2:$O16004,2,0)</f>
        <v>DRBR830</v>
      </c>
      <c r="G74" s="133" t="str">
        <f>VLOOKUP(E74,'LISTADO ATM'!$A$2:$B$900,2,0)</f>
        <v xml:space="preserve">ATM UNP Sabana Grande de Boyá </v>
      </c>
      <c r="H74" s="133" t="str">
        <f>VLOOKUP(E74,VIP!$A$2:$O20965,7,FALSE)</f>
        <v>Si</v>
      </c>
      <c r="I74" s="133" t="str">
        <f>VLOOKUP(E74,VIP!$A$2:$O12930,8,FALSE)</f>
        <v>Si</v>
      </c>
      <c r="J74" s="133" t="str">
        <f>VLOOKUP(E74,VIP!$A$2:$O12880,8,FALSE)</f>
        <v>Si</v>
      </c>
      <c r="K74" s="133" t="str">
        <f>VLOOKUP(E74,VIP!$A$2:$O16454,6,0)</f>
        <v>NO</v>
      </c>
      <c r="L74" s="142" t="s">
        <v>2213</v>
      </c>
      <c r="M74" s="93" t="s">
        <v>2438</v>
      </c>
      <c r="N74" s="93" t="s">
        <v>2444</v>
      </c>
      <c r="O74" s="133" t="s">
        <v>2446</v>
      </c>
      <c r="P74" s="142"/>
      <c r="Q74" s="147" t="s">
        <v>2213</v>
      </c>
    </row>
    <row r="75" spans="1:17" ht="18" x14ac:dyDescent="0.25">
      <c r="A75" s="133" t="str">
        <f>VLOOKUP(E75,'LISTADO ATM'!$A$2:$C$901,3,0)</f>
        <v>DISTRITO NACIONAL</v>
      </c>
      <c r="B75" s="145">
        <v>3336027742</v>
      </c>
      <c r="C75" s="94">
        <v>44454.792395833334</v>
      </c>
      <c r="D75" s="94" t="s">
        <v>2174</v>
      </c>
      <c r="E75" s="122">
        <v>701</v>
      </c>
      <c r="F75" s="133" t="str">
        <f>VLOOKUP(E75,VIP!$A$2:$O16003,2,0)</f>
        <v>DRBR701</v>
      </c>
      <c r="G75" s="133" t="str">
        <f>VLOOKUP(E75,'LISTADO ATM'!$A$2:$B$900,2,0)</f>
        <v>ATM Autoservicio Los Alcarrizos</v>
      </c>
      <c r="H75" s="133" t="str">
        <f>VLOOKUP(E75,VIP!$A$2:$O20964,7,FALSE)</f>
        <v>Si</v>
      </c>
      <c r="I75" s="133" t="str">
        <f>VLOOKUP(E75,VIP!$A$2:$O12929,8,FALSE)</f>
        <v>Si</v>
      </c>
      <c r="J75" s="133" t="str">
        <f>VLOOKUP(E75,VIP!$A$2:$O12879,8,FALSE)</f>
        <v>Si</v>
      </c>
      <c r="K75" s="133" t="str">
        <f>VLOOKUP(E75,VIP!$A$2:$O16453,6,0)</f>
        <v>NO</v>
      </c>
      <c r="L75" s="142" t="s">
        <v>2213</v>
      </c>
      <c r="M75" s="93" t="s">
        <v>2438</v>
      </c>
      <c r="N75" s="93" t="s">
        <v>2444</v>
      </c>
      <c r="O75" s="133" t="s">
        <v>2446</v>
      </c>
      <c r="P75" s="142"/>
      <c r="Q75" s="147" t="s">
        <v>2213</v>
      </c>
    </row>
    <row r="76" spans="1:17" ht="18" x14ac:dyDescent="0.25">
      <c r="A76" s="133" t="str">
        <f>VLOOKUP(E76,'LISTADO ATM'!$A$2:$C$901,3,0)</f>
        <v>NORTE</v>
      </c>
      <c r="B76" s="145">
        <v>3336027745</v>
      </c>
      <c r="C76" s="94">
        <v>44454.795983796299</v>
      </c>
      <c r="D76" s="94" t="s">
        <v>2630</v>
      </c>
      <c r="E76" s="122">
        <v>88</v>
      </c>
      <c r="F76" s="133" t="str">
        <f>VLOOKUP(E76,VIP!$A$2:$O16002,2,0)</f>
        <v>DRBR088</v>
      </c>
      <c r="G76" s="133" t="str">
        <f>VLOOKUP(E76,'LISTADO ATM'!$A$2:$B$900,2,0)</f>
        <v xml:space="preserve">ATM S/M La Fuente (Santiago) </v>
      </c>
      <c r="H76" s="133" t="str">
        <f>VLOOKUP(E76,VIP!$A$2:$O20963,7,FALSE)</f>
        <v>Si</v>
      </c>
      <c r="I76" s="133" t="str">
        <f>VLOOKUP(E76,VIP!$A$2:$O12928,8,FALSE)</f>
        <v>Si</v>
      </c>
      <c r="J76" s="133" t="str">
        <f>VLOOKUP(E76,VIP!$A$2:$O12878,8,FALSE)</f>
        <v>Si</v>
      </c>
      <c r="K76" s="133" t="str">
        <f>VLOOKUP(E76,VIP!$A$2:$O16452,6,0)</f>
        <v>NO</v>
      </c>
      <c r="L76" s="142" t="s">
        <v>2635</v>
      </c>
      <c r="M76" s="93" t="s">
        <v>2438</v>
      </c>
      <c r="N76" s="93" t="s">
        <v>2444</v>
      </c>
      <c r="O76" s="133" t="s">
        <v>2632</v>
      </c>
      <c r="P76" s="142"/>
      <c r="Q76" s="147" t="s">
        <v>2635</v>
      </c>
    </row>
    <row r="77" spans="1:17" ht="18" x14ac:dyDescent="0.25">
      <c r="A77" s="133" t="str">
        <f>VLOOKUP(E77,'LISTADO ATM'!$A$2:$C$901,3,0)</f>
        <v>DISTRITO NACIONAL</v>
      </c>
      <c r="B77" s="145">
        <v>3336027746</v>
      </c>
      <c r="C77" s="94">
        <v>44454.797407407408</v>
      </c>
      <c r="D77" s="94" t="s">
        <v>2174</v>
      </c>
      <c r="E77" s="122">
        <v>146</v>
      </c>
      <c r="F77" s="133" t="str">
        <f>VLOOKUP(E77,VIP!$A$2:$O16001,2,0)</f>
        <v>DRBR146</v>
      </c>
      <c r="G77" s="133" t="str">
        <f>VLOOKUP(E77,'LISTADO ATM'!$A$2:$B$900,2,0)</f>
        <v xml:space="preserve">ATM Tribunal Superior Constitucional </v>
      </c>
      <c r="H77" s="133" t="str">
        <f>VLOOKUP(E77,VIP!$A$2:$O20962,7,FALSE)</f>
        <v>Si</v>
      </c>
      <c r="I77" s="133" t="str">
        <f>VLOOKUP(E77,VIP!$A$2:$O12927,8,FALSE)</f>
        <v>Si</v>
      </c>
      <c r="J77" s="133" t="str">
        <f>VLOOKUP(E77,VIP!$A$2:$O12877,8,FALSE)</f>
        <v>Si</v>
      </c>
      <c r="K77" s="133" t="str">
        <f>VLOOKUP(E77,VIP!$A$2:$O16451,6,0)</f>
        <v>NO</v>
      </c>
      <c r="L77" s="142" t="s">
        <v>2213</v>
      </c>
      <c r="M77" s="93" t="s">
        <v>2438</v>
      </c>
      <c r="N77" s="93" t="s">
        <v>2444</v>
      </c>
      <c r="O77" s="133" t="s">
        <v>2446</v>
      </c>
      <c r="P77" s="142"/>
      <c r="Q77" s="147" t="s">
        <v>2213</v>
      </c>
    </row>
    <row r="78" spans="1:17" ht="18" x14ac:dyDescent="0.25">
      <c r="A78" s="133" t="str">
        <f>VLOOKUP(E78,'LISTADO ATM'!$A$2:$C$901,3,0)</f>
        <v>DISTRITO NACIONAL</v>
      </c>
      <c r="B78" s="145">
        <v>3336027747</v>
      </c>
      <c r="C78" s="94">
        <v>44454.797812500001</v>
      </c>
      <c r="D78" s="94" t="s">
        <v>2174</v>
      </c>
      <c r="E78" s="122">
        <v>473</v>
      </c>
      <c r="F78" s="133" t="str">
        <f>VLOOKUP(E78,VIP!$A$2:$O16000,2,0)</f>
        <v>DRBR473</v>
      </c>
      <c r="G78" s="133" t="str">
        <f>VLOOKUP(E78,'LISTADO ATM'!$A$2:$B$900,2,0)</f>
        <v xml:space="preserve">ATM Oficina Carrefour II </v>
      </c>
      <c r="H78" s="133" t="str">
        <f>VLOOKUP(E78,VIP!$A$2:$O20961,7,FALSE)</f>
        <v>Si</v>
      </c>
      <c r="I78" s="133" t="str">
        <f>VLOOKUP(E78,VIP!$A$2:$O12926,8,FALSE)</f>
        <v>Si</v>
      </c>
      <c r="J78" s="133" t="str">
        <f>VLOOKUP(E78,VIP!$A$2:$O12876,8,FALSE)</f>
        <v>Si</v>
      </c>
      <c r="K78" s="133" t="str">
        <f>VLOOKUP(E78,VIP!$A$2:$O16450,6,0)</f>
        <v>NO</v>
      </c>
      <c r="L78" s="142" t="s">
        <v>2213</v>
      </c>
      <c r="M78" s="93" t="s">
        <v>2438</v>
      </c>
      <c r="N78" s="93" t="s">
        <v>2444</v>
      </c>
      <c r="O78" s="133" t="s">
        <v>2446</v>
      </c>
      <c r="P78" s="142"/>
      <c r="Q78" s="147" t="s">
        <v>2213</v>
      </c>
    </row>
    <row r="79" spans="1:17" ht="18" x14ac:dyDescent="0.25">
      <c r="A79" s="133" t="str">
        <f>VLOOKUP(E79,'LISTADO ATM'!$A$2:$C$901,3,0)</f>
        <v>NORTE</v>
      </c>
      <c r="B79" s="145">
        <v>3336027748</v>
      </c>
      <c r="C79" s="94">
        <v>44454.798136574071</v>
      </c>
      <c r="D79" s="94" t="s">
        <v>2174</v>
      </c>
      <c r="E79" s="122">
        <v>926</v>
      </c>
      <c r="F79" s="133" t="str">
        <f>VLOOKUP(E79,VIP!$A$2:$O15999,2,0)</f>
        <v>DRBR926</v>
      </c>
      <c r="G79" s="133" t="str">
        <f>VLOOKUP(E79,'LISTADO ATM'!$A$2:$B$900,2,0)</f>
        <v>ATM S/M Juan Cepin</v>
      </c>
      <c r="H79" s="133" t="str">
        <f>VLOOKUP(E79,VIP!$A$2:$O20960,7,FALSE)</f>
        <v>N/A</v>
      </c>
      <c r="I79" s="133" t="str">
        <f>VLOOKUP(E79,VIP!$A$2:$O12925,8,FALSE)</f>
        <v>N/A</v>
      </c>
      <c r="J79" s="133" t="str">
        <f>VLOOKUP(E79,VIP!$A$2:$O12875,8,FALSE)</f>
        <v>N/A</v>
      </c>
      <c r="K79" s="133" t="str">
        <f>VLOOKUP(E79,VIP!$A$2:$O16449,6,0)</f>
        <v>N/A</v>
      </c>
      <c r="L79" s="142" t="s">
        <v>2213</v>
      </c>
      <c r="M79" s="93" t="s">
        <v>2438</v>
      </c>
      <c r="N79" s="93" t="s">
        <v>2444</v>
      </c>
      <c r="O79" s="133" t="s">
        <v>2446</v>
      </c>
      <c r="P79" s="142"/>
      <c r="Q79" s="147" t="s">
        <v>2213</v>
      </c>
    </row>
    <row r="80" spans="1:17" ht="18" x14ac:dyDescent="0.25">
      <c r="A80" s="133" t="str">
        <f>VLOOKUP(E80,'LISTADO ATM'!$A$2:$C$901,3,0)</f>
        <v>DISTRITO NACIONAL</v>
      </c>
      <c r="B80" s="145">
        <v>3336027749</v>
      </c>
      <c r="C80" s="94">
        <v>44454.798414351855</v>
      </c>
      <c r="D80" s="94" t="s">
        <v>2441</v>
      </c>
      <c r="E80" s="122">
        <v>572</v>
      </c>
      <c r="F80" s="133" t="str">
        <f>VLOOKUP(E80,VIP!$A$2:$O15998,2,0)</f>
        <v>DRBR174</v>
      </c>
      <c r="G80" s="133" t="str">
        <f>VLOOKUP(E80,'LISTADO ATM'!$A$2:$B$900,2,0)</f>
        <v xml:space="preserve">ATM Olé Ovando </v>
      </c>
      <c r="H80" s="133" t="str">
        <f>VLOOKUP(E80,VIP!$A$2:$O20959,7,FALSE)</f>
        <v>Si</v>
      </c>
      <c r="I80" s="133" t="str">
        <f>VLOOKUP(E80,VIP!$A$2:$O12924,8,FALSE)</f>
        <v>Si</v>
      </c>
      <c r="J80" s="133" t="str">
        <f>VLOOKUP(E80,VIP!$A$2:$O12874,8,FALSE)</f>
        <v>Si</v>
      </c>
      <c r="K80" s="133" t="str">
        <f>VLOOKUP(E80,VIP!$A$2:$O16448,6,0)</f>
        <v>NO</v>
      </c>
      <c r="L80" s="142" t="s">
        <v>2635</v>
      </c>
      <c r="M80" s="93" t="s">
        <v>2438</v>
      </c>
      <c r="N80" s="93" t="s">
        <v>2444</v>
      </c>
      <c r="O80" s="133" t="s">
        <v>2445</v>
      </c>
      <c r="P80" s="142"/>
      <c r="Q80" s="147" t="s">
        <v>2635</v>
      </c>
    </row>
    <row r="81" spans="1:17" ht="18" x14ac:dyDescent="0.25">
      <c r="A81" s="133" t="str">
        <f>VLOOKUP(E81,'LISTADO ATM'!$A$2:$C$901,3,0)</f>
        <v>DISTRITO NACIONAL</v>
      </c>
      <c r="B81" s="145">
        <v>3336027750</v>
      </c>
      <c r="C81" s="94">
        <v>44454.79855324074</v>
      </c>
      <c r="D81" s="94" t="s">
        <v>2174</v>
      </c>
      <c r="E81" s="122">
        <v>239</v>
      </c>
      <c r="F81" s="133" t="str">
        <f>VLOOKUP(E81,VIP!$A$2:$O15997,2,0)</f>
        <v>DRBR239</v>
      </c>
      <c r="G81" s="133" t="str">
        <f>VLOOKUP(E81,'LISTADO ATM'!$A$2:$B$900,2,0)</f>
        <v xml:space="preserve">ATM Autobanco Charles de Gaulle </v>
      </c>
      <c r="H81" s="133" t="str">
        <f>VLOOKUP(E81,VIP!$A$2:$O20958,7,FALSE)</f>
        <v>Si</v>
      </c>
      <c r="I81" s="133" t="str">
        <f>VLOOKUP(E81,VIP!$A$2:$O12923,8,FALSE)</f>
        <v>Si</v>
      </c>
      <c r="J81" s="133" t="str">
        <f>VLOOKUP(E81,VIP!$A$2:$O12873,8,FALSE)</f>
        <v>Si</v>
      </c>
      <c r="K81" s="133" t="str">
        <f>VLOOKUP(E81,VIP!$A$2:$O16447,6,0)</f>
        <v>SI</v>
      </c>
      <c r="L81" s="142" t="s">
        <v>2213</v>
      </c>
      <c r="M81" s="93" t="s">
        <v>2438</v>
      </c>
      <c r="N81" s="93" t="s">
        <v>2444</v>
      </c>
      <c r="O81" s="133" t="s">
        <v>2446</v>
      </c>
      <c r="P81" s="142"/>
      <c r="Q81" s="147" t="s">
        <v>2213</v>
      </c>
    </row>
    <row r="82" spans="1:17" ht="18" x14ac:dyDescent="0.25">
      <c r="A82" s="133" t="str">
        <f>VLOOKUP(E82,'LISTADO ATM'!$A$2:$C$901,3,0)</f>
        <v>ESTE</v>
      </c>
      <c r="B82" s="145">
        <v>3336027751</v>
      </c>
      <c r="C82" s="94">
        <v>44454.799062500002</v>
      </c>
      <c r="D82" s="94" t="s">
        <v>2174</v>
      </c>
      <c r="E82" s="122">
        <v>289</v>
      </c>
      <c r="F82" s="133" t="str">
        <f>VLOOKUP(E82,VIP!$A$2:$O15996,2,0)</f>
        <v>DRBR910</v>
      </c>
      <c r="G82" s="133" t="str">
        <f>VLOOKUP(E82,'LISTADO ATM'!$A$2:$B$900,2,0)</f>
        <v>ATM Oficina Bávaro II</v>
      </c>
      <c r="H82" s="133" t="str">
        <f>VLOOKUP(E82,VIP!$A$2:$O20957,7,FALSE)</f>
        <v>Si</v>
      </c>
      <c r="I82" s="133" t="str">
        <f>VLOOKUP(E82,VIP!$A$2:$O12922,8,FALSE)</f>
        <v>Si</v>
      </c>
      <c r="J82" s="133" t="str">
        <f>VLOOKUP(E82,VIP!$A$2:$O12872,8,FALSE)</f>
        <v>Si</v>
      </c>
      <c r="K82" s="133" t="str">
        <f>VLOOKUP(E82,VIP!$A$2:$O16446,6,0)</f>
        <v>NO</v>
      </c>
      <c r="L82" s="142" t="s">
        <v>2213</v>
      </c>
      <c r="M82" s="93" t="s">
        <v>2438</v>
      </c>
      <c r="N82" s="93" t="s">
        <v>2444</v>
      </c>
      <c r="O82" s="133" t="s">
        <v>2446</v>
      </c>
      <c r="P82" s="142"/>
      <c r="Q82" s="147" t="s">
        <v>2213</v>
      </c>
    </row>
    <row r="83" spans="1:17" ht="18" x14ac:dyDescent="0.25">
      <c r="A83" s="133" t="str">
        <f>VLOOKUP(E83,'LISTADO ATM'!$A$2:$C$901,3,0)</f>
        <v>DISTRITO NACIONAL</v>
      </c>
      <c r="B83" s="145">
        <v>3336027752</v>
      </c>
      <c r="C83" s="94">
        <v>44454.799571759257</v>
      </c>
      <c r="D83" s="94" t="s">
        <v>2174</v>
      </c>
      <c r="E83" s="122">
        <v>490</v>
      </c>
      <c r="F83" s="133" t="str">
        <f>VLOOKUP(E83,VIP!$A$2:$O15995,2,0)</f>
        <v>DRBR490</v>
      </c>
      <c r="G83" s="133" t="str">
        <f>VLOOKUP(E83,'LISTADO ATM'!$A$2:$B$900,2,0)</f>
        <v xml:space="preserve">ATM Hospital Ney Arias Lora </v>
      </c>
      <c r="H83" s="133" t="str">
        <f>VLOOKUP(E83,VIP!$A$2:$O20956,7,FALSE)</f>
        <v>Si</v>
      </c>
      <c r="I83" s="133" t="str">
        <f>VLOOKUP(E83,VIP!$A$2:$O12921,8,FALSE)</f>
        <v>Si</v>
      </c>
      <c r="J83" s="133" t="str">
        <f>VLOOKUP(E83,VIP!$A$2:$O12871,8,FALSE)</f>
        <v>Si</v>
      </c>
      <c r="K83" s="133" t="str">
        <f>VLOOKUP(E83,VIP!$A$2:$O16445,6,0)</f>
        <v>NO</v>
      </c>
      <c r="L83" s="142" t="s">
        <v>2213</v>
      </c>
      <c r="M83" s="93" t="s">
        <v>2438</v>
      </c>
      <c r="N83" s="93" t="s">
        <v>2444</v>
      </c>
      <c r="O83" s="133" t="s">
        <v>2446</v>
      </c>
      <c r="P83" s="142"/>
      <c r="Q83" s="147" t="s">
        <v>2213</v>
      </c>
    </row>
    <row r="84" spans="1:17" ht="18" x14ac:dyDescent="0.25">
      <c r="A84" s="133" t="str">
        <f>VLOOKUP(E84,'LISTADO ATM'!$A$2:$C$901,3,0)</f>
        <v>NORTE</v>
      </c>
      <c r="B84" s="145">
        <v>3336027755</v>
      </c>
      <c r="C84" s="94">
        <v>44454.800115740742</v>
      </c>
      <c r="D84" s="94" t="s">
        <v>2175</v>
      </c>
      <c r="E84" s="122">
        <v>518</v>
      </c>
      <c r="F84" s="133" t="str">
        <f>VLOOKUP(E84,VIP!$A$2:$O15994,2,0)</f>
        <v>DRBR518</v>
      </c>
      <c r="G84" s="133" t="str">
        <f>VLOOKUP(E84,'LISTADO ATM'!$A$2:$B$900,2,0)</f>
        <v xml:space="preserve">ATM Autobanco Los Alamos </v>
      </c>
      <c r="H84" s="133" t="str">
        <f>VLOOKUP(E84,VIP!$A$2:$O20955,7,FALSE)</f>
        <v>Si</v>
      </c>
      <c r="I84" s="133" t="str">
        <f>VLOOKUP(E84,VIP!$A$2:$O12920,8,FALSE)</f>
        <v>Si</v>
      </c>
      <c r="J84" s="133" t="str">
        <f>VLOOKUP(E84,VIP!$A$2:$O12870,8,FALSE)</f>
        <v>Si</v>
      </c>
      <c r="K84" s="133" t="str">
        <f>VLOOKUP(E84,VIP!$A$2:$O16444,6,0)</f>
        <v>NO</v>
      </c>
      <c r="L84" s="142" t="s">
        <v>2213</v>
      </c>
      <c r="M84" s="93" t="s">
        <v>2438</v>
      </c>
      <c r="N84" s="93" t="s">
        <v>2444</v>
      </c>
      <c r="O84" s="133" t="s">
        <v>2636</v>
      </c>
      <c r="P84" s="142"/>
      <c r="Q84" s="147" t="s">
        <v>2213</v>
      </c>
    </row>
    <row r="85" spans="1:17" ht="18" x14ac:dyDescent="0.25">
      <c r="A85" s="133" t="str">
        <f>VLOOKUP(E85,'LISTADO ATM'!$A$2:$C$901,3,0)</f>
        <v>DISTRITO NACIONAL</v>
      </c>
      <c r="B85" s="145">
        <v>3336027756</v>
      </c>
      <c r="C85" s="94">
        <v>44454.800474537034</v>
      </c>
      <c r="D85" s="94" t="s">
        <v>2174</v>
      </c>
      <c r="E85" s="122">
        <v>961</v>
      </c>
      <c r="F85" s="133" t="str">
        <f>VLOOKUP(E85,VIP!$A$2:$O15993,2,0)</f>
        <v>DRBR03H</v>
      </c>
      <c r="G85" s="133" t="str">
        <f>VLOOKUP(E85,'LISTADO ATM'!$A$2:$B$900,2,0)</f>
        <v xml:space="preserve">ATM Listín Diario </v>
      </c>
      <c r="H85" s="133" t="str">
        <f>VLOOKUP(E85,VIP!$A$2:$O20954,7,FALSE)</f>
        <v>Si</v>
      </c>
      <c r="I85" s="133" t="str">
        <f>VLOOKUP(E85,VIP!$A$2:$O12919,8,FALSE)</f>
        <v>Si</v>
      </c>
      <c r="J85" s="133" t="str">
        <f>VLOOKUP(E85,VIP!$A$2:$O12869,8,FALSE)</f>
        <v>Si</v>
      </c>
      <c r="K85" s="133" t="str">
        <f>VLOOKUP(E85,VIP!$A$2:$O16443,6,0)</f>
        <v>NO</v>
      </c>
      <c r="L85" s="142" t="s">
        <v>2213</v>
      </c>
      <c r="M85" s="93" t="s">
        <v>2438</v>
      </c>
      <c r="N85" s="93" t="s">
        <v>2444</v>
      </c>
      <c r="O85" s="133" t="s">
        <v>2446</v>
      </c>
      <c r="P85" s="142"/>
      <c r="Q85" s="147" t="s">
        <v>2213</v>
      </c>
    </row>
    <row r="86" spans="1:17" ht="18" x14ac:dyDescent="0.25">
      <c r="A86" s="133" t="str">
        <f>VLOOKUP(E86,'LISTADO ATM'!$A$2:$C$901,3,0)</f>
        <v>DISTRITO NACIONAL</v>
      </c>
      <c r="B86" s="145">
        <v>3336027757</v>
      </c>
      <c r="C86" s="94">
        <v>44454.80259259259</v>
      </c>
      <c r="D86" s="94" t="s">
        <v>2174</v>
      </c>
      <c r="E86" s="122">
        <v>300</v>
      </c>
      <c r="F86" s="133" t="str">
        <f>VLOOKUP(E86,VIP!$A$2:$O15992,2,0)</f>
        <v>DRBR300</v>
      </c>
      <c r="G86" s="133" t="str">
        <f>VLOOKUP(E86,'LISTADO ATM'!$A$2:$B$900,2,0)</f>
        <v xml:space="preserve">ATM S/M Aprezio Los Guaricanos </v>
      </c>
      <c r="H86" s="133" t="str">
        <f>VLOOKUP(E86,VIP!$A$2:$O20953,7,FALSE)</f>
        <v>Si</v>
      </c>
      <c r="I86" s="133" t="str">
        <f>VLOOKUP(E86,VIP!$A$2:$O12918,8,FALSE)</f>
        <v>Si</v>
      </c>
      <c r="J86" s="133" t="str">
        <f>VLOOKUP(E86,VIP!$A$2:$O12868,8,FALSE)</f>
        <v>Si</v>
      </c>
      <c r="K86" s="133" t="str">
        <f>VLOOKUP(E86,VIP!$A$2:$O16442,6,0)</f>
        <v>NO</v>
      </c>
      <c r="L86" s="142" t="s">
        <v>2634</v>
      </c>
      <c r="M86" s="93" t="s">
        <v>2438</v>
      </c>
      <c r="N86" s="93" t="s">
        <v>2444</v>
      </c>
      <c r="O86" s="133" t="s">
        <v>2446</v>
      </c>
      <c r="P86" s="142"/>
      <c r="Q86" s="147" t="s">
        <v>2634</v>
      </c>
    </row>
    <row r="87" spans="1:17" ht="18" x14ac:dyDescent="0.25">
      <c r="A87" s="133" t="str">
        <f>VLOOKUP(E87,'LISTADO ATM'!$A$2:$C$901,3,0)</f>
        <v>DISTRITO NACIONAL</v>
      </c>
      <c r="B87" s="145">
        <v>3336027758</v>
      </c>
      <c r="C87" s="94">
        <v>44454.803171296298</v>
      </c>
      <c r="D87" s="94" t="s">
        <v>2441</v>
      </c>
      <c r="E87" s="122">
        <v>722</v>
      </c>
      <c r="F87" s="133" t="str">
        <f>VLOOKUP(E87,VIP!$A$2:$O15991,2,0)</f>
        <v>DRBR393</v>
      </c>
      <c r="G87" s="133" t="str">
        <f>VLOOKUP(E87,'LISTADO ATM'!$A$2:$B$900,2,0)</f>
        <v xml:space="preserve">ATM Oficina Charles de Gaulle III </v>
      </c>
      <c r="H87" s="133" t="str">
        <f>VLOOKUP(E87,VIP!$A$2:$O20952,7,FALSE)</f>
        <v>Si</v>
      </c>
      <c r="I87" s="133" t="str">
        <f>VLOOKUP(E87,VIP!$A$2:$O12917,8,FALSE)</f>
        <v>Si</v>
      </c>
      <c r="J87" s="133" t="str">
        <f>VLOOKUP(E87,VIP!$A$2:$O12867,8,FALSE)</f>
        <v>Si</v>
      </c>
      <c r="K87" s="133" t="str">
        <f>VLOOKUP(E87,VIP!$A$2:$O16441,6,0)</f>
        <v>SI</v>
      </c>
      <c r="L87" s="142" t="s">
        <v>2543</v>
      </c>
      <c r="M87" s="93" t="s">
        <v>2438</v>
      </c>
      <c r="N87" s="93" t="s">
        <v>2444</v>
      </c>
      <c r="O87" s="133" t="s">
        <v>2445</v>
      </c>
      <c r="P87" s="142"/>
      <c r="Q87" s="147" t="s">
        <v>2543</v>
      </c>
    </row>
    <row r="88" spans="1:17" ht="18" x14ac:dyDescent="0.25">
      <c r="A88" s="133" t="str">
        <f>VLOOKUP(E88,'LISTADO ATM'!$A$2:$C$901,3,0)</f>
        <v>DISTRITO NACIONAL</v>
      </c>
      <c r="B88" s="145">
        <v>3336027759</v>
      </c>
      <c r="C88" s="94">
        <v>44454.804282407407</v>
      </c>
      <c r="D88" s="94" t="s">
        <v>2174</v>
      </c>
      <c r="E88" s="122">
        <v>815</v>
      </c>
      <c r="F88" s="133" t="str">
        <f>VLOOKUP(E88,VIP!$A$2:$O15990,2,0)</f>
        <v>DRBR24A</v>
      </c>
      <c r="G88" s="133" t="str">
        <f>VLOOKUP(E88,'LISTADO ATM'!$A$2:$B$900,2,0)</f>
        <v xml:space="preserve">ATM Oficina Atalaya del Mar </v>
      </c>
      <c r="H88" s="133" t="str">
        <f>VLOOKUP(E88,VIP!$A$2:$O20951,7,FALSE)</f>
        <v>Si</v>
      </c>
      <c r="I88" s="133" t="str">
        <f>VLOOKUP(E88,VIP!$A$2:$O12916,8,FALSE)</f>
        <v>Si</v>
      </c>
      <c r="J88" s="133" t="str">
        <f>VLOOKUP(E88,VIP!$A$2:$O12866,8,FALSE)</f>
        <v>Si</v>
      </c>
      <c r="K88" s="133" t="str">
        <f>VLOOKUP(E88,VIP!$A$2:$O16440,6,0)</f>
        <v>SI</v>
      </c>
      <c r="L88" s="142" t="s">
        <v>2213</v>
      </c>
      <c r="M88" s="93" t="s">
        <v>2438</v>
      </c>
      <c r="N88" s="93" t="s">
        <v>2444</v>
      </c>
      <c r="O88" s="133" t="s">
        <v>2446</v>
      </c>
      <c r="P88" s="142"/>
      <c r="Q88" s="147" t="s">
        <v>2213</v>
      </c>
    </row>
    <row r="89" spans="1:17" ht="18" x14ac:dyDescent="0.25">
      <c r="A89" s="133" t="str">
        <f>VLOOKUP(E89,'LISTADO ATM'!$A$2:$C$901,3,0)</f>
        <v>DISTRITO NACIONAL</v>
      </c>
      <c r="B89" s="145">
        <v>3336027760</v>
      </c>
      <c r="C89" s="94">
        <v>44454.811064814814</v>
      </c>
      <c r="D89" s="94" t="s">
        <v>2174</v>
      </c>
      <c r="E89" s="122">
        <v>623</v>
      </c>
      <c r="F89" s="133" t="str">
        <f>VLOOKUP(E89,VIP!$A$2:$O15989,2,0)</f>
        <v>DRBR623</v>
      </c>
      <c r="G89" s="133" t="str">
        <f>VLOOKUP(E89,'LISTADO ATM'!$A$2:$B$900,2,0)</f>
        <v xml:space="preserve">ATM Operaciones Especiales (Manoguayabo) </v>
      </c>
      <c r="H89" s="133" t="str">
        <f>VLOOKUP(E89,VIP!$A$2:$O20950,7,FALSE)</f>
        <v>Si</v>
      </c>
      <c r="I89" s="133" t="str">
        <f>VLOOKUP(E89,VIP!$A$2:$O12915,8,FALSE)</f>
        <v>Si</v>
      </c>
      <c r="J89" s="133" t="str">
        <f>VLOOKUP(E89,VIP!$A$2:$O12865,8,FALSE)</f>
        <v>Si</v>
      </c>
      <c r="K89" s="133" t="str">
        <f>VLOOKUP(E89,VIP!$A$2:$O16439,6,0)</f>
        <v>No</v>
      </c>
      <c r="L89" s="142" t="s">
        <v>2213</v>
      </c>
      <c r="M89" s="93" t="s">
        <v>2438</v>
      </c>
      <c r="N89" s="93" t="s">
        <v>2444</v>
      </c>
      <c r="O89" s="133" t="s">
        <v>2446</v>
      </c>
      <c r="P89" s="142"/>
      <c r="Q89" s="147" t="s">
        <v>2213</v>
      </c>
    </row>
    <row r="90" spans="1:17" ht="18" x14ac:dyDescent="0.25">
      <c r="A90" s="133" t="str">
        <f>VLOOKUP(E90,'LISTADO ATM'!$A$2:$C$901,3,0)</f>
        <v>DISTRITO NACIONAL</v>
      </c>
      <c r="B90" s="145">
        <v>3336027761</v>
      </c>
      <c r="C90" s="94">
        <v>44454.811493055553</v>
      </c>
      <c r="D90" s="94" t="s">
        <v>2174</v>
      </c>
      <c r="E90" s="122">
        <v>875</v>
      </c>
      <c r="F90" s="133" t="str">
        <f>VLOOKUP(E90,VIP!$A$2:$O15988,2,0)</f>
        <v>DRBR875</v>
      </c>
      <c r="G90" s="133" t="str">
        <f>VLOOKUP(E90,'LISTADO ATM'!$A$2:$B$900,2,0)</f>
        <v xml:space="preserve">ATM Texaco Aut. Duarte KM 14 1/2 (Los Alcarrizos) </v>
      </c>
      <c r="H90" s="133" t="str">
        <f>VLOOKUP(E90,VIP!$A$2:$O20949,7,FALSE)</f>
        <v>Si</v>
      </c>
      <c r="I90" s="133" t="str">
        <f>VLOOKUP(E90,VIP!$A$2:$O12914,8,FALSE)</f>
        <v>Si</v>
      </c>
      <c r="J90" s="133" t="str">
        <f>VLOOKUP(E90,VIP!$A$2:$O12864,8,FALSE)</f>
        <v>Si</v>
      </c>
      <c r="K90" s="133" t="str">
        <f>VLOOKUP(E90,VIP!$A$2:$O16438,6,0)</f>
        <v>NO</v>
      </c>
      <c r="L90" s="142" t="s">
        <v>2213</v>
      </c>
      <c r="M90" s="93" t="s">
        <v>2438</v>
      </c>
      <c r="N90" s="93" t="s">
        <v>2444</v>
      </c>
      <c r="O90" s="133" t="s">
        <v>2446</v>
      </c>
      <c r="P90" s="142"/>
      <c r="Q90" s="147" t="s">
        <v>2213</v>
      </c>
    </row>
    <row r="91" spans="1:17" ht="18" x14ac:dyDescent="0.25">
      <c r="A91" s="133" t="str">
        <f>VLOOKUP(E91,'LISTADO ATM'!$A$2:$C$901,3,0)</f>
        <v>NORTE</v>
      </c>
      <c r="B91" s="145">
        <v>3336027762</v>
      </c>
      <c r="C91" s="94">
        <v>44454.813611111109</v>
      </c>
      <c r="D91" s="94" t="s">
        <v>2175</v>
      </c>
      <c r="E91" s="122">
        <v>854</v>
      </c>
      <c r="F91" s="133" t="str">
        <f>VLOOKUP(E91,VIP!$A$2:$O15987,2,0)</f>
        <v>DRBR854</v>
      </c>
      <c r="G91" s="133" t="str">
        <f>VLOOKUP(E91,'LISTADO ATM'!$A$2:$B$900,2,0)</f>
        <v xml:space="preserve">ATM Centro Comercial Blanco Batista </v>
      </c>
      <c r="H91" s="133" t="str">
        <f>VLOOKUP(E91,VIP!$A$2:$O20948,7,FALSE)</f>
        <v>Si</v>
      </c>
      <c r="I91" s="133" t="str">
        <f>VLOOKUP(E91,VIP!$A$2:$O12913,8,FALSE)</f>
        <v>Si</v>
      </c>
      <c r="J91" s="133" t="str">
        <f>VLOOKUP(E91,VIP!$A$2:$O12863,8,FALSE)</f>
        <v>Si</v>
      </c>
      <c r="K91" s="133" t="str">
        <f>VLOOKUP(E91,VIP!$A$2:$O16437,6,0)</f>
        <v>NO</v>
      </c>
      <c r="L91" s="142" t="s">
        <v>2213</v>
      </c>
      <c r="M91" s="93" t="s">
        <v>2438</v>
      </c>
      <c r="N91" s="93" t="s">
        <v>2444</v>
      </c>
      <c r="O91" s="133" t="s">
        <v>2636</v>
      </c>
      <c r="P91" s="142"/>
      <c r="Q91" s="147" t="s">
        <v>2213</v>
      </c>
    </row>
    <row r="92" spans="1:17" ht="18" x14ac:dyDescent="0.25">
      <c r="A92" s="133" t="str">
        <f>VLOOKUP(E92,'LISTADO ATM'!$A$2:$C$901,3,0)</f>
        <v>NORTE</v>
      </c>
      <c r="B92" s="145">
        <v>3336027763</v>
      </c>
      <c r="C92" s="94">
        <v>44454.814317129632</v>
      </c>
      <c r="D92" s="94" t="s">
        <v>2175</v>
      </c>
      <c r="E92" s="122">
        <v>288</v>
      </c>
      <c r="F92" s="133" t="str">
        <f>VLOOKUP(E92,VIP!$A$2:$O15986,2,0)</f>
        <v>DRBR288</v>
      </c>
      <c r="G92" s="133" t="str">
        <f>VLOOKUP(E92,'LISTADO ATM'!$A$2:$B$900,2,0)</f>
        <v xml:space="preserve">ATM Oficina Camino Real II (Puerto Plata) </v>
      </c>
      <c r="H92" s="133" t="str">
        <f>VLOOKUP(E92,VIP!$A$2:$O20947,7,FALSE)</f>
        <v>N/A</v>
      </c>
      <c r="I92" s="133" t="str">
        <f>VLOOKUP(E92,VIP!$A$2:$O12912,8,FALSE)</f>
        <v>N/A</v>
      </c>
      <c r="J92" s="133" t="str">
        <f>VLOOKUP(E92,VIP!$A$2:$O12862,8,FALSE)</f>
        <v>N/A</v>
      </c>
      <c r="K92" s="133" t="str">
        <f>VLOOKUP(E92,VIP!$A$2:$O16436,6,0)</f>
        <v>N/A</v>
      </c>
      <c r="L92" s="142" t="s">
        <v>2456</v>
      </c>
      <c r="M92" s="93" t="s">
        <v>2438</v>
      </c>
      <c r="N92" s="93" t="s">
        <v>2444</v>
      </c>
      <c r="O92" s="133" t="s">
        <v>2636</v>
      </c>
      <c r="P92" s="142"/>
      <c r="Q92" s="147" t="s">
        <v>2456</v>
      </c>
    </row>
    <row r="93" spans="1:17" ht="18" x14ac:dyDescent="0.25">
      <c r="A93" s="133" t="str">
        <f>VLOOKUP(E93,'LISTADO ATM'!$A$2:$C$901,3,0)</f>
        <v>NORTE</v>
      </c>
      <c r="B93" s="145">
        <v>3336027766</v>
      </c>
      <c r="C93" s="94">
        <v>44454.833414351851</v>
      </c>
      <c r="D93" s="94" t="s">
        <v>2174</v>
      </c>
      <c r="E93" s="122">
        <v>479</v>
      </c>
      <c r="F93" s="133" t="str">
        <f>VLOOKUP(E93,VIP!$A$2:$O15999,2,0)</f>
        <v>DRBR479</v>
      </c>
      <c r="G93" s="133" t="str">
        <f>VLOOKUP(E93,'LISTADO ATM'!$A$2:$B$900,2,0)</f>
        <v>ATM Estación Next Yapur Dumit</v>
      </c>
      <c r="H93" s="133">
        <f>VLOOKUP(E93,VIP!$A$2:$O20960,7,FALSE)</f>
        <v>0</v>
      </c>
      <c r="I93" s="133">
        <f>VLOOKUP(E93,VIP!$A$2:$O12925,8,FALSE)</f>
        <v>0</v>
      </c>
      <c r="J93" s="133">
        <f>VLOOKUP(E93,VIP!$A$2:$O12875,8,FALSE)</f>
        <v>0</v>
      </c>
      <c r="K93" s="133">
        <f>VLOOKUP(E93,VIP!$A$2:$O16449,6,0)</f>
        <v>0</v>
      </c>
      <c r="L93" s="142" t="s">
        <v>2239</v>
      </c>
      <c r="M93" s="93" t="s">
        <v>2438</v>
      </c>
      <c r="N93" s="93" t="s">
        <v>2444</v>
      </c>
      <c r="O93" s="133" t="s">
        <v>2446</v>
      </c>
      <c r="P93" s="142"/>
      <c r="Q93" s="147" t="s">
        <v>2239</v>
      </c>
    </row>
    <row r="94" spans="1:17" ht="18" x14ac:dyDescent="0.25">
      <c r="A94" s="133" t="str">
        <f>VLOOKUP(E94,'LISTADO ATM'!$A$2:$C$901,3,0)</f>
        <v>ESTE</v>
      </c>
      <c r="B94" s="145">
        <v>3336027771</v>
      </c>
      <c r="C94" s="94">
        <v>44454.859537037039</v>
      </c>
      <c r="D94" s="94" t="s">
        <v>2174</v>
      </c>
      <c r="E94" s="122">
        <v>608</v>
      </c>
      <c r="F94" s="133" t="str">
        <f>VLOOKUP(E94,VIP!$A$2:$O15998,2,0)</f>
        <v>DRBR305</v>
      </c>
      <c r="G94" s="133" t="str">
        <f>VLOOKUP(E94,'LISTADO ATM'!$A$2:$B$900,2,0)</f>
        <v xml:space="preserve">ATM Oficina Jumbo (San Pedro) </v>
      </c>
      <c r="H94" s="133" t="str">
        <f>VLOOKUP(E94,VIP!$A$2:$O20959,7,FALSE)</f>
        <v>Si</v>
      </c>
      <c r="I94" s="133" t="str">
        <f>VLOOKUP(E94,VIP!$A$2:$O12924,8,FALSE)</f>
        <v>Si</v>
      </c>
      <c r="J94" s="133" t="str">
        <f>VLOOKUP(E94,VIP!$A$2:$O12874,8,FALSE)</f>
        <v>Si</v>
      </c>
      <c r="K94" s="133" t="str">
        <f>VLOOKUP(E94,VIP!$A$2:$O16448,6,0)</f>
        <v>SI</v>
      </c>
      <c r="L94" s="142" t="s">
        <v>2456</v>
      </c>
      <c r="M94" s="93" t="s">
        <v>2438</v>
      </c>
      <c r="N94" s="93" t="s">
        <v>2444</v>
      </c>
      <c r="O94" s="133" t="s">
        <v>2446</v>
      </c>
      <c r="P94" s="142"/>
      <c r="Q94" s="147" t="s">
        <v>2456</v>
      </c>
    </row>
    <row r="95" spans="1:17" ht="18" x14ac:dyDescent="0.25">
      <c r="A95" s="133" t="str">
        <f>VLOOKUP(E95,'LISTADO ATM'!$A$2:$C$901,3,0)</f>
        <v>DISTRITO NACIONAL</v>
      </c>
      <c r="B95" s="145">
        <v>3336027772</v>
      </c>
      <c r="C95" s="94">
        <v>44454.881458333337</v>
      </c>
      <c r="D95" s="94" t="s">
        <v>2441</v>
      </c>
      <c r="E95" s="122">
        <v>438</v>
      </c>
      <c r="F95" s="133" t="str">
        <f>VLOOKUP(E95,VIP!$A$2:$O15997,2,0)</f>
        <v>DRBR438</v>
      </c>
      <c r="G95" s="133" t="str">
        <f>VLOOKUP(E95,'LISTADO ATM'!$A$2:$B$900,2,0)</f>
        <v xml:space="preserve">ATM Autobanco Torre IV </v>
      </c>
      <c r="H95" s="133" t="str">
        <f>VLOOKUP(E95,VIP!$A$2:$O20958,7,FALSE)</f>
        <v>Si</v>
      </c>
      <c r="I95" s="133" t="str">
        <f>VLOOKUP(E95,VIP!$A$2:$O12923,8,FALSE)</f>
        <v>Si</v>
      </c>
      <c r="J95" s="133" t="str">
        <f>VLOOKUP(E95,VIP!$A$2:$O12873,8,FALSE)</f>
        <v>Si</v>
      </c>
      <c r="K95" s="133" t="str">
        <f>VLOOKUP(E95,VIP!$A$2:$O16447,6,0)</f>
        <v>SI</v>
      </c>
      <c r="L95" s="142" t="s">
        <v>2434</v>
      </c>
      <c r="M95" s="93" t="s">
        <v>2438</v>
      </c>
      <c r="N95" s="93" t="s">
        <v>2444</v>
      </c>
      <c r="O95" s="133" t="s">
        <v>2445</v>
      </c>
      <c r="P95" s="142"/>
      <c r="Q95" s="147" t="s">
        <v>2434</v>
      </c>
    </row>
    <row r="96" spans="1:17" ht="18" x14ac:dyDescent="0.25">
      <c r="A96" s="133" t="str">
        <f>VLOOKUP(E96,'LISTADO ATM'!$A$2:$C$901,3,0)</f>
        <v>DISTRITO NACIONAL</v>
      </c>
      <c r="B96" s="145">
        <v>3336027773</v>
      </c>
      <c r="C96" s="94">
        <v>44454.882939814815</v>
      </c>
      <c r="D96" s="94" t="s">
        <v>2174</v>
      </c>
      <c r="E96" s="122">
        <v>738</v>
      </c>
      <c r="F96" s="133" t="str">
        <f>VLOOKUP(E96,VIP!$A$2:$O15996,2,0)</f>
        <v>DRBR24S</v>
      </c>
      <c r="G96" s="133" t="str">
        <f>VLOOKUP(E96,'LISTADO ATM'!$A$2:$B$900,2,0)</f>
        <v xml:space="preserve">ATM Zona Franca Los Alcarrizos </v>
      </c>
      <c r="H96" s="133" t="str">
        <f>VLOOKUP(E96,VIP!$A$2:$O20957,7,FALSE)</f>
        <v>Si</v>
      </c>
      <c r="I96" s="133" t="str">
        <f>VLOOKUP(E96,VIP!$A$2:$O12922,8,FALSE)</f>
        <v>Si</v>
      </c>
      <c r="J96" s="133" t="str">
        <f>VLOOKUP(E96,VIP!$A$2:$O12872,8,FALSE)</f>
        <v>Si</v>
      </c>
      <c r="K96" s="133" t="str">
        <f>VLOOKUP(E96,VIP!$A$2:$O16446,6,0)</f>
        <v>NO</v>
      </c>
      <c r="L96" s="142" t="s">
        <v>2615</v>
      </c>
      <c r="M96" s="93" t="s">
        <v>2438</v>
      </c>
      <c r="N96" s="93" t="s">
        <v>2444</v>
      </c>
      <c r="O96" s="133" t="s">
        <v>2446</v>
      </c>
      <c r="P96" s="142"/>
      <c r="Q96" s="147" t="s">
        <v>2615</v>
      </c>
    </row>
    <row r="97" spans="1:17" ht="18" x14ac:dyDescent="0.25">
      <c r="A97" s="133" t="str">
        <f>VLOOKUP(E97,'LISTADO ATM'!$A$2:$C$901,3,0)</f>
        <v>NORTE</v>
      </c>
      <c r="B97" s="145">
        <v>3336027774</v>
      </c>
      <c r="C97" s="94">
        <v>44454.913460648146</v>
      </c>
      <c r="D97" s="94" t="s">
        <v>2175</v>
      </c>
      <c r="E97" s="122">
        <v>965</v>
      </c>
      <c r="F97" s="133" t="str">
        <f>VLOOKUP(E97,VIP!$A$2:$O15995,2,0)</f>
        <v>DRBR965</v>
      </c>
      <c r="G97" s="133" t="str">
        <f>VLOOKUP(E97,'LISTADO ATM'!$A$2:$B$900,2,0)</f>
        <v xml:space="preserve">ATM S/M La Fuente FUN (Santiago) </v>
      </c>
      <c r="H97" s="133" t="str">
        <f>VLOOKUP(E97,VIP!$A$2:$O20956,7,FALSE)</f>
        <v>Si</v>
      </c>
      <c r="I97" s="133" t="str">
        <f>VLOOKUP(E97,VIP!$A$2:$O12921,8,FALSE)</f>
        <v>Si</v>
      </c>
      <c r="J97" s="133" t="str">
        <f>VLOOKUP(E97,VIP!$A$2:$O12871,8,FALSE)</f>
        <v>Si</v>
      </c>
      <c r="K97" s="133" t="str">
        <f>VLOOKUP(E97,VIP!$A$2:$O16445,6,0)</f>
        <v>NO</v>
      </c>
      <c r="L97" s="142" t="s">
        <v>2213</v>
      </c>
      <c r="M97" s="93" t="s">
        <v>2438</v>
      </c>
      <c r="N97" s="93" t="s">
        <v>2444</v>
      </c>
      <c r="O97" s="133" t="s">
        <v>2636</v>
      </c>
      <c r="P97" s="142"/>
      <c r="Q97" s="147" t="s">
        <v>2213</v>
      </c>
    </row>
    <row r="98" spans="1:17" ht="18" x14ac:dyDescent="0.25">
      <c r="A98" s="133" t="str">
        <f>VLOOKUP(E98,'LISTADO ATM'!$A$2:$C$901,3,0)</f>
        <v>ESTE</v>
      </c>
      <c r="B98" s="145">
        <v>3336027775</v>
      </c>
      <c r="C98" s="94">
        <v>44454.915393518517</v>
      </c>
      <c r="D98" s="94" t="s">
        <v>2174</v>
      </c>
      <c r="E98" s="122">
        <v>609</v>
      </c>
      <c r="F98" s="133" t="str">
        <f>VLOOKUP(E98,VIP!$A$2:$O15994,2,0)</f>
        <v>DRBR120</v>
      </c>
      <c r="G98" s="133" t="str">
        <f>VLOOKUP(E98,'LISTADO ATM'!$A$2:$B$900,2,0)</f>
        <v xml:space="preserve">ATM S/M Jumbo (San Pedro) </v>
      </c>
      <c r="H98" s="133" t="str">
        <f>VLOOKUP(E98,VIP!$A$2:$O20955,7,FALSE)</f>
        <v>Si</v>
      </c>
      <c r="I98" s="133" t="str">
        <f>VLOOKUP(E98,VIP!$A$2:$O12920,8,FALSE)</f>
        <v>Si</v>
      </c>
      <c r="J98" s="133" t="str">
        <f>VLOOKUP(E98,VIP!$A$2:$O12870,8,FALSE)</f>
        <v>Si</v>
      </c>
      <c r="K98" s="133" t="str">
        <f>VLOOKUP(E98,VIP!$A$2:$O16444,6,0)</f>
        <v>NO</v>
      </c>
      <c r="L98" s="142" t="s">
        <v>2615</v>
      </c>
      <c r="M98" s="93" t="s">
        <v>2438</v>
      </c>
      <c r="N98" s="93" t="s">
        <v>2444</v>
      </c>
      <c r="O98" s="133" t="s">
        <v>2446</v>
      </c>
      <c r="P98" s="142"/>
      <c r="Q98" s="147" t="s">
        <v>2615</v>
      </c>
    </row>
    <row r="99" spans="1:17" ht="18" x14ac:dyDescent="0.25">
      <c r="A99" s="133" t="str">
        <f>VLOOKUP(E99,'LISTADO ATM'!$A$2:$C$901,3,0)</f>
        <v>DISTRITO NACIONAL</v>
      </c>
      <c r="B99" s="145">
        <v>3336027776</v>
      </c>
      <c r="C99" s="94">
        <v>44454.916666666664</v>
      </c>
      <c r="D99" s="94" t="s">
        <v>2174</v>
      </c>
      <c r="E99" s="122">
        <v>889</v>
      </c>
      <c r="F99" s="133" t="str">
        <f>VLOOKUP(E99,VIP!$A$2:$O15993,2,0)</f>
        <v>DRBR889</v>
      </c>
      <c r="G99" s="133" t="str">
        <f>VLOOKUP(E99,'LISTADO ATM'!$A$2:$B$900,2,0)</f>
        <v>ATM Oficina Plaza Lama Máximo Gómez II</v>
      </c>
      <c r="H99" s="133" t="str">
        <f>VLOOKUP(E99,VIP!$A$2:$O20954,7,FALSE)</f>
        <v>Si</v>
      </c>
      <c r="I99" s="133" t="str">
        <f>VLOOKUP(E99,VIP!$A$2:$O12919,8,FALSE)</f>
        <v>Si</v>
      </c>
      <c r="J99" s="133" t="str">
        <f>VLOOKUP(E99,VIP!$A$2:$O12869,8,FALSE)</f>
        <v>Si</v>
      </c>
      <c r="K99" s="133" t="str">
        <f>VLOOKUP(E99,VIP!$A$2:$O16443,6,0)</f>
        <v>NO</v>
      </c>
      <c r="L99" s="142" t="s">
        <v>2456</v>
      </c>
      <c r="M99" s="93" t="s">
        <v>2438</v>
      </c>
      <c r="N99" s="93" t="s">
        <v>2444</v>
      </c>
      <c r="O99" s="133" t="s">
        <v>2446</v>
      </c>
      <c r="P99" s="142"/>
      <c r="Q99" s="147" t="s">
        <v>2456</v>
      </c>
    </row>
    <row r="100" spans="1:17" ht="18" x14ac:dyDescent="0.25">
      <c r="A100" s="133" t="str">
        <f>VLOOKUP(E100,'LISTADO ATM'!$A$2:$C$901,3,0)</f>
        <v>SUR</v>
      </c>
      <c r="B100" s="145">
        <v>3336027777</v>
      </c>
      <c r="C100" s="94">
        <v>44454.921053240738</v>
      </c>
      <c r="D100" s="94" t="s">
        <v>2174</v>
      </c>
      <c r="E100" s="122">
        <v>885</v>
      </c>
      <c r="F100" s="133" t="str">
        <f>VLOOKUP(E100,VIP!$A$2:$O15992,2,0)</f>
        <v>DRBR885</v>
      </c>
      <c r="G100" s="133" t="str">
        <f>VLOOKUP(E100,'LISTADO ATM'!$A$2:$B$900,2,0)</f>
        <v xml:space="preserve">ATM UNP Rancho Arriba </v>
      </c>
      <c r="H100" s="133" t="str">
        <f>VLOOKUP(E100,VIP!$A$2:$O20953,7,FALSE)</f>
        <v>Si</v>
      </c>
      <c r="I100" s="133" t="str">
        <f>VLOOKUP(E100,VIP!$A$2:$O12918,8,FALSE)</f>
        <v>Si</v>
      </c>
      <c r="J100" s="133" t="str">
        <f>VLOOKUP(E100,VIP!$A$2:$O12868,8,FALSE)</f>
        <v>Si</v>
      </c>
      <c r="K100" s="133" t="str">
        <f>VLOOKUP(E100,VIP!$A$2:$O16442,6,0)</f>
        <v>NO</v>
      </c>
      <c r="L100" s="142" t="s">
        <v>2239</v>
      </c>
      <c r="M100" s="93" t="s">
        <v>2438</v>
      </c>
      <c r="N100" s="93" t="s">
        <v>2444</v>
      </c>
      <c r="O100" s="133" t="s">
        <v>2446</v>
      </c>
      <c r="P100" s="142"/>
      <c r="Q100" s="147" t="s">
        <v>2239</v>
      </c>
    </row>
    <row r="101" spans="1:17" ht="18" x14ac:dyDescent="0.25">
      <c r="A101" s="133" t="str">
        <f>VLOOKUP(E101,'LISTADO ATM'!$A$2:$C$901,3,0)</f>
        <v>DISTRITO NACIONAL</v>
      </c>
      <c r="B101" s="145">
        <v>3336027778</v>
      </c>
      <c r="C101" s="94">
        <v>44454.921956018516</v>
      </c>
      <c r="D101" s="94" t="s">
        <v>2174</v>
      </c>
      <c r="E101" s="122">
        <v>816</v>
      </c>
      <c r="F101" s="133" t="str">
        <f>VLOOKUP(E101,VIP!$A$2:$O15991,2,0)</f>
        <v>DRBR816</v>
      </c>
      <c r="G101" s="133" t="str">
        <f>VLOOKUP(E101,'LISTADO ATM'!$A$2:$B$900,2,0)</f>
        <v xml:space="preserve">ATM Oficina Pedro Brand </v>
      </c>
      <c r="H101" s="133" t="str">
        <f>VLOOKUP(E101,VIP!$A$2:$O20952,7,FALSE)</f>
        <v>Si</v>
      </c>
      <c r="I101" s="133" t="str">
        <f>VLOOKUP(E101,VIP!$A$2:$O12917,8,FALSE)</f>
        <v>Si</v>
      </c>
      <c r="J101" s="133" t="str">
        <f>VLOOKUP(E101,VIP!$A$2:$O12867,8,FALSE)</f>
        <v>Si</v>
      </c>
      <c r="K101" s="133" t="str">
        <f>VLOOKUP(E101,VIP!$A$2:$O16441,6,0)</f>
        <v>NO</v>
      </c>
      <c r="L101" s="142" t="s">
        <v>2239</v>
      </c>
      <c r="M101" s="93" t="s">
        <v>2438</v>
      </c>
      <c r="N101" s="93" t="s">
        <v>2444</v>
      </c>
      <c r="O101" s="133" t="s">
        <v>2446</v>
      </c>
      <c r="P101" s="142"/>
      <c r="Q101" s="147" t="s">
        <v>2239</v>
      </c>
    </row>
    <row r="102" spans="1:17" ht="18" x14ac:dyDescent="0.25">
      <c r="A102" s="133" t="str">
        <f>VLOOKUP(E102,'LISTADO ATM'!$A$2:$C$901,3,0)</f>
        <v>DISTRITO NACIONAL</v>
      </c>
      <c r="B102" s="145">
        <v>3336027779</v>
      </c>
      <c r="C102" s="94">
        <v>44454.925717592596</v>
      </c>
      <c r="D102" s="94" t="s">
        <v>2174</v>
      </c>
      <c r="E102" s="122">
        <v>971</v>
      </c>
      <c r="F102" s="133" t="str">
        <f>VLOOKUP(E102,VIP!$A$2:$O15990,2,0)</f>
        <v>DRBR24U</v>
      </c>
      <c r="G102" s="133" t="str">
        <f>VLOOKUP(E102,'LISTADO ATM'!$A$2:$B$900,2,0)</f>
        <v xml:space="preserve">ATM Club Banreservas I </v>
      </c>
      <c r="H102" s="133" t="str">
        <f>VLOOKUP(E102,VIP!$A$2:$O20951,7,FALSE)</f>
        <v>Si</v>
      </c>
      <c r="I102" s="133" t="str">
        <f>VLOOKUP(E102,VIP!$A$2:$O12916,8,FALSE)</f>
        <v>Si</v>
      </c>
      <c r="J102" s="133" t="str">
        <f>VLOOKUP(E102,VIP!$A$2:$O12866,8,FALSE)</f>
        <v>Si</v>
      </c>
      <c r="K102" s="133" t="str">
        <f>VLOOKUP(E102,VIP!$A$2:$O16440,6,0)</f>
        <v>NO</v>
      </c>
      <c r="L102" s="142" t="s">
        <v>2239</v>
      </c>
      <c r="M102" s="93" t="s">
        <v>2438</v>
      </c>
      <c r="N102" s="93" t="s">
        <v>2444</v>
      </c>
      <c r="O102" s="133" t="s">
        <v>2446</v>
      </c>
      <c r="P102" s="142"/>
      <c r="Q102" s="147" t="s">
        <v>2239</v>
      </c>
    </row>
    <row r="103" spans="1:17" ht="18" x14ac:dyDescent="0.25">
      <c r="A103" s="133" t="str">
        <f>VLOOKUP(E103,'LISTADO ATM'!$A$2:$C$901,3,0)</f>
        <v>ESTE</v>
      </c>
      <c r="B103" s="145">
        <v>3336027780</v>
      </c>
      <c r="C103" s="94">
        <v>44454.927581018521</v>
      </c>
      <c r="D103" s="94" t="s">
        <v>2174</v>
      </c>
      <c r="E103" s="122">
        <v>963</v>
      </c>
      <c r="F103" s="133" t="str">
        <f>VLOOKUP(E103,VIP!$A$2:$O15989,2,0)</f>
        <v>DRBR963</v>
      </c>
      <c r="G103" s="133" t="str">
        <f>VLOOKUP(E103,'LISTADO ATM'!$A$2:$B$900,2,0)</f>
        <v xml:space="preserve">ATM Multiplaza La Romana </v>
      </c>
      <c r="H103" s="133" t="str">
        <f>VLOOKUP(E103,VIP!$A$2:$O20950,7,FALSE)</f>
        <v>Si</v>
      </c>
      <c r="I103" s="133" t="str">
        <f>VLOOKUP(E103,VIP!$A$2:$O12915,8,FALSE)</f>
        <v>Si</v>
      </c>
      <c r="J103" s="133" t="str">
        <f>VLOOKUP(E103,VIP!$A$2:$O12865,8,FALSE)</f>
        <v>Si</v>
      </c>
      <c r="K103" s="133" t="str">
        <f>VLOOKUP(E103,VIP!$A$2:$O16439,6,0)</f>
        <v>NO</v>
      </c>
      <c r="L103" s="142" t="s">
        <v>2456</v>
      </c>
      <c r="M103" s="93" t="s">
        <v>2438</v>
      </c>
      <c r="N103" s="93" t="s">
        <v>2444</v>
      </c>
      <c r="O103" s="133" t="s">
        <v>2446</v>
      </c>
      <c r="P103" s="142"/>
      <c r="Q103" s="147" t="s">
        <v>2456</v>
      </c>
    </row>
    <row r="104" spans="1:17" ht="18" x14ac:dyDescent="0.25">
      <c r="A104" s="133" t="str">
        <f>VLOOKUP(E104,'LISTADO ATM'!$A$2:$C$901,3,0)</f>
        <v>NORTE</v>
      </c>
      <c r="B104" s="145">
        <v>3336027781</v>
      </c>
      <c r="C104" s="94">
        <v>44454.930856481478</v>
      </c>
      <c r="D104" s="94" t="s">
        <v>2175</v>
      </c>
      <c r="E104" s="122">
        <v>991</v>
      </c>
      <c r="F104" s="133" t="str">
        <f>VLOOKUP(E104,VIP!$A$2:$O15988,2,0)</f>
        <v>DRBR991</v>
      </c>
      <c r="G104" s="133" t="str">
        <f>VLOOKUP(E104,'LISTADO ATM'!$A$2:$B$900,2,0)</f>
        <v xml:space="preserve">ATM UNP Las Matas de Santa Cruz </v>
      </c>
      <c r="H104" s="133" t="str">
        <f>VLOOKUP(E104,VIP!$A$2:$O20949,7,FALSE)</f>
        <v>Si</v>
      </c>
      <c r="I104" s="133" t="str">
        <f>VLOOKUP(E104,VIP!$A$2:$O12914,8,FALSE)</f>
        <v>Si</v>
      </c>
      <c r="J104" s="133" t="str">
        <f>VLOOKUP(E104,VIP!$A$2:$O12864,8,FALSE)</f>
        <v>Si</v>
      </c>
      <c r="K104" s="133" t="str">
        <f>VLOOKUP(E104,VIP!$A$2:$O16438,6,0)</f>
        <v>NO</v>
      </c>
      <c r="L104" s="142" t="s">
        <v>2456</v>
      </c>
      <c r="M104" s="93" t="s">
        <v>2438</v>
      </c>
      <c r="N104" s="93" t="s">
        <v>2444</v>
      </c>
      <c r="O104" s="133" t="s">
        <v>2636</v>
      </c>
      <c r="P104" s="142"/>
      <c r="Q104" s="147" t="s">
        <v>2456</v>
      </c>
    </row>
    <row r="105" spans="1:17" ht="18" x14ac:dyDescent="0.25">
      <c r="A105" s="133" t="str">
        <f>VLOOKUP(E105,'LISTADO ATM'!$A$2:$C$901,3,0)</f>
        <v>ESTE</v>
      </c>
      <c r="B105" s="145">
        <v>3336027783</v>
      </c>
      <c r="C105" s="94">
        <v>44454.937708333331</v>
      </c>
      <c r="D105" s="94" t="s">
        <v>2460</v>
      </c>
      <c r="E105" s="122">
        <v>211</v>
      </c>
      <c r="F105" s="133" t="str">
        <f>VLOOKUP(E105,VIP!$A$2:$O15987,2,0)</f>
        <v>DRBR211</v>
      </c>
      <c r="G105" s="133" t="str">
        <f>VLOOKUP(E105,'LISTADO ATM'!$A$2:$B$900,2,0)</f>
        <v xml:space="preserve">ATM Oficina La Romana I </v>
      </c>
      <c r="H105" s="133" t="str">
        <f>VLOOKUP(E105,VIP!$A$2:$O20948,7,FALSE)</f>
        <v>Si</v>
      </c>
      <c r="I105" s="133" t="str">
        <f>VLOOKUP(E105,VIP!$A$2:$O12913,8,FALSE)</f>
        <v>Si</v>
      </c>
      <c r="J105" s="133" t="str">
        <f>VLOOKUP(E105,VIP!$A$2:$O12863,8,FALSE)</f>
        <v>Si</v>
      </c>
      <c r="K105" s="133" t="str">
        <f>VLOOKUP(E105,VIP!$A$2:$O16437,6,0)</f>
        <v>NO</v>
      </c>
      <c r="L105" s="142" t="s">
        <v>2410</v>
      </c>
      <c r="M105" s="93" t="s">
        <v>2438</v>
      </c>
      <c r="N105" s="93" t="s">
        <v>2444</v>
      </c>
      <c r="O105" s="133" t="s">
        <v>2616</v>
      </c>
      <c r="P105" s="142"/>
      <c r="Q105" s="147" t="s">
        <v>2410</v>
      </c>
    </row>
    <row r="106" spans="1:17" ht="18" x14ac:dyDescent="0.25">
      <c r="A106" s="133" t="str">
        <f>VLOOKUP(E106,'LISTADO ATM'!$A$2:$C$901,3,0)</f>
        <v>DISTRITO NACIONAL</v>
      </c>
      <c r="B106" s="145">
        <v>3336027785</v>
      </c>
      <c r="C106" s="94">
        <v>44455.086145833331</v>
      </c>
      <c r="D106" s="94" t="s">
        <v>2441</v>
      </c>
      <c r="E106" s="122">
        <v>988</v>
      </c>
      <c r="F106" s="133" t="str">
        <f>VLOOKUP(E106,VIP!$A$2:$O15992,2,0)</f>
        <v>DRBR988</v>
      </c>
      <c r="G106" s="133" t="str">
        <f>VLOOKUP(E106,'LISTADO ATM'!$A$2:$B$900,2,0)</f>
        <v xml:space="preserve">ATM Estación Sigma 27 de Febrero </v>
      </c>
      <c r="H106" s="133" t="str">
        <f>VLOOKUP(E106,VIP!$A$2:$O20953,7,FALSE)</f>
        <v>Si</v>
      </c>
      <c r="I106" s="133" t="str">
        <f>VLOOKUP(E106,VIP!$A$2:$O12918,8,FALSE)</f>
        <v>Si</v>
      </c>
      <c r="J106" s="133" t="str">
        <f>VLOOKUP(E106,VIP!$A$2:$O12868,8,FALSE)</f>
        <v>Si</v>
      </c>
      <c r="K106" s="133" t="str">
        <f>VLOOKUP(E106,VIP!$A$2:$O16442,6,0)</f>
        <v>NO</v>
      </c>
      <c r="L106" s="142" t="s">
        <v>2434</v>
      </c>
      <c r="M106" s="93" t="s">
        <v>2438</v>
      </c>
      <c r="N106" s="93" t="s">
        <v>2444</v>
      </c>
      <c r="O106" s="133" t="s">
        <v>2445</v>
      </c>
      <c r="P106" s="142"/>
      <c r="Q106" s="147" t="s">
        <v>2434</v>
      </c>
    </row>
    <row r="107" spans="1:17" ht="18" x14ac:dyDescent="0.25">
      <c r="A107" s="133" t="str">
        <f>VLOOKUP(E107,'LISTADO ATM'!$A$2:$C$901,3,0)</f>
        <v>NORTE</v>
      </c>
      <c r="B107" s="145">
        <v>3336027786</v>
      </c>
      <c r="C107" s="94">
        <v>44455.08761574074</v>
      </c>
      <c r="D107" s="94" t="s">
        <v>2630</v>
      </c>
      <c r="E107" s="122">
        <v>633</v>
      </c>
      <c r="F107" s="133" t="str">
        <f>VLOOKUP(E107,VIP!$A$2:$O15991,2,0)</f>
        <v>DRBR260</v>
      </c>
      <c r="G107" s="133" t="str">
        <f>VLOOKUP(E107,'LISTADO ATM'!$A$2:$B$900,2,0)</f>
        <v xml:space="preserve">ATM Autobanco Las Colinas </v>
      </c>
      <c r="H107" s="133" t="str">
        <f>VLOOKUP(E107,VIP!$A$2:$O20952,7,FALSE)</f>
        <v>Si</v>
      </c>
      <c r="I107" s="133" t="str">
        <f>VLOOKUP(E107,VIP!$A$2:$O12917,8,FALSE)</f>
        <v>Si</v>
      </c>
      <c r="J107" s="133" t="str">
        <f>VLOOKUP(E107,VIP!$A$2:$O12867,8,FALSE)</f>
        <v>Si</v>
      </c>
      <c r="K107" s="133" t="str">
        <f>VLOOKUP(E107,VIP!$A$2:$O16441,6,0)</f>
        <v>SI</v>
      </c>
      <c r="L107" s="142" t="s">
        <v>2410</v>
      </c>
      <c r="M107" s="93" t="s">
        <v>2438</v>
      </c>
      <c r="N107" s="93" t="s">
        <v>2444</v>
      </c>
      <c r="O107" s="133" t="s">
        <v>2632</v>
      </c>
      <c r="P107" s="142"/>
      <c r="Q107" s="147" t="s">
        <v>2410</v>
      </c>
    </row>
    <row r="108" spans="1:17" ht="18" x14ac:dyDescent="0.25">
      <c r="A108" s="133" t="str">
        <f>VLOOKUP(E108,'LISTADO ATM'!$A$2:$C$901,3,0)</f>
        <v>ESTE</v>
      </c>
      <c r="B108" s="145">
        <v>3336027787</v>
      </c>
      <c r="C108" s="94">
        <v>44455.089814814812</v>
      </c>
      <c r="D108" s="94" t="s">
        <v>2174</v>
      </c>
      <c r="E108" s="122">
        <v>214</v>
      </c>
      <c r="F108" s="133" t="str">
        <f>VLOOKUP(E108,VIP!$A$2:$O15990,2,0)</f>
        <v>DRBR214</v>
      </c>
      <c r="G108" s="133" t="str">
        <f>VLOOKUP(E108,'LISTADO ATM'!$A$2:$B$900,2,0)</f>
        <v>ATM S/M Ole Bavaro</v>
      </c>
      <c r="H108" s="133" t="str">
        <f>VLOOKUP(E108,VIP!$A$2:$O20951,7,FALSE)</f>
        <v>SI</v>
      </c>
      <c r="I108" s="133" t="str">
        <f>VLOOKUP(E108,VIP!$A$2:$O12916,8,FALSE)</f>
        <v>SI</v>
      </c>
      <c r="J108" s="133" t="str">
        <f>VLOOKUP(E108,VIP!$A$2:$O12866,8,FALSE)</f>
        <v>SI</v>
      </c>
      <c r="K108" s="133" t="str">
        <f>VLOOKUP(E108,VIP!$A$2:$O16440,6,0)</f>
        <v>NO</v>
      </c>
      <c r="L108" s="142" t="s">
        <v>2239</v>
      </c>
      <c r="M108" s="93" t="s">
        <v>2438</v>
      </c>
      <c r="N108" s="93" t="s">
        <v>2444</v>
      </c>
      <c r="O108" s="133" t="s">
        <v>2446</v>
      </c>
      <c r="P108" s="142"/>
      <c r="Q108" s="147" t="s">
        <v>2239</v>
      </c>
    </row>
    <row r="109" spans="1:17" ht="18" x14ac:dyDescent="0.25">
      <c r="A109" s="133" t="str">
        <f>VLOOKUP(E109,'LISTADO ATM'!$A$2:$C$901,3,0)</f>
        <v>ESTE</v>
      </c>
      <c r="B109" s="145">
        <v>3336027788</v>
      </c>
      <c r="C109" s="94">
        <v>44455.090520833335</v>
      </c>
      <c r="D109" s="94" t="s">
        <v>2174</v>
      </c>
      <c r="E109" s="122">
        <v>368</v>
      </c>
      <c r="F109" s="133" t="str">
        <f>VLOOKUP(E109,VIP!$A$2:$O15989,2,0)</f>
        <v xml:space="preserve">DRBR368 </v>
      </c>
      <c r="G109" s="133" t="str">
        <f>VLOOKUP(E109,'LISTADO ATM'!$A$2:$B$900,2,0)</f>
        <v>ATM Ayuntamiento Peralvillo</v>
      </c>
      <c r="H109" s="133" t="str">
        <f>VLOOKUP(E109,VIP!$A$2:$O20950,7,FALSE)</f>
        <v>N/A</v>
      </c>
      <c r="I109" s="133" t="str">
        <f>VLOOKUP(E109,VIP!$A$2:$O12915,8,FALSE)</f>
        <v>N/A</v>
      </c>
      <c r="J109" s="133" t="str">
        <f>VLOOKUP(E109,VIP!$A$2:$O12865,8,FALSE)</f>
        <v>N/A</v>
      </c>
      <c r="K109" s="133" t="str">
        <f>VLOOKUP(E109,VIP!$A$2:$O16439,6,0)</f>
        <v>N/A</v>
      </c>
      <c r="L109" s="142" t="s">
        <v>2239</v>
      </c>
      <c r="M109" s="93" t="s">
        <v>2438</v>
      </c>
      <c r="N109" s="93" t="s">
        <v>2444</v>
      </c>
      <c r="O109" s="133" t="s">
        <v>2446</v>
      </c>
      <c r="P109" s="142"/>
      <c r="Q109" s="147" t="s">
        <v>2239</v>
      </c>
    </row>
    <row r="110" spans="1:17" ht="18" x14ac:dyDescent="0.25">
      <c r="A110" s="133" t="str">
        <f>VLOOKUP(E110,'LISTADO ATM'!$A$2:$C$901,3,0)</f>
        <v>SUR</v>
      </c>
      <c r="B110" s="145">
        <v>3336027789</v>
      </c>
      <c r="C110" s="94">
        <v>44455.092557870368</v>
      </c>
      <c r="D110" s="94" t="s">
        <v>2174</v>
      </c>
      <c r="E110" s="122">
        <v>968</v>
      </c>
      <c r="F110" s="133" t="str">
        <f>VLOOKUP(E110,VIP!$A$2:$O15988,2,0)</f>
        <v>DRBR24I</v>
      </c>
      <c r="G110" s="133" t="str">
        <f>VLOOKUP(E110,'LISTADO ATM'!$A$2:$B$900,2,0)</f>
        <v xml:space="preserve">ATM UNP Mercado Baní </v>
      </c>
      <c r="H110" s="133" t="str">
        <f>VLOOKUP(E110,VIP!$A$2:$O20949,7,FALSE)</f>
        <v>Si</v>
      </c>
      <c r="I110" s="133" t="str">
        <f>VLOOKUP(E110,VIP!$A$2:$O12914,8,FALSE)</f>
        <v>Si</v>
      </c>
      <c r="J110" s="133" t="str">
        <f>VLOOKUP(E110,VIP!$A$2:$O12864,8,FALSE)</f>
        <v>Si</v>
      </c>
      <c r="K110" s="133" t="str">
        <f>VLOOKUP(E110,VIP!$A$2:$O16438,6,0)</f>
        <v>SI</v>
      </c>
      <c r="L110" s="142" t="s">
        <v>2456</v>
      </c>
      <c r="M110" s="93" t="s">
        <v>2438</v>
      </c>
      <c r="N110" s="93" t="s">
        <v>2444</v>
      </c>
      <c r="O110" s="133" t="s">
        <v>2446</v>
      </c>
      <c r="P110" s="142"/>
      <c r="Q110" s="147" t="s">
        <v>2456</v>
      </c>
    </row>
    <row r="111" spans="1:17" ht="18" x14ac:dyDescent="0.25">
      <c r="A111" s="133" t="str">
        <f>VLOOKUP(E111,'LISTADO ATM'!$A$2:$C$901,3,0)</f>
        <v>ESTE</v>
      </c>
      <c r="B111" s="145">
        <v>3336027790</v>
      </c>
      <c r="C111" s="94">
        <v>44455.111574074072</v>
      </c>
      <c r="D111" s="94" t="s">
        <v>2460</v>
      </c>
      <c r="E111" s="122">
        <v>427</v>
      </c>
      <c r="F111" s="133" t="str">
        <f>VLOOKUP(E111,VIP!$A$2:$O16002,2,0)</f>
        <v>DRBR427</v>
      </c>
      <c r="G111" s="133" t="str">
        <f>VLOOKUP(E111,'LISTADO ATM'!$A$2:$B$900,2,0)</f>
        <v xml:space="preserve">ATM Almacenes Iberia (Hato Mayor) </v>
      </c>
      <c r="H111" s="133" t="str">
        <f>VLOOKUP(E111,VIP!$A$2:$O20963,7,FALSE)</f>
        <v>Si</v>
      </c>
      <c r="I111" s="133" t="str">
        <f>VLOOKUP(E111,VIP!$A$2:$O12928,8,FALSE)</f>
        <v>Si</v>
      </c>
      <c r="J111" s="133" t="str">
        <f>VLOOKUP(E111,VIP!$A$2:$O12878,8,FALSE)</f>
        <v>Si</v>
      </c>
      <c r="K111" s="133" t="str">
        <f>VLOOKUP(E111,VIP!$A$2:$O16452,6,0)</f>
        <v>NO</v>
      </c>
      <c r="L111" s="142" t="s">
        <v>2410</v>
      </c>
      <c r="M111" s="93" t="s">
        <v>2438</v>
      </c>
      <c r="N111" s="93" t="s">
        <v>2444</v>
      </c>
      <c r="O111" s="133" t="s">
        <v>2638</v>
      </c>
      <c r="P111" s="142"/>
      <c r="Q111" s="147" t="s">
        <v>2410</v>
      </c>
    </row>
    <row r="112" spans="1:17" ht="18" x14ac:dyDescent="0.25">
      <c r="A112" s="133" t="str">
        <f>VLOOKUP(E112,'LISTADO ATM'!$A$2:$C$901,3,0)</f>
        <v>NORTE</v>
      </c>
      <c r="B112" s="145">
        <v>3336027791</v>
      </c>
      <c r="C112" s="94">
        <v>44455.112939814811</v>
      </c>
      <c r="D112" s="94" t="s">
        <v>2460</v>
      </c>
      <c r="E112" s="122">
        <v>277</v>
      </c>
      <c r="F112" s="133" t="str">
        <f>VLOOKUP(E112,VIP!$A$2:$O16001,2,0)</f>
        <v>DRBR277</v>
      </c>
      <c r="G112" s="133" t="str">
        <f>VLOOKUP(E112,'LISTADO ATM'!$A$2:$B$900,2,0)</f>
        <v xml:space="preserve">ATM Oficina Duarte (Santiago) </v>
      </c>
      <c r="H112" s="133" t="str">
        <f>VLOOKUP(E112,VIP!$A$2:$O20962,7,FALSE)</f>
        <v>Si</v>
      </c>
      <c r="I112" s="133" t="str">
        <f>VLOOKUP(E112,VIP!$A$2:$O12927,8,FALSE)</f>
        <v>Si</v>
      </c>
      <c r="J112" s="133" t="str">
        <f>VLOOKUP(E112,VIP!$A$2:$O12877,8,FALSE)</f>
        <v>Si</v>
      </c>
      <c r="K112" s="133" t="str">
        <f>VLOOKUP(E112,VIP!$A$2:$O16451,6,0)</f>
        <v>NO</v>
      </c>
      <c r="L112" s="142" t="s">
        <v>2410</v>
      </c>
      <c r="M112" s="93" t="s">
        <v>2438</v>
      </c>
      <c r="N112" s="93" t="s">
        <v>2444</v>
      </c>
      <c r="O112" s="133" t="s">
        <v>2638</v>
      </c>
      <c r="P112" s="142"/>
      <c r="Q112" s="147" t="s">
        <v>2410</v>
      </c>
    </row>
    <row r="113" spans="1:17" ht="18" x14ac:dyDescent="0.25">
      <c r="A113" s="133" t="str">
        <f>VLOOKUP(E113,'LISTADO ATM'!$A$2:$C$901,3,0)</f>
        <v>ESTE</v>
      </c>
      <c r="B113" s="145">
        <v>3336027792</v>
      </c>
      <c r="C113" s="94">
        <v>44455.114675925928</v>
      </c>
      <c r="D113" s="94" t="s">
        <v>2460</v>
      </c>
      <c r="E113" s="122">
        <v>158</v>
      </c>
      <c r="F113" s="133" t="str">
        <f>VLOOKUP(E113,VIP!$A$2:$O16000,2,0)</f>
        <v>DRBR158</v>
      </c>
      <c r="G113" s="133" t="str">
        <f>VLOOKUP(E113,'LISTADO ATM'!$A$2:$B$900,2,0)</f>
        <v xml:space="preserve">ATM Oficina Romana Norte </v>
      </c>
      <c r="H113" s="133" t="str">
        <f>VLOOKUP(E113,VIP!$A$2:$O20961,7,FALSE)</f>
        <v>Si</v>
      </c>
      <c r="I113" s="133" t="str">
        <f>VLOOKUP(E113,VIP!$A$2:$O12926,8,FALSE)</f>
        <v>Si</v>
      </c>
      <c r="J113" s="133" t="str">
        <f>VLOOKUP(E113,VIP!$A$2:$O12876,8,FALSE)</f>
        <v>Si</v>
      </c>
      <c r="K113" s="133" t="str">
        <f>VLOOKUP(E113,VIP!$A$2:$O16450,6,0)</f>
        <v>SI</v>
      </c>
      <c r="L113" s="142" t="s">
        <v>2410</v>
      </c>
      <c r="M113" s="93" t="s">
        <v>2438</v>
      </c>
      <c r="N113" s="93" t="s">
        <v>2444</v>
      </c>
      <c r="O113" s="133" t="s">
        <v>2638</v>
      </c>
      <c r="P113" s="142"/>
      <c r="Q113" s="147" t="s">
        <v>2410</v>
      </c>
    </row>
    <row r="114" spans="1:17" ht="18" x14ac:dyDescent="0.25">
      <c r="A114" s="133" t="str">
        <f>VLOOKUP(E114,'LISTADO ATM'!$A$2:$C$901,3,0)</f>
        <v>DISTRITO NACIONAL</v>
      </c>
      <c r="B114" s="145">
        <v>3336027793</v>
      </c>
      <c r="C114" s="94">
        <v>44455.116400462961</v>
      </c>
      <c r="D114" s="94" t="s">
        <v>2441</v>
      </c>
      <c r="E114" s="122">
        <v>918</v>
      </c>
      <c r="F114" s="133" t="str">
        <f>VLOOKUP(E114,VIP!$A$2:$O15999,2,0)</f>
        <v>DRBR918</v>
      </c>
      <c r="G114" s="133" t="str">
        <f>VLOOKUP(E114,'LISTADO ATM'!$A$2:$B$900,2,0)</f>
        <v xml:space="preserve">ATM S/M Liverpool de la Jacobo Majluta </v>
      </c>
      <c r="H114" s="133" t="str">
        <f>VLOOKUP(E114,VIP!$A$2:$O20960,7,FALSE)</f>
        <v>Si</v>
      </c>
      <c r="I114" s="133" t="str">
        <f>VLOOKUP(E114,VIP!$A$2:$O12925,8,FALSE)</f>
        <v>Si</v>
      </c>
      <c r="J114" s="133" t="str">
        <f>VLOOKUP(E114,VIP!$A$2:$O12875,8,FALSE)</f>
        <v>Si</v>
      </c>
      <c r="K114" s="133" t="str">
        <f>VLOOKUP(E114,VIP!$A$2:$O16449,6,0)</f>
        <v>NO</v>
      </c>
      <c r="L114" s="142" t="s">
        <v>2410</v>
      </c>
      <c r="M114" s="93" t="s">
        <v>2438</v>
      </c>
      <c r="N114" s="93" t="s">
        <v>2444</v>
      </c>
      <c r="O114" s="133" t="s">
        <v>2445</v>
      </c>
      <c r="P114" s="142"/>
      <c r="Q114" s="147" t="s">
        <v>2410</v>
      </c>
    </row>
    <row r="115" spans="1:17" ht="18" x14ac:dyDescent="0.25">
      <c r="A115" s="133" t="str">
        <f>VLOOKUP(E115,'LISTADO ATM'!$A$2:$C$901,3,0)</f>
        <v>DISTRITO NACIONAL</v>
      </c>
      <c r="B115" s="145">
        <v>3336027794</v>
      </c>
      <c r="C115" s="94">
        <v>44455.118171296293</v>
      </c>
      <c r="D115" s="94" t="s">
        <v>2441</v>
      </c>
      <c r="E115" s="122">
        <v>565</v>
      </c>
      <c r="F115" s="133" t="str">
        <f>VLOOKUP(E115,VIP!$A$2:$O15998,2,0)</f>
        <v>DRBR24H</v>
      </c>
      <c r="G115" s="133" t="str">
        <f>VLOOKUP(E115,'LISTADO ATM'!$A$2:$B$900,2,0)</f>
        <v xml:space="preserve">ATM S/M La Cadena Núñez de Cáceres </v>
      </c>
      <c r="H115" s="133" t="str">
        <f>VLOOKUP(E115,VIP!$A$2:$O20959,7,FALSE)</f>
        <v>Si</v>
      </c>
      <c r="I115" s="133" t="str">
        <f>VLOOKUP(E115,VIP!$A$2:$O12924,8,FALSE)</f>
        <v>Si</v>
      </c>
      <c r="J115" s="133" t="str">
        <f>VLOOKUP(E115,VIP!$A$2:$O12874,8,FALSE)</f>
        <v>Si</v>
      </c>
      <c r="K115" s="133" t="str">
        <f>VLOOKUP(E115,VIP!$A$2:$O16448,6,0)</f>
        <v>NO</v>
      </c>
      <c r="L115" s="142" t="s">
        <v>2410</v>
      </c>
      <c r="M115" s="93" t="s">
        <v>2438</v>
      </c>
      <c r="N115" s="93" t="s">
        <v>2444</v>
      </c>
      <c r="O115" s="133" t="s">
        <v>2445</v>
      </c>
      <c r="P115" s="142"/>
      <c r="Q115" s="147" t="s">
        <v>2410</v>
      </c>
    </row>
    <row r="116" spans="1:17" ht="18" x14ac:dyDescent="0.25">
      <c r="A116" s="133" t="str">
        <f>VLOOKUP(E116,'LISTADO ATM'!$A$2:$C$901,3,0)</f>
        <v>NORTE</v>
      </c>
      <c r="B116" s="145">
        <v>3336027795</v>
      </c>
      <c r="C116" s="94">
        <v>44455.127314814818</v>
      </c>
      <c r="D116" s="94" t="s">
        <v>2460</v>
      </c>
      <c r="E116" s="122">
        <v>307</v>
      </c>
      <c r="F116" s="133" t="str">
        <f>VLOOKUP(E116,VIP!$A$2:$O15997,2,0)</f>
        <v>DRBR307</v>
      </c>
      <c r="G116" s="133" t="str">
        <f>VLOOKUP(E116,'LISTADO ATM'!$A$2:$B$900,2,0)</f>
        <v>ATM Oficina Nagua II</v>
      </c>
      <c r="H116" s="133" t="str">
        <f>VLOOKUP(E116,VIP!$A$2:$O20958,7,FALSE)</f>
        <v>Si</v>
      </c>
      <c r="I116" s="133" t="str">
        <f>VLOOKUP(E116,VIP!$A$2:$O12923,8,FALSE)</f>
        <v>Si</v>
      </c>
      <c r="J116" s="133" t="str">
        <f>VLOOKUP(E116,VIP!$A$2:$O12873,8,FALSE)</f>
        <v>Si</v>
      </c>
      <c r="K116" s="133" t="str">
        <f>VLOOKUP(E116,VIP!$A$2:$O16447,6,0)</f>
        <v>SI</v>
      </c>
      <c r="L116" s="142" t="s">
        <v>2410</v>
      </c>
      <c r="M116" s="93" t="s">
        <v>2438</v>
      </c>
      <c r="N116" s="93" t="s">
        <v>2444</v>
      </c>
      <c r="O116" s="133" t="s">
        <v>2638</v>
      </c>
      <c r="P116" s="142"/>
      <c r="Q116" s="147" t="s">
        <v>2410</v>
      </c>
    </row>
    <row r="117" spans="1:17" ht="18" x14ac:dyDescent="0.25">
      <c r="A117" s="133" t="str">
        <f>VLOOKUP(E117,'LISTADO ATM'!$A$2:$C$901,3,0)</f>
        <v>ESTE</v>
      </c>
      <c r="B117" s="145">
        <v>3336027796</v>
      </c>
      <c r="C117" s="94">
        <v>44455.129918981482</v>
      </c>
      <c r="D117" s="94" t="s">
        <v>2460</v>
      </c>
      <c r="E117" s="122">
        <v>399</v>
      </c>
      <c r="F117" s="133" t="str">
        <f>VLOOKUP(E117,VIP!$A$2:$O15996,2,0)</f>
        <v>DRBR399</v>
      </c>
      <c r="G117" s="133" t="str">
        <f>VLOOKUP(E117,'LISTADO ATM'!$A$2:$B$900,2,0)</f>
        <v xml:space="preserve">ATM Oficina La Romana II </v>
      </c>
      <c r="H117" s="133" t="str">
        <f>VLOOKUP(E117,VIP!$A$2:$O20957,7,FALSE)</f>
        <v>Si</v>
      </c>
      <c r="I117" s="133" t="str">
        <f>VLOOKUP(E117,VIP!$A$2:$O12922,8,FALSE)</f>
        <v>Si</v>
      </c>
      <c r="J117" s="133" t="str">
        <f>VLOOKUP(E117,VIP!$A$2:$O12872,8,FALSE)</f>
        <v>Si</v>
      </c>
      <c r="K117" s="133" t="str">
        <f>VLOOKUP(E117,VIP!$A$2:$O16446,6,0)</f>
        <v>NO</v>
      </c>
      <c r="L117" s="142" t="s">
        <v>2410</v>
      </c>
      <c r="M117" s="93" t="s">
        <v>2438</v>
      </c>
      <c r="N117" s="93" t="s">
        <v>2444</v>
      </c>
      <c r="O117" s="133" t="s">
        <v>2638</v>
      </c>
      <c r="P117" s="142"/>
      <c r="Q117" s="147" t="s">
        <v>2410</v>
      </c>
    </row>
    <row r="118" spans="1:17" ht="18" x14ac:dyDescent="0.25">
      <c r="A118" s="133" t="str">
        <f>VLOOKUP(E118,'LISTADO ATM'!$A$2:$C$901,3,0)</f>
        <v>NORTE</v>
      </c>
      <c r="B118" s="145">
        <v>3336027797</v>
      </c>
      <c r="C118" s="94">
        <v>44455.131631944445</v>
      </c>
      <c r="D118" s="94" t="s">
        <v>2460</v>
      </c>
      <c r="E118" s="122">
        <v>431</v>
      </c>
      <c r="F118" s="133" t="str">
        <f>VLOOKUP(E118,VIP!$A$2:$O15995,2,0)</f>
        <v>DRBR583</v>
      </c>
      <c r="G118" s="133" t="str">
        <f>VLOOKUP(E118,'LISTADO ATM'!$A$2:$B$900,2,0)</f>
        <v xml:space="preserve">ATM Autoservicio Sol (Santiago) </v>
      </c>
      <c r="H118" s="133" t="str">
        <f>VLOOKUP(E118,VIP!$A$2:$O20956,7,FALSE)</f>
        <v>Si</v>
      </c>
      <c r="I118" s="133" t="str">
        <f>VLOOKUP(E118,VIP!$A$2:$O12921,8,FALSE)</f>
        <v>Si</v>
      </c>
      <c r="J118" s="133" t="str">
        <f>VLOOKUP(E118,VIP!$A$2:$O12871,8,FALSE)</f>
        <v>Si</v>
      </c>
      <c r="K118" s="133" t="str">
        <f>VLOOKUP(E118,VIP!$A$2:$O16445,6,0)</f>
        <v>SI</v>
      </c>
      <c r="L118" s="142" t="s">
        <v>2410</v>
      </c>
      <c r="M118" s="93" t="s">
        <v>2438</v>
      </c>
      <c r="N118" s="93" t="s">
        <v>2444</v>
      </c>
      <c r="O118" s="133" t="s">
        <v>2638</v>
      </c>
      <c r="P118" s="142"/>
      <c r="Q118" s="147" t="s">
        <v>2410</v>
      </c>
    </row>
    <row r="119" spans="1:17" ht="18" x14ac:dyDescent="0.25">
      <c r="A119" s="133" t="str">
        <f>VLOOKUP(E119,'LISTADO ATM'!$A$2:$C$901,3,0)</f>
        <v>ESTE</v>
      </c>
      <c r="B119" s="145">
        <v>3336027798</v>
      </c>
      <c r="C119" s="94">
        <v>44455.134756944448</v>
      </c>
      <c r="D119" s="94" t="s">
        <v>2460</v>
      </c>
      <c r="E119" s="122">
        <v>495</v>
      </c>
      <c r="F119" s="133" t="str">
        <f>VLOOKUP(E119,VIP!$A$2:$O15994,2,0)</f>
        <v>DRBR495</v>
      </c>
      <c r="G119" s="133" t="str">
        <f>VLOOKUP(E119,'LISTADO ATM'!$A$2:$B$900,2,0)</f>
        <v>ATM Cemento PANAM</v>
      </c>
      <c r="H119" s="133" t="str">
        <f>VLOOKUP(E119,VIP!$A$2:$O20955,7,FALSE)</f>
        <v>SI</v>
      </c>
      <c r="I119" s="133" t="str">
        <f>VLOOKUP(E119,VIP!$A$2:$O12920,8,FALSE)</f>
        <v>SI</v>
      </c>
      <c r="J119" s="133" t="str">
        <f>VLOOKUP(E119,VIP!$A$2:$O12870,8,FALSE)</f>
        <v>SI</v>
      </c>
      <c r="K119" s="133" t="str">
        <f>VLOOKUP(E119,VIP!$A$2:$O16444,6,0)</f>
        <v>NO</v>
      </c>
      <c r="L119" s="142" t="s">
        <v>2434</v>
      </c>
      <c r="M119" s="93" t="s">
        <v>2438</v>
      </c>
      <c r="N119" s="93" t="s">
        <v>2444</v>
      </c>
      <c r="O119" s="133" t="s">
        <v>2638</v>
      </c>
      <c r="P119" s="142"/>
      <c r="Q119" s="147" t="s">
        <v>2434</v>
      </c>
    </row>
    <row r="120" spans="1:17" ht="18" x14ac:dyDescent="0.25">
      <c r="A120" s="133" t="str">
        <f>VLOOKUP(E120,'LISTADO ATM'!$A$2:$C$901,3,0)</f>
        <v>NORTE</v>
      </c>
      <c r="B120" s="145">
        <v>3336027799</v>
      </c>
      <c r="C120" s="94">
        <v>44455.136388888888</v>
      </c>
      <c r="D120" s="94" t="s">
        <v>2630</v>
      </c>
      <c r="E120" s="122">
        <v>500</v>
      </c>
      <c r="F120" s="133" t="str">
        <f>VLOOKUP(E120,VIP!$A$2:$O15993,2,0)</f>
        <v>DRBR500</v>
      </c>
      <c r="G120" s="133" t="str">
        <f>VLOOKUP(E120,'LISTADO ATM'!$A$2:$B$900,2,0)</f>
        <v xml:space="preserve">ATM UNP Cutupú </v>
      </c>
      <c r="H120" s="133" t="str">
        <f>VLOOKUP(E120,VIP!$A$2:$O20954,7,FALSE)</f>
        <v>Si</v>
      </c>
      <c r="I120" s="133" t="str">
        <f>VLOOKUP(E120,VIP!$A$2:$O12919,8,FALSE)</f>
        <v>Si</v>
      </c>
      <c r="J120" s="133" t="str">
        <f>VLOOKUP(E120,VIP!$A$2:$O12869,8,FALSE)</f>
        <v>Si</v>
      </c>
      <c r="K120" s="133" t="str">
        <f>VLOOKUP(E120,VIP!$A$2:$O16443,6,0)</f>
        <v>NO</v>
      </c>
      <c r="L120" s="142" t="s">
        <v>2434</v>
      </c>
      <c r="M120" s="93" t="s">
        <v>2438</v>
      </c>
      <c r="N120" s="93" t="s">
        <v>2444</v>
      </c>
      <c r="O120" s="133" t="s">
        <v>2632</v>
      </c>
      <c r="P120" s="142"/>
      <c r="Q120" s="147" t="s">
        <v>2434</v>
      </c>
    </row>
    <row r="121" spans="1:17" ht="18" x14ac:dyDescent="0.25">
      <c r="A121" s="133" t="str">
        <f>VLOOKUP(E121,'LISTADO ATM'!$A$2:$C$901,3,0)</f>
        <v>DISTRITO NACIONAL</v>
      </c>
      <c r="B121" s="145">
        <v>3336027800</v>
      </c>
      <c r="C121" s="94">
        <v>44455.140162037038</v>
      </c>
      <c r="D121" s="94" t="s">
        <v>2441</v>
      </c>
      <c r="E121" s="122">
        <v>655</v>
      </c>
      <c r="F121" s="133" t="str">
        <f>VLOOKUP(E121,VIP!$A$2:$O15992,2,0)</f>
        <v>DRBR655</v>
      </c>
      <c r="G121" s="133" t="str">
        <f>VLOOKUP(E121,'LISTADO ATM'!$A$2:$B$900,2,0)</f>
        <v>ATM Farmacia Sandra</v>
      </c>
      <c r="H121" s="133" t="str">
        <f>VLOOKUP(E121,VIP!$A$2:$O20953,7,FALSE)</f>
        <v>Si</v>
      </c>
      <c r="I121" s="133" t="str">
        <f>VLOOKUP(E121,VIP!$A$2:$O12918,8,FALSE)</f>
        <v>Si</v>
      </c>
      <c r="J121" s="133" t="str">
        <f>VLOOKUP(E121,VIP!$A$2:$O12868,8,FALSE)</f>
        <v>Si</v>
      </c>
      <c r="K121" s="133" t="str">
        <f>VLOOKUP(E121,VIP!$A$2:$O16442,6,0)</f>
        <v>NO</v>
      </c>
      <c r="L121" s="142" t="s">
        <v>2434</v>
      </c>
      <c r="M121" s="93" t="s">
        <v>2438</v>
      </c>
      <c r="N121" s="93" t="s">
        <v>2444</v>
      </c>
      <c r="O121" s="133" t="s">
        <v>2445</v>
      </c>
      <c r="P121" s="142"/>
      <c r="Q121" s="147" t="s">
        <v>2434</v>
      </c>
    </row>
    <row r="122" spans="1:17" ht="18" x14ac:dyDescent="0.25">
      <c r="A122" s="133" t="str">
        <f>VLOOKUP(E122,'LISTADO ATM'!$A$2:$C$901,3,0)</f>
        <v>DISTRITO NACIONAL</v>
      </c>
      <c r="B122" s="145">
        <v>3336027801</v>
      </c>
      <c r="C122" s="94">
        <v>44455.143796296295</v>
      </c>
      <c r="D122" s="94" t="s">
        <v>2441</v>
      </c>
      <c r="E122" s="122">
        <v>821</v>
      </c>
      <c r="F122" s="133" t="str">
        <f>VLOOKUP(E122,VIP!$A$2:$O15991,2,0)</f>
        <v>DRBR821</v>
      </c>
      <c r="G122" s="133" t="str">
        <f>VLOOKUP(E122,'LISTADO ATM'!$A$2:$B$900,2,0)</f>
        <v xml:space="preserve">ATM S/M Bravo Churchill </v>
      </c>
      <c r="H122" s="133" t="str">
        <f>VLOOKUP(E122,VIP!$A$2:$O20952,7,FALSE)</f>
        <v>Si</v>
      </c>
      <c r="I122" s="133" t="str">
        <f>VLOOKUP(E122,VIP!$A$2:$O12917,8,FALSE)</f>
        <v>No</v>
      </c>
      <c r="J122" s="133" t="str">
        <f>VLOOKUP(E122,VIP!$A$2:$O12867,8,FALSE)</f>
        <v>No</v>
      </c>
      <c r="K122" s="133" t="str">
        <f>VLOOKUP(E122,VIP!$A$2:$O16441,6,0)</f>
        <v>SI</v>
      </c>
      <c r="L122" s="142" t="s">
        <v>2410</v>
      </c>
      <c r="M122" s="93" t="s">
        <v>2438</v>
      </c>
      <c r="N122" s="93" t="s">
        <v>2444</v>
      </c>
      <c r="O122" s="133" t="s">
        <v>2445</v>
      </c>
      <c r="P122" s="142"/>
      <c r="Q122" s="147" t="s">
        <v>2410</v>
      </c>
    </row>
    <row r="123" spans="1:17" ht="18" x14ac:dyDescent="0.25">
      <c r="A123" s="133" t="str">
        <f>VLOOKUP(E123,'LISTADO ATM'!$A$2:$C$901,3,0)</f>
        <v>DISTRITO NACIONAL</v>
      </c>
      <c r="B123" s="145">
        <v>3336027802</v>
      </c>
      <c r="C123" s="94">
        <v>44455.146145833336</v>
      </c>
      <c r="D123" s="94" t="s">
        <v>2460</v>
      </c>
      <c r="E123" s="122">
        <v>911</v>
      </c>
      <c r="F123" s="133" t="str">
        <f>VLOOKUP(E123,VIP!$A$2:$O15990,2,0)</f>
        <v>DRBR911</v>
      </c>
      <c r="G123" s="133" t="str">
        <f>VLOOKUP(E123,'LISTADO ATM'!$A$2:$B$900,2,0)</f>
        <v xml:space="preserve">ATM Oficina Venezuela II </v>
      </c>
      <c r="H123" s="133" t="str">
        <f>VLOOKUP(E123,VIP!$A$2:$O20951,7,FALSE)</f>
        <v>Si</v>
      </c>
      <c r="I123" s="133" t="str">
        <f>VLOOKUP(E123,VIP!$A$2:$O12916,8,FALSE)</f>
        <v>Si</v>
      </c>
      <c r="J123" s="133" t="str">
        <f>VLOOKUP(E123,VIP!$A$2:$O12866,8,FALSE)</f>
        <v>Si</v>
      </c>
      <c r="K123" s="133" t="str">
        <f>VLOOKUP(E123,VIP!$A$2:$O16440,6,0)</f>
        <v>SI</v>
      </c>
      <c r="L123" s="142" t="s">
        <v>2434</v>
      </c>
      <c r="M123" s="93" t="s">
        <v>2438</v>
      </c>
      <c r="N123" s="93" t="s">
        <v>2444</v>
      </c>
      <c r="O123" s="133" t="s">
        <v>2638</v>
      </c>
      <c r="P123" s="142"/>
      <c r="Q123" s="147" t="s">
        <v>2434</v>
      </c>
    </row>
    <row r="124" spans="1:17" ht="18" x14ac:dyDescent="0.25">
      <c r="A124" s="133" t="str">
        <f>VLOOKUP(E124,'LISTADO ATM'!$A$2:$C$901,3,0)</f>
        <v>SUR</v>
      </c>
      <c r="B124" s="145">
        <v>3336027803</v>
      </c>
      <c r="C124" s="94">
        <v>44455.149062500001</v>
      </c>
      <c r="D124" s="94" t="s">
        <v>2441</v>
      </c>
      <c r="E124" s="122">
        <v>995</v>
      </c>
      <c r="F124" s="133" t="str">
        <f>VLOOKUP(E124,VIP!$A$2:$O15989,2,0)</f>
        <v>DRBR545</v>
      </c>
      <c r="G124" s="133" t="str">
        <f>VLOOKUP(E124,'LISTADO ATM'!$A$2:$B$900,2,0)</f>
        <v xml:space="preserve">ATM Oficina San Cristobal III (Lobby) </v>
      </c>
      <c r="H124" s="133" t="str">
        <f>VLOOKUP(E124,VIP!$A$2:$O20950,7,FALSE)</f>
        <v>Si</v>
      </c>
      <c r="I124" s="133" t="str">
        <f>VLOOKUP(E124,VIP!$A$2:$O12915,8,FALSE)</f>
        <v>No</v>
      </c>
      <c r="J124" s="133" t="str">
        <f>VLOOKUP(E124,VIP!$A$2:$O12865,8,FALSE)</f>
        <v>No</v>
      </c>
      <c r="K124" s="133" t="str">
        <f>VLOOKUP(E124,VIP!$A$2:$O16439,6,0)</f>
        <v>NO</v>
      </c>
      <c r="L124" s="142" t="s">
        <v>2410</v>
      </c>
      <c r="M124" s="93" t="s">
        <v>2438</v>
      </c>
      <c r="N124" s="93" t="s">
        <v>2444</v>
      </c>
      <c r="O124" s="133" t="s">
        <v>2445</v>
      </c>
      <c r="P124" s="142"/>
      <c r="Q124" s="147" t="s">
        <v>2410</v>
      </c>
    </row>
    <row r="1027040" spans="16:16" ht="18" x14ac:dyDescent="0.25">
      <c r="P1027040" s="127"/>
    </row>
  </sheetData>
  <autoFilter ref="A4:Q26">
    <sortState ref="A5:Q124">
      <sortCondition ref="C4:C2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94:B105 B27:B92 B1:B4 B111:B1048576">
    <cfRule type="duplicateValues" dxfId="314" priority="149634"/>
    <cfRule type="duplicateValues" dxfId="313" priority="149635"/>
  </conditionalFormatting>
  <conditionalFormatting sqref="B94:B105 B27:B92 B1:B4 B111:B1048576">
    <cfRule type="duplicateValues" dxfId="312" priority="149640"/>
  </conditionalFormatting>
  <conditionalFormatting sqref="B94:B105 B27:B92 B111:B1048576">
    <cfRule type="duplicateValues" dxfId="311" priority="149643"/>
    <cfRule type="duplicateValues" dxfId="310" priority="149644"/>
  </conditionalFormatting>
  <conditionalFormatting sqref="B94:B105 B27:B92 B1:B4 B111:B1048576">
    <cfRule type="duplicateValues" dxfId="309" priority="149647"/>
    <cfRule type="duplicateValues" dxfId="308" priority="149648"/>
    <cfRule type="duplicateValues" dxfId="307" priority="149649"/>
  </conditionalFormatting>
  <conditionalFormatting sqref="B94:B105 B27:B92 B111:B1048576">
    <cfRule type="duplicateValues" dxfId="306" priority="149656"/>
  </conditionalFormatting>
  <conditionalFormatting sqref="E125:E1048576 E27:E105 E1:E4">
    <cfRule type="duplicateValues" dxfId="305" priority="149667"/>
  </conditionalFormatting>
  <conditionalFormatting sqref="E125:E1048576 E27:E105">
    <cfRule type="duplicateValues" dxfId="304" priority="149670"/>
  </conditionalFormatting>
  <conditionalFormatting sqref="E125:E1048576 E27:E105 E1:E4">
    <cfRule type="duplicateValues" dxfId="303" priority="149673"/>
    <cfRule type="duplicateValues" dxfId="302" priority="149674"/>
  </conditionalFormatting>
  <conditionalFormatting sqref="E125:E1048576 E27:E105 E1:E4">
    <cfRule type="duplicateValues" dxfId="301" priority="149679"/>
    <cfRule type="duplicateValues" dxfId="300" priority="149680"/>
    <cfRule type="duplicateValues" dxfId="299" priority="149681"/>
  </conditionalFormatting>
  <conditionalFormatting sqref="E125:E1048576 E27:E105">
    <cfRule type="duplicateValues" dxfId="298" priority="149688"/>
    <cfRule type="duplicateValues" dxfId="297" priority="149689"/>
    <cfRule type="duplicateValues" dxfId="296" priority="149690"/>
  </conditionalFormatting>
  <conditionalFormatting sqref="E125:E1048576 E27:E105">
    <cfRule type="duplicateValues" dxfId="295" priority="149697"/>
    <cfRule type="duplicateValues" dxfId="294" priority="149698"/>
  </conditionalFormatting>
  <conditionalFormatting sqref="E125:E1048576 E1:E105">
    <cfRule type="duplicateValues" dxfId="293" priority="79"/>
  </conditionalFormatting>
  <conditionalFormatting sqref="B94:B105 B1:B92 B111:B1048576">
    <cfRule type="duplicateValues" dxfId="292" priority="77"/>
    <cfRule type="duplicateValues" dxfId="291" priority="78"/>
  </conditionalFormatting>
  <conditionalFormatting sqref="B93:B105">
    <cfRule type="duplicateValues" dxfId="290" priority="150804"/>
    <cfRule type="duplicateValues" dxfId="289" priority="150805"/>
  </conditionalFormatting>
  <conditionalFormatting sqref="B93:B105">
    <cfRule type="duplicateValues" dxfId="288" priority="150808"/>
  </conditionalFormatting>
  <conditionalFormatting sqref="B93:B105">
    <cfRule type="duplicateValues" dxfId="287" priority="150814"/>
    <cfRule type="duplicateValues" dxfId="286" priority="150815"/>
    <cfRule type="duplicateValues" dxfId="285" priority="150816"/>
  </conditionalFormatting>
  <conditionalFormatting sqref="B106:B110">
    <cfRule type="duplicateValues" dxfId="284" priority="60"/>
    <cfRule type="duplicateValues" dxfId="283" priority="61"/>
  </conditionalFormatting>
  <conditionalFormatting sqref="B106:B110">
    <cfRule type="duplicateValues" dxfId="282" priority="59"/>
  </conditionalFormatting>
  <conditionalFormatting sqref="B106:B110">
    <cfRule type="duplicateValues" dxfId="281" priority="57"/>
    <cfRule type="duplicateValues" dxfId="280" priority="58"/>
  </conditionalFormatting>
  <conditionalFormatting sqref="B106:B110">
    <cfRule type="duplicateValues" dxfId="279" priority="54"/>
    <cfRule type="duplicateValues" dxfId="278" priority="55"/>
    <cfRule type="duplicateValues" dxfId="277" priority="56"/>
  </conditionalFormatting>
  <conditionalFormatting sqref="B106:B110">
    <cfRule type="duplicateValues" dxfId="276" priority="53"/>
  </conditionalFormatting>
  <conditionalFormatting sqref="E106:E110">
    <cfRule type="duplicateValues" dxfId="275" priority="52"/>
  </conditionalFormatting>
  <conditionalFormatting sqref="E106:E110">
    <cfRule type="duplicateValues" dxfId="274" priority="51"/>
  </conditionalFormatting>
  <conditionalFormatting sqref="E106:E110">
    <cfRule type="duplicateValues" dxfId="273" priority="49"/>
    <cfRule type="duplicateValues" dxfId="272" priority="50"/>
  </conditionalFormatting>
  <conditionalFormatting sqref="E106:E110">
    <cfRule type="duplicateValues" dxfId="271" priority="46"/>
    <cfRule type="duplicateValues" dxfId="270" priority="47"/>
    <cfRule type="duplicateValues" dxfId="269" priority="48"/>
  </conditionalFormatting>
  <conditionalFormatting sqref="E106:E110">
    <cfRule type="duplicateValues" dxfId="268" priority="43"/>
    <cfRule type="duplicateValues" dxfId="267" priority="44"/>
    <cfRule type="duplicateValues" dxfId="266" priority="45"/>
  </conditionalFormatting>
  <conditionalFormatting sqref="E106:E110">
    <cfRule type="duplicateValues" dxfId="265" priority="41"/>
    <cfRule type="duplicateValues" dxfId="264" priority="42"/>
  </conditionalFormatting>
  <conditionalFormatting sqref="E106:E110">
    <cfRule type="duplicateValues" dxfId="263" priority="40"/>
  </conditionalFormatting>
  <conditionalFormatting sqref="B106:B110">
    <cfRule type="duplicateValues" dxfId="262" priority="38"/>
    <cfRule type="duplicateValues" dxfId="261" priority="39"/>
  </conditionalFormatting>
  <conditionalFormatting sqref="B106:B110">
    <cfRule type="duplicateValues" dxfId="260" priority="36"/>
    <cfRule type="duplicateValues" dxfId="259" priority="37"/>
  </conditionalFormatting>
  <conditionalFormatting sqref="B106:B110">
    <cfRule type="duplicateValues" dxfId="258" priority="35"/>
  </conditionalFormatting>
  <conditionalFormatting sqref="B106:B110">
    <cfRule type="duplicateValues" dxfId="257" priority="32"/>
    <cfRule type="duplicateValues" dxfId="256" priority="33"/>
    <cfRule type="duplicateValues" dxfId="255" priority="34"/>
  </conditionalFormatting>
  <conditionalFormatting sqref="B1:B1048576">
    <cfRule type="duplicateValues" dxfId="254" priority="31"/>
  </conditionalFormatting>
  <conditionalFormatting sqref="B27:B92">
    <cfRule type="duplicateValues" dxfId="33" priority="151000"/>
  </conditionalFormatting>
  <conditionalFormatting sqref="B5:B92">
    <cfRule type="duplicateValues" dxfId="32" priority="151002"/>
  </conditionalFormatting>
  <conditionalFormatting sqref="B5:B92">
    <cfRule type="duplicateValues" dxfId="31" priority="151004"/>
    <cfRule type="duplicateValues" dxfId="30" priority="151005"/>
  </conditionalFormatting>
  <conditionalFormatting sqref="B111:B124">
    <cfRule type="duplicateValues" dxfId="29" priority="29"/>
    <cfRule type="duplicateValues" dxfId="28" priority="30"/>
  </conditionalFormatting>
  <conditionalFormatting sqref="B111:B124">
    <cfRule type="duplicateValues" dxfId="27" priority="28"/>
  </conditionalFormatting>
  <conditionalFormatting sqref="B111:B124">
    <cfRule type="duplicateValues" dxfId="26" priority="26"/>
    <cfRule type="duplicateValues" dxfId="25" priority="27"/>
  </conditionalFormatting>
  <conditionalFormatting sqref="B111:B124">
    <cfRule type="duplicateValues" dxfId="24" priority="23"/>
    <cfRule type="duplicateValues" dxfId="23" priority="24"/>
    <cfRule type="duplicateValues" dxfId="22" priority="25"/>
  </conditionalFormatting>
  <conditionalFormatting sqref="B111:B124">
    <cfRule type="duplicateValues" dxfId="21" priority="22"/>
  </conditionalFormatting>
  <conditionalFormatting sqref="B111:B124">
    <cfRule type="duplicateValues" dxfId="20" priority="20"/>
    <cfRule type="duplicateValues" dxfId="19" priority="21"/>
  </conditionalFormatting>
  <conditionalFormatting sqref="B111:B124">
    <cfRule type="duplicateValues" dxfId="18" priority="18"/>
    <cfRule type="duplicateValues" dxfId="17" priority="19"/>
  </conditionalFormatting>
  <conditionalFormatting sqref="B111:B124">
    <cfRule type="duplicateValues" dxfId="16" priority="17"/>
  </conditionalFormatting>
  <conditionalFormatting sqref="B111:B124">
    <cfRule type="duplicateValues" dxfId="15" priority="14"/>
    <cfRule type="duplicateValues" dxfId="14" priority="15"/>
    <cfRule type="duplicateValues" dxfId="13" priority="16"/>
  </conditionalFormatting>
  <conditionalFormatting sqref="E111:E124">
    <cfRule type="duplicateValues" dxfId="12" priority="13"/>
  </conditionalFormatting>
  <conditionalFormatting sqref="E111:E124">
    <cfRule type="duplicateValues" dxfId="11" priority="12"/>
  </conditionalFormatting>
  <conditionalFormatting sqref="E111:E124">
    <cfRule type="duplicateValues" dxfId="10" priority="10"/>
    <cfRule type="duplicateValues" dxfId="9" priority="11"/>
  </conditionalFormatting>
  <conditionalFormatting sqref="E111:E124">
    <cfRule type="duplicateValues" dxfId="8" priority="7"/>
    <cfRule type="duplicateValues" dxfId="7" priority="8"/>
    <cfRule type="duplicateValues" dxfId="6" priority="9"/>
  </conditionalFormatting>
  <conditionalFormatting sqref="E111:E124">
    <cfRule type="duplicateValues" dxfId="5" priority="4"/>
    <cfRule type="duplicateValues" dxfId="4" priority="5"/>
    <cfRule type="duplicateValues" dxfId="3" priority="6"/>
  </conditionalFormatting>
  <conditionalFormatting sqref="E111:E124">
    <cfRule type="duplicateValues" dxfId="2" priority="2"/>
    <cfRule type="duplicateValues" dxfId="1" priority="3"/>
  </conditionalFormatting>
  <conditionalFormatting sqref="E111:E124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4"/>
  <sheetViews>
    <sheetView topLeftCell="A43" zoomScale="55" zoomScaleNormal="55" workbookViewId="0">
      <selection activeCell="E18" sqref="E18"/>
    </sheetView>
  </sheetViews>
  <sheetFormatPr baseColWidth="10" defaultColWidth="23.42578125" defaultRowHeight="15" x14ac:dyDescent="0.25"/>
  <cols>
    <col min="1" max="1" width="26.42578125" style="111" bestFit="1" customWidth="1"/>
    <col min="2" max="2" width="25" style="114" bestFit="1" customWidth="1"/>
    <col min="3" max="3" width="63.7109375" style="111" bestFit="1" customWidth="1"/>
    <col min="4" max="4" width="52.42578125" style="111" bestFit="1" customWidth="1"/>
    <col min="5" max="5" width="17.85546875" style="68" bestFit="1" customWidth="1"/>
    <col min="6" max="6" width="29.42578125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2" t="s">
        <v>2144</v>
      </c>
      <c r="B1" s="173"/>
      <c r="C1" s="173"/>
      <c r="D1" s="173"/>
      <c r="E1" s="174"/>
      <c r="F1" s="170" t="s">
        <v>2536</v>
      </c>
      <c r="G1" s="171"/>
      <c r="H1" s="98">
        <f>COUNTIF(A:E,"2 Gavetas Vacías + 1 Fallando")</f>
        <v>0</v>
      </c>
      <c r="I1" s="98">
        <f>COUNTIF(A:E,("3 Gavetas Vacías"))</f>
        <v>2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5" t="s">
        <v>2607</v>
      </c>
      <c r="B2" s="176"/>
      <c r="C2" s="176"/>
      <c r="D2" s="176"/>
      <c r="E2" s="177"/>
      <c r="F2" s="97" t="s">
        <v>2535</v>
      </c>
      <c r="G2" s="96">
        <f>G3+G4</f>
        <v>120</v>
      </c>
      <c r="H2" s="97" t="s">
        <v>2542</v>
      </c>
      <c r="I2" s="96">
        <f>COUNTIF(A:E,"Abastecidos")</f>
        <v>24</v>
      </c>
      <c r="J2" s="97" t="s">
        <v>2555</v>
      </c>
      <c r="K2" s="96">
        <f>COUNTIF(REPORTE!A:Q,"REINICIO FALLIDO")</f>
        <v>0</v>
      </c>
    </row>
    <row r="3" spans="1:11" ht="15" customHeight="1" x14ac:dyDescent="0.25">
      <c r="A3" s="178"/>
      <c r="B3" s="179"/>
      <c r="C3" s="180"/>
      <c r="D3" s="180"/>
      <c r="E3" s="181"/>
      <c r="F3" s="97" t="s">
        <v>2534</v>
      </c>
      <c r="G3" s="96">
        <f>COUNTIF(REPORTE!A:Q,"fuera de Servicio")</f>
        <v>120</v>
      </c>
      <c r="H3" s="97" t="s">
        <v>2614</v>
      </c>
      <c r="I3" s="96">
        <f>COUNTIF(A:E,"GAVETAS VACIAS + GAVETAS FALLANDO")</f>
        <v>4</v>
      </c>
      <c r="J3" s="97" t="s">
        <v>2556</v>
      </c>
      <c r="K3" s="96">
        <f>COUNTIF(REPORTE!A:Q,"CARGA FALLIDA")</f>
        <v>0</v>
      </c>
    </row>
    <row r="4" spans="1:11" ht="15" customHeight="1" thickBot="1" x14ac:dyDescent="0.3">
      <c r="A4" s="138" t="s">
        <v>2406</v>
      </c>
      <c r="B4" s="139">
        <v>44453.708333333336</v>
      </c>
      <c r="C4" s="182"/>
      <c r="D4" s="182"/>
      <c r="E4" s="183"/>
      <c r="F4" s="97" t="s">
        <v>2531</v>
      </c>
      <c r="G4" s="96">
        <f>COUNTIF(REPORTE!A:Q,"En Servicio")</f>
        <v>0</v>
      </c>
      <c r="H4" s="97" t="s">
        <v>2612</v>
      </c>
      <c r="I4" s="96">
        <f>COUNTIF(A:E,"Solucionado")</f>
        <v>6</v>
      </c>
      <c r="J4" s="97" t="s">
        <v>2557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44454.25</v>
      </c>
      <c r="C5" s="182"/>
      <c r="D5" s="182"/>
      <c r="E5" s="183"/>
      <c r="F5" s="97" t="s">
        <v>2532</v>
      </c>
      <c r="G5" s="96">
        <f>COUNTIF(REPORTE!A:Q,"REINICIO EXITOSO")</f>
        <v>0</v>
      </c>
      <c r="H5" s="97" t="s">
        <v>2537</v>
      </c>
      <c r="I5" s="96">
        <f>I1+H1+J1+K1</f>
        <v>2</v>
      </c>
      <c r="J5" s="119"/>
      <c r="K5" s="119"/>
    </row>
    <row r="6" spans="1:11" ht="15" customHeight="1" x14ac:dyDescent="0.25">
      <c r="A6" s="162"/>
      <c r="B6" s="163"/>
      <c r="C6" s="184"/>
      <c r="D6" s="184"/>
      <c r="E6" s="185"/>
      <c r="F6" s="97" t="s">
        <v>2533</v>
      </c>
      <c r="G6" s="96">
        <f>COUNTIF(REPORTE!A:Q,"CARGA EXITOSA")</f>
        <v>0</v>
      </c>
      <c r="H6" s="97" t="s">
        <v>2541</v>
      </c>
      <c r="I6" s="96">
        <f>COUNTIF(A:E,"GAVETA DE DEPOSITO LLENA")</f>
        <v>5</v>
      </c>
      <c r="J6" s="119"/>
      <c r="K6" s="119"/>
    </row>
    <row r="7" spans="1:11" ht="18" customHeight="1" thickBot="1" x14ac:dyDescent="0.3">
      <c r="A7" s="165" t="s">
        <v>2559</v>
      </c>
      <c r="B7" s="166"/>
      <c r="C7" s="166"/>
      <c r="D7" s="166"/>
      <c r="E7" s="167"/>
      <c r="F7" s="97" t="s">
        <v>2611</v>
      </c>
      <c r="G7" s="96">
        <f>COUNTIF(A:E,"Sin Efectivo")</f>
        <v>2</v>
      </c>
      <c r="H7" s="97" t="s">
        <v>2540</v>
      </c>
      <c r="I7" s="96">
        <f>COUNTIF(A:E,"GAVETA DE RECHAZO LLENA")</f>
        <v>4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48" t="s">
        <v>2411</v>
      </c>
      <c r="E8" s="140" t="s">
        <v>2409</v>
      </c>
    </row>
    <row r="9" spans="1:11" s="119" customFormat="1" ht="18" x14ac:dyDescent="0.25">
      <c r="A9" s="135" t="str">
        <f>VLOOKUP(B9,'[1]LISTADO ATM'!$A$2:$C$922,3,0)</f>
        <v>DISTRITO NACIONAL</v>
      </c>
      <c r="B9" s="122">
        <v>813</v>
      </c>
      <c r="C9" s="135" t="str">
        <f>VLOOKUP(B9,'[1]LISTADO ATM'!$A$2:$B$822,2,0)</f>
        <v>ATM Oficina Occidental Mall</v>
      </c>
      <c r="D9" s="143" t="s">
        <v>2633</v>
      </c>
      <c r="E9" s="107">
        <v>3336024450</v>
      </c>
    </row>
    <row r="10" spans="1:11" s="119" customFormat="1" ht="18" x14ac:dyDescent="0.25">
      <c r="A10" s="135" t="str">
        <f>VLOOKUP(B10,'[1]LISTADO ATM'!$A$2:$C$922,3,0)</f>
        <v>DISTRITO NACIONAL</v>
      </c>
      <c r="B10" s="133">
        <v>434</v>
      </c>
      <c r="C10" s="135" t="str">
        <f>VLOOKUP(B10,'[1]LISTADO ATM'!$A$2:$B$822,2,0)</f>
        <v xml:space="preserve">ATM Generadora Hidroeléctrica Dom. (EGEHID) </v>
      </c>
      <c r="D10" s="143" t="s">
        <v>2633</v>
      </c>
      <c r="E10" s="107">
        <v>3336026069</v>
      </c>
    </row>
    <row r="11" spans="1:11" s="119" customFormat="1" ht="18" x14ac:dyDescent="0.25">
      <c r="A11" s="135" t="str">
        <f>VLOOKUP(B11,'[1]LISTADO ATM'!$A$2:$C$922,3,0)</f>
        <v>DISTRITO NACIONAL</v>
      </c>
      <c r="B11" s="133">
        <v>20</v>
      </c>
      <c r="C11" s="135" t="str">
        <f>VLOOKUP(B11,'[1]LISTADO ATM'!$A$2:$B$822,2,0)</f>
        <v>ATM S/M Aprezio Las Palmas</v>
      </c>
      <c r="D11" s="143" t="s">
        <v>2633</v>
      </c>
      <c r="E11" s="107">
        <v>3336026081</v>
      </c>
    </row>
    <row r="12" spans="1:11" s="119" customFormat="1" ht="18" x14ac:dyDescent="0.25">
      <c r="A12" s="135" t="str">
        <f>VLOOKUP(B12,'[1]LISTADO ATM'!$A$2:$C$922,3,0)</f>
        <v>NORTE</v>
      </c>
      <c r="B12" s="133">
        <v>605</v>
      </c>
      <c r="C12" s="135" t="str">
        <f>VLOOKUP(B12,'[1]LISTADO ATM'!$A$2:$B$822,2,0)</f>
        <v xml:space="preserve">ATM Oficina Bonao I </v>
      </c>
      <c r="D12" s="143" t="s">
        <v>2633</v>
      </c>
      <c r="E12" s="107">
        <v>3336026103</v>
      </c>
    </row>
    <row r="13" spans="1:11" s="119" customFormat="1" ht="18" x14ac:dyDescent="0.25">
      <c r="A13" s="135" t="str">
        <f>VLOOKUP(B13,'[1]LISTADO ATM'!$A$2:$C$922,3,0)</f>
        <v>DISTRITO NACIONAL</v>
      </c>
      <c r="B13" s="133">
        <v>642</v>
      </c>
      <c r="C13" s="135" t="str">
        <f>VLOOKUP(B13,'[1]LISTADO ATM'!$A$2:$B$822,2,0)</f>
        <v xml:space="preserve">ATM OMSA Sto. Dgo. </v>
      </c>
      <c r="D13" s="143" t="s">
        <v>2633</v>
      </c>
      <c r="E13" s="107">
        <v>3336026132</v>
      </c>
    </row>
    <row r="14" spans="1:11" s="119" customFormat="1" ht="18" x14ac:dyDescent="0.25">
      <c r="A14" s="135" t="str">
        <f>VLOOKUP(B14,'[1]LISTADO ATM'!$A$2:$C$922,3,0)</f>
        <v>ESTE</v>
      </c>
      <c r="B14" s="133">
        <v>268</v>
      </c>
      <c r="C14" s="135" t="str">
        <f>VLOOKUP(B14,'[1]LISTADO ATM'!$A$2:$B$822,2,0)</f>
        <v xml:space="preserve">ATM Autobanco La Altagracia (Higuey) </v>
      </c>
      <c r="D14" s="143" t="s">
        <v>2633</v>
      </c>
      <c r="E14" s="107">
        <v>3336026235</v>
      </c>
    </row>
    <row r="15" spans="1:11" s="119" customFormat="1" ht="18" x14ac:dyDescent="0.25">
      <c r="A15" s="135" t="str">
        <f>VLOOKUP(B15,'[1]LISTADO ATM'!$A$2:$C$922,3,0)</f>
        <v>SUR</v>
      </c>
      <c r="B15" s="133">
        <v>311</v>
      </c>
      <c r="C15" s="135" t="str">
        <f>VLOOKUP(B15,'[1]LISTADO ATM'!$A$2:$B$822,2,0)</f>
        <v>ATM Plaza Eroski</v>
      </c>
      <c r="D15" s="143" t="s">
        <v>2633</v>
      </c>
      <c r="E15" s="107">
        <v>3336026264</v>
      </c>
    </row>
    <row r="16" spans="1:11" s="119" customFormat="1" ht="18" x14ac:dyDescent="0.25">
      <c r="A16" s="135" t="str">
        <f>VLOOKUP(B16,'[1]LISTADO ATM'!$A$2:$C$922,3,0)</f>
        <v>DISTRITO NACIONAL</v>
      </c>
      <c r="B16" s="122">
        <v>567</v>
      </c>
      <c r="C16" s="135" t="str">
        <f>VLOOKUP(B16,'[1]LISTADO ATM'!$A$2:$B$822,2,0)</f>
        <v xml:space="preserve">ATM Oficina Máximo Gómez </v>
      </c>
      <c r="D16" s="143" t="s">
        <v>2633</v>
      </c>
      <c r="E16" s="145">
        <v>3336024068</v>
      </c>
    </row>
    <row r="17" spans="1:5" s="119" customFormat="1" ht="18" x14ac:dyDescent="0.25">
      <c r="A17" s="135" t="str">
        <f>VLOOKUP(B17,'[1]LISTADO ATM'!$A$2:$C$922,3,0)</f>
        <v>DISTRITO NACIONAL</v>
      </c>
      <c r="B17" s="133">
        <v>887</v>
      </c>
      <c r="C17" s="135" t="str">
        <f>VLOOKUP(B17,'[1]LISTADO ATM'!$A$2:$B$822,2,0)</f>
        <v>ATM S/M Bravo Los Proceres</v>
      </c>
      <c r="D17" s="143" t="s">
        <v>2633</v>
      </c>
      <c r="E17" s="107">
        <v>3336026833</v>
      </c>
    </row>
    <row r="18" spans="1:5" s="119" customFormat="1" ht="18" x14ac:dyDescent="0.25">
      <c r="A18" s="135" t="str">
        <f>VLOOKUP(B18,'[1]LISTADO ATM'!$A$2:$C$922,3,0)</f>
        <v>SUR</v>
      </c>
      <c r="B18" s="133">
        <v>984</v>
      </c>
      <c r="C18" s="135" t="str">
        <f>VLOOKUP(B18,'[1]LISTADO ATM'!$A$2:$B$822,2,0)</f>
        <v xml:space="preserve">ATM Oficina Neiba II </v>
      </c>
      <c r="D18" s="143" t="s">
        <v>2633</v>
      </c>
      <c r="E18" s="107">
        <v>3336026090</v>
      </c>
    </row>
    <row r="19" spans="1:5" s="106" customFormat="1" ht="18" x14ac:dyDescent="0.25">
      <c r="A19" s="135" t="str">
        <f>VLOOKUP(B19,'[1]LISTADO ATM'!$A$2:$C$922,3,0)</f>
        <v>DISTRITO NACIONAL</v>
      </c>
      <c r="B19" s="133">
        <v>407</v>
      </c>
      <c r="C19" s="135" t="str">
        <f>VLOOKUP(B19,'[1]LISTADO ATM'!$A$2:$B$822,2,0)</f>
        <v xml:space="preserve">ATM Multicentro La Sirena Villa Mella </v>
      </c>
      <c r="D19" s="143" t="s">
        <v>2633</v>
      </c>
      <c r="E19" s="107">
        <v>3336026112</v>
      </c>
    </row>
    <row r="20" spans="1:5" s="106" customFormat="1" ht="18" customHeight="1" x14ac:dyDescent="0.25">
      <c r="A20" s="135" t="str">
        <f>VLOOKUP(B20,'[1]LISTADO ATM'!$A$2:$C$922,3,0)</f>
        <v>DISTRITO NACIONAL</v>
      </c>
      <c r="B20" s="133">
        <v>540</v>
      </c>
      <c r="C20" s="135" t="str">
        <f>VLOOKUP(B20,'[1]LISTADO ATM'!$A$2:$B$822,2,0)</f>
        <v xml:space="preserve">ATM Autoservicio Sambil I </v>
      </c>
      <c r="D20" s="143" t="s">
        <v>2633</v>
      </c>
      <c r="E20" s="107">
        <v>3336026243</v>
      </c>
    </row>
    <row r="21" spans="1:5" s="106" customFormat="1" ht="18" customHeight="1" x14ac:dyDescent="0.25">
      <c r="A21" s="135" t="str">
        <f>VLOOKUP(B21,'[1]LISTADO ATM'!$A$2:$C$922,3,0)</f>
        <v>DISTRITO NACIONAL</v>
      </c>
      <c r="B21" s="133">
        <v>507</v>
      </c>
      <c r="C21" s="135" t="str">
        <f>VLOOKUP(B21,'[1]LISTADO ATM'!$A$2:$B$822,2,0)</f>
        <v>ATM Estación Sigma Boca Chica</v>
      </c>
      <c r="D21" s="143" t="s">
        <v>2633</v>
      </c>
      <c r="E21" s="107">
        <v>3336026251</v>
      </c>
    </row>
    <row r="22" spans="1:5" s="106" customFormat="1" ht="18" customHeight="1" x14ac:dyDescent="0.25">
      <c r="A22" s="135" t="s">
        <v>1271</v>
      </c>
      <c r="B22" s="133">
        <v>673</v>
      </c>
      <c r="C22" s="135" t="s">
        <v>2268</v>
      </c>
      <c r="D22" s="143" t="s">
        <v>2633</v>
      </c>
      <c r="E22" s="107">
        <v>3336024450</v>
      </c>
    </row>
    <row r="23" spans="1:5" s="119" customFormat="1" ht="18" customHeight="1" x14ac:dyDescent="0.25">
      <c r="A23" s="135" t="s">
        <v>1270</v>
      </c>
      <c r="B23" s="133">
        <v>414</v>
      </c>
      <c r="C23" s="135" t="s">
        <v>2304</v>
      </c>
      <c r="D23" s="143" t="s">
        <v>2633</v>
      </c>
      <c r="E23" s="107">
        <v>3336027145</v>
      </c>
    </row>
    <row r="24" spans="1:5" s="119" customFormat="1" ht="18" customHeight="1" x14ac:dyDescent="0.25">
      <c r="A24" s="135" t="s">
        <v>1270</v>
      </c>
      <c r="B24" s="133">
        <v>194</v>
      </c>
      <c r="C24" s="135" t="s">
        <v>1404</v>
      </c>
      <c r="D24" s="143" t="s">
        <v>2633</v>
      </c>
      <c r="E24" s="107">
        <v>3336025834</v>
      </c>
    </row>
    <row r="25" spans="1:5" s="119" customFormat="1" ht="18" customHeight="1" x14ac:dyDescent="0.25">
      <c r="A25" s="135" t="s">
        <v>1270</v>
      </c>
      <c r="B25" s="133">
        <v>24</v>
      </c>
      <c r="C25" s="135" t="s">
        <v>1307</v>
      </c>
      <c r="D25" s="143" t="s">
        <v>2633</v>
      </c>
      <c r="E25" s="107">
        <v>3336025819</v>
      </c>
    </row>
    <row r="26" spans="1:5" s="119" customFormat="1" ht="18" customHeight="1" x14ac:dyDescent="0.25">
      <c r="A26" s="135" t="s">
        <v>1272</v>
      </c>
      <c r="B26" s="133">
        <v>403</v>
      </c>
      <c r="C26" s="135" t="s">
        <v>1493</v>
      </c>
      <c r="D26" s="143" t="s">
        <v>2633</v>
      </c>
      <c r="E26" s="107">
        <v>3336025815</v>
      </c>
    </row>
    <row r="27" spans="1:5" s="119" customFormat="1" ht="18" customHeight="1" x14ac:dyDescent="0.25">
      <c r="A27" s="135" t="s">
        <v>1270</v>
      </c>
      <c r="B27" s="133">
        <v>183</v>
      </c>
      <c r="C27" s="135" t="s">
        <v>2253</v>
      </c>
      <c r="D27" s="143" t="s">
        <v>2633</v>
      </c>
      <c r="E27" s="107">
        <v>3336025852</v>
      </c>
    </row>
    <row r="28" spans="1:5" s="119" customFormat="1" ht="18" customHeight="1" x14ac:dyDescent="0.25">
      <c r="A28" s="135" t="s">
        <v>1270</v>
      </c>
      <c r="B28" s="133">
        <v>816</v>
      </c>
      <c r="C28" s="135" t="s">
        <v>1736</v>
      </c>
      <c r="D28" s="143" t="s">
        <v>2633</v>
      </c>
      <c r="E28" s="107">
        <v>3336026110</v>
      </c>
    </row>
    <row r="29" spans="1:5" s="119" customFormat="1" ht="18" customHeight="1" x14ac:dyDescent="0.25">
      <c r="A29" s="135" t="s">
        <v>1270</v>
      </c>
      <c r="B29" s="133">
        <v>769</v>
      </c>
      <c r="C29" s="135" t="s">
        <v>2184</v>
      </c>
      <c r="D29" s="143" t="s">
        <v>2633</v>
      </c>
      <c r="E29" s="145">
        <v>3336026241</v>
      </c>
    </row>
    <row r="30" spans="1:5" s="119" customFormat="1" ht="18" customHeight="1" x14ac:dyDescent="0.25">
      <c r="A30" s="135" t="s">
        <v>1271</v>
      </c>
      <c r="B30" s="133">
        <v>104</v>
      </c>
      <c r="C30" s="135" t="s">
        <v>1359</v>
      </c>
      <c r="D30" s="143" t="s">
        <v>2633</v>
      </c>
      <c r="E30" s="107">
        <v>3336026256</v>
      </c>
    </row>
    <row r="31" spans="1:5" s="119" customFormat="1" ht="18" customHeight="1" x14ac:dyDescent="0.25">
      <c r="A31" s="135" t="s">
        <v>1272</v>
      </c>
      <c r="B31" s="145">
        <v>699</v>
      </c>
      <c r="C31" s="135" t="s">
        <v>2337</v>
      </c>
      <c r="D31" s="143" t="s">
        <v>2633</v>
      </c>
      <c r="E31" s="145">
        <v>3336027026</v>
      </c>
    </row>
    <row r="32" spans="1:5" s="119" customFormat="1" ht="18" customHeight="1" x14ac:dyDescent="0.25">
      <c r="A32" s="135" t="s">
        <v>1270</v>
      </c>
      <c r="B32" s="145">
        <v>490</v>
      </c>
      <c r="C32" s="135" t="s">
        <v>1536</v>
      </c>
      <c r="D32" s="143" t="s">
        <v>2633</v>
      </c>
      <c r="E32" s="145">
        <v>3336024132</v>
      </c>
    </row>
    <row r="33" spans="1:6" s="119" customFormat="1" ht="18" customHeight="1" x14ac:dyDescent="0.25">
      <c r="A33" s="135"/>
      <c r="B33" s="122"/>
      <c r="C33" s="135"/>
      <c r="D33" s="143"/>
      <c r="E33" s="122"/>
    </row>
    <row r="34" spans="1:6" s="119" customFormat="1" ht="18" customHeight="1" x14ac:dyDescent="0.25">
      <c r="A34" s="135"/>
      <c r="B34" s="122"/>
      <c r="C34" s="135"/>
      <c r="D34" s="143"/>
      <c r="E34" s="122"/>
    </row>
    <row r="35" spans="1:6" s="119" customFormat="1" ht="18" customHeight="1" x14ac:dyDescent="0.25">
      <c r="A35" s="135" t="e">
        <f>VLOOKUP(B35,'[1]LISTADO ATM'!$A$2:$C$922,3,0)</f>
        <v>#N/A</v>
      </c>
      <c r="B35" s="122"/>
      <c r="C35" s="135" t="e">
        <f>VLOOKUP(B35,'[1]LISTADO ATM'!$A$2:$B$822,2,0)</f>
        <v>#N/A</v>
      </c>
      <c r="D35" s="143"/>
      <c r="E35" s="122"/>
    </row>
    <row r="36" spans="1:6" s="119" customFormat="1" ht="18" customHeight="1" x14ac:dyDescent="0.25">
      <c r="A36" s="136" t="s">
        <v>2461</v>
      </c>
      <c r="B36" s="137">
        <f>COUNT(B9:B35)</f>
        <v>24</v>
      </c>
      <c r="C36" s="161"/>
      <c r="D36" s="161"/>
      <c r="E36" s="161"/>
    </row>
    <row r="37" spans="1:6" s="119" customFormat="1" ht="18" customHeight="1" x14ac:dyDescent="0.25">
      <c r="A37" s="162"/>
      <c r="B37" s="163"/>
      <c r="C37" s="163"/>
      <c r="D37" s="163"/>
      <c r="E37" s="164"/>
    </row>
    <row r="38" spans="1:6" s="119" customFormat="1" ht="18" customHeight="1" thickBot="1" x14ac:dyDescent="0.3">
      <c r="A38" s="165" t="s">
        <v>2560</v>
      </c>
      <c r="B38" s="166"/>
      <c r="C38" s="166"/>
      <c r="D38" s="166"/>
      <c r="E38" s="167"/>
    </row>
    <row r="39" spans="1:6" s="106" customFormat="1" ht="18.75" customHeight="1" x14ac:dyDescent="0.25">
      <c r="A39" s="140" t="s">
        <v>15</v>
      </c>
      <c r="B39" s="140" t="s">
        <v>2408</v>
      </c>
      <c r="C39" s="140" t="s">
        <v>46</v>
      </c>
      <c r="D39" s="168" t="s">
        <v>2411</v>
      </c>
      <c r="E39" s="169" t="s">
        <v>2409</v>
      </c>
    </row>
    <row r="40" spans="1:6" s="106" customFormat="1" ht="18" customHeight="1" x14ac:dyDescent="0.25">
      <c r="A40" s="135" t="str">
        <f>VLOOKUP(B40,'[1]LISTADO ATM'!$A$2:$C$922,3,0)</f>
        <v>DISTRITO NACIONAL</v>
      </c>
      <c r="B40" s="145">
        <v>535</v>
      </c>
      <c r="C40" s="135" t="str">
        <f>VLOOKUP(B40,'[1]LISTADO ATM'!$A$2:$B$822,2,0)</f>
        <v xml:space="preserve">ATM Autoservicio Torre III </v>
      </c>
      <c r="D40" s="143" t="s">
        <v>2613</v>
      </c>
      <c r="E40" s="145">
        <v>3336024427</v>
      </c>
    </row>
    <row r="41" spans="1:6" s="106" customFormat="1" ht="18.75" customHeight="1" x14ac:dyDescent="0.25">
      <c r="A41" s="135" t="str">
        <f>VLOOKUP(B41,'[1]LISTADO ATM'!$A$2:$C$922,3,0)</f>
        <v>DISTRITO NACIONAL</v>
      </c>
      <c r="B41" s="145">
        <v>39</v>
      </c>
      <c r="C41" s="135" t="str">
        <f>VLOOKUP(B41,'[1]LISTADO ATM'!$A$2:$B$822,2,0)</f>
        <v xml:space="preserve">ATM Oficina Ovando </v>
      </c>
      <c r="D41" s="143" t="s">
        <v>2613</v>
      </c>
      <c r="E41" s="145" t="s">
        <v>2624</v>
      </c>
    </row>
    <row r="42" spans="1:6" s="106" customFormat="1" ht="18" customHeight="1" x14ac:dyDescent="0.25">
      <c r="A42" s="135" t="str">
        <f>VLOOKUP(B42,'[1]LISTADO ATM'!$A$2:$C$922,3,0)</f>
        <v>DISTRITO NACIONAL</v>
      </c>
      <c r="B42" s="145">
        <v>540</v>
      </c>
      <c r="C42" s="135" t="str">
        <f>VLOOKUP(B42,'[1]LISTADO ATM'!$A$2:$B$822,2,0)</f>
        <v xml:space="preserve">ATM Autoservicio Sambil I </v>
      </c>
      <c r="D42" s="143" t="s">
        <v>2613</v>
      </c>
      <c r="E42" s="145">
        <v>3336024812</v>
      </c>
    </row>
    <row r="43" spans="1:6" s="106" customFormat="1" ht="18" customHeight="1" x14ac:dyDescent="0.25">
      <c r="A43" s="135" t="str">
        <f>VLOOKUP(B43,'[1]LISTADO ATM'!$A$2:$C$922,3,0)</f>
        <v>DISTRITO NACIONAL</v>
      </c>
      <c r="B43" s="145">
        <v>536</v>
      </c>
      <c r="C43" s="135" t="str">
        <f>VLOOKUP(B43,'[1]LISTADO ATM'!$A$2:$B$822,2,0)</f>
        <v xml:space="preserve">ATM Super Lama San Isidro </v>
      </c>
      <c r="D43" s="143" t="s">
        <v>2613</v>
      </c>
      <c r="E43" s="145">
        <v>3336022898</v>
      </c>
    </row>
    <row r="44" spans="1:6" s="111" customFormat="1" ht="18" customHeight="1" x14ac:dyDescent="0.25">
      <c r="A44" s="135" t="str">
        <f>VLOOKUP(B44,'[1]LISTADO ATM'!$A$2:$C$922,3,0)</f>
        <v>DISTRITO NACIONAL</v>
      </c>
      <c r="B44" s="145">
        <v>60</v>
      </c>
      <c r="C44" s="135" t="str">
        <f>VLOOKUP(B44,'[1]LISTADO ATM'!$A$2:$B$822,2,0)</f>
        <v xml:space="preserve">ATM Autobanco 27 de Febrero </v>
      </c>
      <c r="D44" s="143" t="s">
        <v>2613</v>
      </c>
      <c r="E44" s="145">
        <v>3336022941</v>
      </c>
      <c r="F44" s="119"/>
    </row>
    <row r="45" spans="1:6" s="111" customFormat="1" ht="18" customHeight="1" x14ac:dyDescent="0.25">
      <c r="A45" s="135" t="str">
        <f>VLOOKUP(B45,'[1]LISTADO ATM'!$A$2:$C$922,3,0)</f>
        <v>DISTRITO NACIONAL</v>
      </c>
      <c r="B45" s="145">
        <v>527</v>
      </c>
      <c r="C45" s="135" t="str">
        <f>VLOOKUP(B45,'[1]LISTADO ATM'!$A$2:$B$822,2,0)</f>
        <v>ATM Oficina Zona Oriental II</v>
      </c>
      <c r="D45" s="143" t="s">
        <v>2613</v>
      </c>
      <c r="E45" s="145" t="s">
        <v>2625</v>
      </c>
      <c r="F45" s="119"/>
    </row>
    <row r="46" spans="1:6" s="111" customFormat="1" ht="18" customHeight="1" x14ac:dyDescent="0.25">
      <c r="A46" s="135"/>
      <c r="B46" s="145"/>
      <c r="C46" s="149"/>
      <c r="D46" s="150"/>
      <c r="E46" s="151"/>
      <c r="F46" s="119"/>
    </row>
    <row r="47" spans="1:6" s="111" customFormat="1" ht="18" customHeight="1" x14ac:dyDescent="0.25">
      <c r="A47" s="135"/>
      <c r="B47" s="145"/>
      <c r="C47" s="149"/>
      <c r="D47" s="150"/>
      <c r="E47" s="151"/>
      <c r="F47" s="119"/>
    </row>
    <row r="48" spans="1:6" s="111" customFormat="1" ht="18" customHeight="1" x14ac:dyDescent="0.25">
      <c r="A48" s="135"/>
      <c r="B48" s="145"/>
      <c r="C48" s="149"/>
      <c r="D48" s="150"/>
      <c r="E48" s="151"/>
      <c r="F48" s="119"/>
    </row>
    <row r="49" spans="1:10" s="111" customFormat="1" ht="18.75" customHeight="1" x14ac:dyDescent="0.25">
      <c r="A49" s="135"/>
      <c r="B49" s="145"/>
      <c r="C49" s="149"/>
      <c r="D49" s="150"/>
      <c r="E49" s="151"/>
      <c r="F49" s="119"/>
    </row>
    <row r="50" spans="1:10" s="119" customFormat="1" ht="18.75" customHeight="1" x14ac:dyDescent="0.25">
      <c r="A50" s="136" t="s">
        <v>2461</v>
      </c>
      <c r="B50" s="137">
        <f>COUNT(B40:B49)</f>
        <v>6</v>
      </c>
      <c r="C50" s="189"/>
      <c r="D50" s="190"/>
      <c r="E50" s="191"/>
    </row>
    <row r="51" spans="1:10" s="119" customFormat="1" ht="18.75" customHeight="1" thickBot="1" x14ac:dyDescent="0.3">
      <c r="A51" s="192"/>
      <c r="B51" s="193"/>
      <c r="C51" s="193"/>
      <c r="D51" s="193"/>
      <c r="E51" s="194"/>
    </row>
    <row r="52" spans="1:10" s="119" customFormat="1" ht="27" customHeight="1" thickBot="1" x14ac:dyDescent="0.3">
      <c r="A52" s="186" t="s">
        <v>2462</v>
      </c>
      <c r="B52" s="187"/>
      <c r="C52" s="187"/>
      <c r="D52" s="187"/>
      <c r="E52" s="188"/>
    </row>
    <row r="53" spans="1:10" s="119" customFormat="1" ht="18.75" customHeight="1" x14ac:dyDescent="0.25">
      <c r="A53" s="140" t="s">
        <v>15</v>
      </c>
      <c r="B53" s="140" t="s">
        <v>2408</v>
      </c>
      <c r="C53" s="140" t="s">
        <v>46</v>
      </c>
      <c r="D53" s="148" t="s">
        <v>2411</v>
      </c>
      <c r="E53" s="140" t="s">
        <v>2409</v>
      </c>
    </row>
    <row r="54" spans="1:10" s="119" customFormat="1" ht="18.75" customHeight="1" x14ac:dyDescent="0.25">
      <c r="A54" s="135" t="str">
        <f>VLOOKUP(B54,'[1]LISTADO ATM'!$A$2:$C$922,3,0)</f>
        <v>NORTE</v>
      </c>
      <c r="B54" s="133">
        <v>129</v>
      </c>
      <c r="C54" s="135" t="str">
        <f>VLOOKUP(B54,'[1]LISTADO ATM'!$A$2:$B$922,2,0)</f>
        <v xml:space="preserve">ATM Multicentro La Sirena (Santiago) </v>
      </c>
      <c r="D54" s="144" t="s">
        <v>2429</v>
      </c>
      <c r="E54" s="107">
        <v>3336027013</v>
      </c>
    </row>
    <row r="55" spans="1:10" s="119" customFormat="1" ht="18.75" customHeight="1" x14ac:dyDescent="0.25">
      <c r="A55" s="135" t="str">
        <f>VLOOKUP(B55,'[1]LISTADO ATM'!$A$2:$C$922,3,0)</f>
        <v>ESTE</v>
      </c>
      <c r="B55" s="133">
        <v>1</v>
      </c>
      <c r="C55" s="135" t="str">
        <f>VLOOKUP(B55,'[1]LISTADO ATM'!$A$2:$B$922,2,0)</f>
        <v>ATM S/M San Rafael del Yuma</v>
      </c>
      <c r="D55" s="144" t="s">
        <v>2429</v>
      </c>
      <c r="E55" s="107">
        <v>3336027010</v>
      </c>
    </row>
    <row r="56" spans="1:10" s="119" customFormat="1" ht="18.75" customHeight="1" x14ac:dyDescent="0.25">
      <c r="A56" s="135" t="e">
        <f>VLOOKUP(B56,'[1]LISTADO ATM'!$A$2:$C$922,3,0)</f>
        <v>#N/A</v>
      </c>
      <c r="B56" s="133"/>
      <c r="C56" s="135" t="e">
        <f>VLOOKUP(B56,'[1]LISTADO ATM'!$A$2:$B$922,2,0)</f>
        <v>#N/A</v>
      </c>
      <c r="D56" s="144"/>
      <c r="E56" s="107"/>
    </row>
    <row r="57" spans="1:10" s="119" customFormat="1" ht="18.75" customHeight="1" x14ac:dyDescent="0.25">
      <c r="A57" s="135" t="e">
        <f>VLOOKUP(B57,'[1]LISTADO ATM'!$A$2:$C$922,3,0)</f>
        <v>#N/A</v>
      </c>
      <c r="B57" s="133"/>
      <c r="C57" s="135" t="e">
        <f>VLOOKUP(B57,'[1]LISTADO ATM'!$A$2:$B$922,2,0)</f>
        <v>#N/A</v>
      </c>
      <c r="D57" s="144"/>
      <c r="E57" s="107"/>
    </row>
    <row r="58" spans="1:10" s="119" customFormat="1" ht="18.75" customHeight="1" x14ac:dyDescent="0.25">
      <c r="A58" s="135" t="e">
        <f>VLOOKUP(B58,'[1]LISTADO ATM'!$A$2:$C$922,3,0)</f>
        <v>#N/A</v>
      </c>
      <c r="B58" s="133"/>
      <c r="C58" s="135" t="e">
        <f>VLOOKUP(B58,'[1]LISTADO ATM'!$A$2:$B$922,2,0)</f>
        <v>#N/A</v>
      </c>
      <c r="D58" s="144"/>
      <c r="E58" s="107"/>
    </row>
    <row r="59" spans="1:10" s="119" customFormat="1" ht="18.75" customHeight="1" x14ac:dyDescent="0.25">
      <c r="A59" s="136"/>
      <c r="B59" s="137">
        <f>COUNT(B54:B58)</f>
        <v>2</v>
      </c>
      <c r="C59" s="189"/>
      <c r="D59" s="190"/>
      <c r="E59" s="191"/>
    </row>
    <row r="60" spans="1:10" s="111" customFormat="1" ht="18.75" customHeight="1" thickBot="1" x14ac:dyDescent="0.3">
      <c r="A60" s="192"/>
      <c r="B60" s="193"/>
      <c r="C60" s="193"/>
      <c r="D60" s="193"/>
      <c r="E60" s="194"/>
      <c r="F60" s="119"/>
    </row>
    <row r="61" spans="1:10" s="118" customFormat="1" ht="18" customHeight="1" thickBot="1" x14ac:dyDescent="0.3">
      <c r="A61" s="207" t="s">
        <v>2626</v>
      </c>
      <c r="B61" s="208"/>
      <c r="C61" s="208"/>
      <c r="D61" s="208"/>
      <c r="E61" s="209"/>
      <c r="F61" s="119"/>
    </row>
    <row r="62" spans="1:10" s="118" customFormat="1" ht="18" customHeight="1" x14ac:dyDescent="0.25">
      <c r="A62" s="140" t="s">
        <v>15</v>
      </c>
      <c r="B62" s="140" t="s">
        <v>2408</v>
      </c>
      <c r="C62" s="140" t="s">
        <v>46</v>
      </c>
      <c r="D62" s="148" t="s">
        <v>2411</v>
      </c>
      <c r="E62" s="140" t="s">
        <v>2409</v>
      </c>
      <c r="F62" s="119"/>
    </row>
    <row r="63" spans="1:10" s="111" customFormat="1" ht="18.75" customHeight="1" x14ac:dyDescent="0.25">
      <c r="A63" s="135" t="str">
        <f>VLOOKUP(B63,'[1]LISTADO ATM'!$A$2:$C$922,3,0)</f>
        <v>DISTRITO NACIONAL</v>
      </c>
      <c r="B63" s="122">
        <v>235</v>
      </c>
      <c r="C63" s="135" t="str">
        <f>VLOOKUP(B63,'[1]LISTADO ATM'!$A$2:$B$822,2,0)</f>
        <v xml:space="preserve">ATM Oficina Multicentro La Sirena San Isidro </v>
      </c>
      <c r="D63" s="146" t="s">
        <v>2434</v>
      </c>
      <c r="E63" s="145" t="s">
        <v>2629</v>
      </c>
      <c r="F63" s="119"/>
      <c r="G63" s="118"/>
      <c r="H63" s="118"/>
      <c r="I63" s="118"/>
      <c r="J63" s="118"/>
    </row>
    <row r="64" spans="1:10" s="119" customFormat="1" ht="18" customHeight="1" x14ac:dyDescent="0.25">
      <c r="A64" s="135" t="str">
        <f>VLOOKUP(B64,'[1]LISTADO ATM'!$A$2:$C$922,3,0)</f>
        <v>DISTRITO NACIONAL</v>
      </c>
      <c r="B64" s="122">
        <v>490</v>
      </c>
      <c r="C64" s="135" t="str">
        <f>VLOOKUP(B64,'[1]LISTADO ATM'!$A$2:$B$822,2,0)</f>
        <v xml:space="preserve">ATM Hospital Ney Arias Lora </v>
      </c>
      <c r="D64" s="146" t="s">
        <v>2434</v>
      </c>
      <c r="E64" s="145">
        <v>3336024132</v>
      </c>
    </row>
    <row r="65" spans="1:6" s="119" customFormat="1" ht="18" customHeight="1" x14ac:dyDescent="0.25">
      <c r="A65" s="135" t="str">
        <f>VLOOKUP(B65,'[1]LISTADO ATM'!$A$2:$C$922,3,0)</f>
        <v>DISTRITO NACIONAL</v>
      </c>
      <c r="B65" s="122">
        <v>988</v>
      </c>
      <c r="C65" s="135" t="str">
        <f>VLOOKUP(B65,'[1]LISTADO ATM'!$A$2:$B$822,2,0)</f>
        <v xml:space="preserve">ATM Estación Sigma 27 de Febrero </v>
      </c>
      <c r="D65" s="146" t="s">
        <v>2434</v>
      </c>
      <c r="E65" s="145">
        <v>3336024540</v>
      </c>
    </row>
    <row r="66" spans="1:6" s="119" customFormat="1" ht="18" customHeight="1" x14ac:dyDescent="0.25">
      <c r="A66" s="135" t="str">
        <f>VLOOKUP(B66,'[1]LISTADO ATM'!$A$2:$C$922,3,0)</f>
        <v>DISTRITO NACIONAL</v>
      </c>
      <c r="B66" s="122">
        <v>443</v>
      </c>
      <c r="C66" s="135" t="str">
        <f>VLOOKUP(B66,'[1]LISTADO ATM'!$A$2:$B$822,2,0)</f>
        <v xml:space="preserve">ATM Edificio San Rafael </v>
      </c>
      <c r="D66" s="146" t="s">
        <v>2434</v>
      </c>
      <c r="E66" s="145" t="s">
        <v>2627</v>
      </c>
    </row>
    <row r="67" spans="1:6" s="119" customFormat="1" ht="18" customHeight="1" x14ac:dyDescent="0.25">
      <c r="A67" s="135" t="e">
        <f>VLOOKUP(B67,'[1]LISTADO ATM'!$A$2:$C$922,3,0)</f>
        <v>#N/A</v>
      </c>
      <c r="B67" s="145"/>
      <c r="C67" s="135" t="e">
        <f>VLOOKUP(B67,'[1]LISTADO ATM'!$A$2:$B$822,2,0)</f>
        <v>#N/A</v>
      </c>
      <c r="D67" s="146"/>
      <c r="E67" s="145"/>
    </row>
    <row r="68" spans="1:6" s="119" customFormat="1" ht="18" customHeight="1" x14ac:dyDescent="0.25">
      <c r="A68" s="135" t="e">
        <f>VLOOKUP(B68,'[1]LISTADO ATM'!$A$2:$C$922,3,0)</f>
        <v>#N/A</v>
      </c>
      <c r="B68" s="145"/>
      <c r="C68" s="135" t="e">
        <f>VLOOKUP(B68,'[1]LISTADO ATM'!$A$2:$B$822,2,0)</f>
        <v>#N/A</v>
      </c>
      <c r="D68" s="146"/>
      <c r="E68" s="145"/>
    </row>
    <row r="69" spans="1:6" s="118" customFormat="1" ht="18.75" customHeight="1" thickBot="1" x14ac:dyDescent="0.3">
      <c r="A69" s="141" t="s">
        <v>2461</v>
      </c>
      <c r="B69" s="137">
        <f>COUNTA(B63:B68)</f>
        <v>4</v>
      </c>
      <c r="C69" s="195"/>
      <c r="D69" s="196"/>
      <c r="E69" s="197"/>
      <c r="F69" s="119"/>
    </row>
    <row r="70" spans="1:6" s="118" customFormat="1" ht="18.75" customHeight="1" thickBot="1" x14ac:dyDescent="0.3">
      <c r="A70" s="192"/>
      <c r="B70" s="193"/>
      <c r="C70" s="193"/>
      <c r="D70" s="193"/>
      <c r="E70" s="194"/>
      <c r="F70" s="119"/>
    </row>
    <row r="71" spans="1:6" s="111" customFormat="1" ht="18.75" customHeight="1" thickBot="1" x14ac:dyDescent="0.3">
      <c r="A71" s="210" t="s">
        <v>2573</v>
      </c>
      <c r="B71" s="211"/>
      <c r="C71" s="211"/>
      <c r="D71" s="211"/>
      <c r="E71" s="212"/>
      <c r="F71" s="119"/>
    </row>
    <row r="72" spans="1:6" s="111" customFormat="1" ht="18" customHeight="1" x14ac:dyDescent="0.25">
      <c r="A72" s="140" t="s">
        <v>15</v>
      </c>
      <c r="B72" s="140" t="s">
        <v>2408</v>
      </c>
      <c r="C72" s="140" t="s">
        <v>46</v>
      </c>
      <c r="D72" s="148" t="s">
        <v>2411</v>
      </c>
      <c r="E72" s="140" t="s">
        <v>2409</v>
      </c>
      <c r="F72" s="119"/>
    </row>
    <row r="73" spans="1:6" ht="18.75" customHeight="1" x14ac:dyDescent="0.25">
      <c r="A73" s="134" t="str">
        <f>VLOOKUP(B73,'[1]LISTADO ATM'!$A$2:$C$922,3,0)</f>
        <v>DISTRITO NACIONAL</v>
      </c>
      <c r="B73" s="145">
        <v>70</v>
      </c>
      <c r="C73" s="134" t="str">
        <f>VLOOKUP(B73,'[1]LISTADO ATM'!$A$2:$B$822,2,0)</f>
        <v xml:space="preserve">ATM Autoservicio Plaza Lama Zona Oriental </v>
      </c>
      <c r="D73" s="142" t="s">
        <v>2608</v>
      </c>
      <c r="E73" s="145">
        <v>3336024810</v>
      </c>
      <c r="F73" s="119"/>
    </row>
    <row r="74" spans="1:6" ht="18.75" customHeight="1" x14ac:dyDescent="0.25">
      <c r="A74" s="134" t="str">
        <f>VLOOKUP(B74,'[1]LISTADO ATM'!$A$2:$C$922,3,0)</f>
        <v>DISTRITO NACIONAL</v>
      </c>
      <c r="B74" s="145">
        <v>318</v>
      </c>
      <c r="C74" s="134" t="str">
        <f>VLOOKUP(B74,'[1]LISTADO ATM'!$A$2:$B$822,2,0)</f>
        <v>ATM Autoservicio Lope de Vega</v>
      </c>
      <c r="D74" s="142" t="s">
        <v>2608</v>
      </c>
      <c r="E74" s="145">
        <v>3336024814</v>
      </c>
      <c r="F74" s="119"/>
    </row>
    <row r="75" spans="1:6" ht="18.75" customHeight="1" x14ac:dyDescent="0.25">
      <c r="A75" s="134" t="str">
        <f>VLOOKUP(B75,'[1]LISTADO ATM'!$A$2:$C$922,3,0)</f>
        <v>DISTRITO NACIONAL</v>
      </c>
      <c r="B75" s="145">
        <v>755</v>
      </c>
      <c r="C75" s="134" t="str">
        <f>VLOOKUP(B75,'[1]LISTADO ATM'!$A$2:$B$822,2,0)</f>
        <v xml:space="preserve">ATM Oficina Galería del Este (Plaza) </v>
      </c>
      <c r="D75" s="142" t="s">
        <v>2608</v>
      </c>
      <c r="E75" s="145">
        <v>3336024816</v>
      </c>
      <c r="F75" s="119"/>
    </row>
    <row r="76" spans="1:6" ht="18.75" customHeight="1" x14ac:dyDescent="0.25">
      <c r="A76" s="134" t="str">
        <f>VLOOKUP(B76,'[1]LISTADO ATM'!$A$2:$C$922,3,0)</f>
        <v>DISTRITO NACIONAL</v>
      </c>
      <c r="B76" s="145">
        <v>946</v>
      </c>
      <c r="C76" s="134" t="str">
        <f>VLOOKUP(B76,'[1]LISTADO ATM'!$A$2:$B$822,2,0)</f>
        <v xml:space="preserve">ATM Oficina Núñez de Cáceres I </v>
      </c>
      <c r="D76" s="142" t="s">
        <v>2608</v>
      </c>
      <c r="E76" s="145">
        <v>3336024841</v>
      </c>
      <c r="F76" s="119"/>
    </row>
    <row r="77" spans="1:6" ht="18.75" customHeight="1" x14ac:dyDescent="0.25">
      <c r="A77" s="134" t="e">
        <f>VLOOKUP(B77,'[1]LISTADO ATM'!$A$2:$C$922,3,0)</f>
        <v>#N/A</v>
      </c>
      <c r="B77" s="145">
        <v>376</v>
      </c>
      <c r="C77" s="134" t="e">
        <f>VLOOKUP(B77,'[1]LISTADO ATM'!$A$2:$B$822,2,0)</f>
        <v>#N/A</v>
      </c>
      <c r="D77" s="142" t="s">
        <v>2608</v>
      </c>
      <c r="E77" s="145" t="s">
        <v>2622</v>
      </c>
      <c r="F77" s="119"/>
    </row>
    <row r="78" spans="1:6" ht="18.75" customHeight="1" x14ac:dyDescent="0.25">
      <c r="A78" s="134" t="str">
        <f>VLOOKUP(B78,'[1]LISTADO ATM'!$A$2:$C$922,3,0)</f>
        <v>DISTRITO NACIONAL</v>
      </c>
      <c r="B78" s="145">
        <v>338</v>
      </c>
      <c r="C78" s="134" t="str">
        <f>VLOOKUP(B78,'[1]LISTADO ATM'!$A$2:$B$822,2,0)</f>
        <v>ATM S/M Aprezio Pantoja</v>
      </c>
      <c r="D78" s="142" t="s">
        <v>2543</v>
      </c>
      <c r="E78" s="145">
        <v>3336022589</v>
      </c>
      <c r="F78" s="119"/>
    </row>
    <row r="79" spans="1:6" ht="18" customHeight="1" x14ac:dyDescent="0.25">
      <c r="A79" s="134" t="str">
        <f>VLOOKUP(B79,'[1]LISTADO ATM'!$A$2:$C$922,3,0)</f>
        <v>DISTRITO NACIONAL</v>
      </c>
      <c r="B79" s="145">
        <v>983</v>
      </c>
      <c r="C79" s="134" t="str">
        <f>VLOOKUP(B79,'[1]LISTADO ATM'!$A$2:$B$822,2,0)</f>
        <v xml:space="preserve">ATM Bravo República de Colombia </v>
      </c>
      <c r="D79" s="142" t="s">
        <v>2543</v>
      </c>
      <c r="E79" s="145" t="s">
        <v>2620</v>
      </c>
      <c r="F79" s="119"/>
    </row>
    <row r="80" spans="1:6" ht="18.75" customHeight="1" x14ac:dyDescent="0.25">
      <c r="A80" s="134" t="str">
        <f>VLOOKUP(B80,'[1]LISTADO ATM'!$A$2:$C$922,3,0)</f>
        <v>DISTRITO NACIONAL</v>
      </c>
      <c r="B80" s="145">
        <v>722</v>
      </c>
      <c r="C80" s="134" t="str">
        <f>VLOOKUP(B80,'[1]LISTADO ATM'!$A$2:$B$822,2,0)</f>
        <v xml:space="preserve">ATM Oficina Charles de Gaulle III </v>
      </c>
      <c r="D80" s="142" t="s">
        <v>2543</v>
      </c>
      <c r="E80" s="145" t="s">
        <v>2619</v>
      </c>
      <c r="F80" s="119"/>
    </row>
    <row r="81" spans="1:6" ht="18.75" customHeight="1" x14ac:dyDescent="0.25">
      <c r="A81" s="134" t="str">
        <f>VLOOKUP(B81,'[1]LISTADO ATM'!$A$2:$C$922,3,0)</f>
        <v>ESTE</v>
      </c>
      <c r="B81" s="145">
        <v>480</v>
      </c>
      <c r="C81" s="134" t="str">
        <f>VLOOKUP(B81,'[1]LISTADO ATM'!$A$2:$B$822,2,0)</f>
        <v>ATM UNP Farmaconal Higuey</v>
      </c>
      <c r="D81" s="142" t="s">
        <v>2543</v>
      </c>
      <c r="E81" s="145" t="s">
        <v>2621</v>
      </c>
      <c r="F81" s="119"/>
    </row>
    <row r="82" spans="1:6" ht="18.75" customHeight="1" x14ac:dyDescent="0.25">
      <c r="A82" s="134" t="e">
        <f>VLOOKUP(B82,'[1]LISTADO ATM'!$A$2:$C$922,3,0)</f>
        <v>#N/A</v>
      </c>
      <c r="B82" s="145"/>
      <c r="C82" s="134" t="e">
        <f>VLOOKUP(B82,'[1]LISTADO ATM'!$A$2:$B$822,2,0)</f>
        <v>#N/A</v>
      </c>
      <c r="D82" s="142"/>
      <c r="E82" s="145"/>
      <c r="F82" s="119"/>
    </row>
    <row r="83" spans="1:6" ht="18.75" customHeight="1" x14ac:dyDescent="0.25">
      <c r="A83" s="134" t="e">
        <f>VLOOKUP(B83,'[1]LISTADO ATM'!$A$2:$C$922,3,0)</f>
        <v>#N/A</v>
      </c>
      <c r="B83" s="145"/>
      <c r="C83" s="134" t="e">
        <f>VLOOKUP(B83,'[1]LISTADO ATM'!$A$2:$B$822,2,0)</f>
        <v>#N/A</v>
      </c>
      <c r="D83" s="142"/>
      <c r="E83" s="145"/>
      <c r="F83" s="119"/>
    </row>
    <row r="84" spans="1:6" ht="18.75" customHeight="1" x14ac:dyDescent="0.25">
      <c r="A84" s="134" t="e">
        <f>VLOOKUP(B84,'[1]LISTADO ATM'!$A$2:$C$922,3,0)</f>
        <v>#N/A</v>
      </c>
      <c r="B84" s="145"/>
      <c r="C84" s="134" t="e">
        <f>VLOOKUP(B84,'[1]LISTADO ATM'!$A$2:$B$822,2,0)</f>
        <v>#N/A</v>
      </c>
      <c r="D84" s="142"/>
      <c r="E84" s="145"/>
    </row>
    <row r="85" spans="1:6" ht="18.75" customHeight="1" thickBot="1" x14ac:dyDescent="0.3">
      <c r="A85" s="141" t="s">
        <v>2461</v>
      </c>
      <c r="B85" s="132">
        <f>COUNT(B73:B84)</f>
        <v>9</v>
      </c>
      <c r="C85" s="195"/>
      <c r="D85" s="196"/>
      <c r="E85" s="197"/>
    </row>
    <row r="86" spans="1:6" ht="18.75" customHeight="1" thickBot="1" x14ac:dyDescent="0.3">
      <c r="A86" s="198"/>
      <c r="B86" s="199"/>
      <c r="C86" s="179"/>
      <c r="D86" s="179"/>
      <c r="E86" s="200"/>
    </row>
    <row r="87" spans="1:6" ht="18.75" customHeight="1" thickBot="1" x14ac:dyDescent="0.3">
      <c r="A87" s="203" t="s">
        <v>2463</v>
      </c>
      <c r="B87" s="204"/>
      <c r="C87" s="201"/>
      <c r="D87" s="201"/>
      <c r="E87" s="202"/>
    </row>
    <row r="88" spans="1:6" ht="18.75" customHeight="1" thickBot="1" x14ac:dyDescent="0.3">
      <c r="A88" s="205">
        <f>+B59+B69+B85</f>
        <v>15</v>
      </c>
      <c r="B88" s="206"/>
      <c r="C88" s="201"/>
      <c r="D88" s="201"/>
      <c r="E88" s="202"/>
    </row>
    <row r="89" spans="1:6" ht="15.75" thickBot="1" x14ac:dyDescent="0.3">
      <c r="A89" s="198"/>
      <c r="B89" s="199"/>
      <c r="C89" s="193"/>
      <c r="D89" s="193"/>
      <c r="E89" s="194"/>
    </row>
    <row r="90" spans="1:6" ht="18.75" thickBot="1" x14ac:dyDescent="0.3">
      <c r="A90" s="186" t="s">
        <v>2464</v>
      </c>
      <c r="B90" s="187"/>
      <c r="C90" s="187"/>
      <c r="D90" s="187"/>
      <c r="E90" s="188"/>
    </row>
    <row r="91" spans="1:6" ht="18" x14ac:dyDescent="0.25">
      <c r="A91" s="140" t="s">
        <v>15</v>
      </c>
      <c r="B91" s="140" t="s">
        <v>2408</v>
      </c>
      <c r="C91" s="140" t="s">
        <v>46</v>
      </c>
      <c r="D91" s="168" t="s">
        <v>2411</v>
      </c>
      <c r="E91" s="169"/>
    </row>
    <row r="92" spans="1:6" ht="18" x14ac:dyDescent="0.25">
      <c r="A92" s="134" t="str">
        <f>VLOOKUP(B92,'[1]LISTADO ATM'!$A$2:$C$922,3,0)</f>
        <v>DISTRITO NACIONAL</v>
      </c>
      <c r="B92" s="133">
        <v>900</v>
      </c>
      <c r="C92" s="134" t="str">
        <f>VLOOKUP(B92,'[1]LISTADO ATM'!$A$2:$B$822,2,0)</f>
        <v xml:space="preserve">ATM UNP Merca Santo Domingo </v>
      </c>
      <c r="D92" s="213" t="s">
        <v>2575</v>
      </c>
      <c r="E92" s="214"/>
    </row>
    <row r="93" spans="1:6" ht="18" x14ac:dyDescent="0.25">
      <c r="A93" s="134" t="str">
        <f>VLOOKUP(B93,'[1]LISTADO ATM'!$A$2:$C$922,3,0)</f>
        <v>DISTRITO NACIONAL</v>
      </c>
      <c r="B93" s="133">
        <v>549</v>
      </c>
      <c r="C93" s="134" t="str">
        <f>VLOOKUP(B93,'[1]LISTADO ATM'!$A$2:$B$822,2,0)</f>
        <v xml:space="preserve">ATM Ministerio de Turismo (Oficinas Gubernamentales) </v>
      </c>
      <c r="D93" s="213" t="s">
        <v>2575</v>
      </c>
      <c r="E93" s="214"/>
    </row>
    <row r="94" spans="1:6" ht="18" x14ac:dyDescent="0.25">
      <c r="A94" s="134" t="e">
        <f>VLOOKUP(B94,'[1]LISTADO ATM'!$A$2:$C$922,3,0)</f>
        <v>#N/A</v>
      </c>
      <c r="B94" s="133"/>
      <c r="C94" s="134" t="e">
        <f>VLOOKUP(B94,'[1]LISTADO ATM'!$A$2:$B$822,2,0)</f>
        <v>#N/A</v>
      </c>
      <c r="D94" s="213"/>
      <c r="E94" s="214"/>
    </row>
    <row r="95" spans="1:6" ht="18" x14ac:dyDescent="0.25">
      <c r="A95" s="134" t="e">
        <f>VLOOKUP(B95,'[1]LISTADO ATM'!$A$2:$C$922,3,0)</f>
        <v>#N/A</v>
      </c>
      <c r="B95" s="133"/>
      <c r="C95" s="134" t="e">
        <f>VLOOKUP(B95,'[1]LISTADO ATM'!$A$2:$B$822,2,0)</f>
        <v>#N/A</v>
      </c>
      <c r="D95" s="213"/>
      <c r="E95" s="214"/>
    </row>
    <row r="96" spans="1:6" ht="18" x14ac:dyDescent="0.25">
      <c r="A96" s="134" t="e">
        <f>VLOOKUP(B96,'[1]LISTADO ATM'!$A$2:$C$922,3,0)</f>
        <v>#N/A</v>
      </c>
      <c r="B96" s="133"/>
      <c r="C96" s="134" t="e">
        <f>VLOOKUP(B96,'[1]LISTADO ATM'!$A$2:$B$822,2,0)</f>
        <v>#N/A</v>
      </c>
      <c r="D96" s="213"/>
      <c r="E96" s="214"/>
    </row>
    <row r="97" spans="1:5" ht="18" x14ac:dyDescent="0.25">
      <c r="A97" s="134" t="e">
        <f>VLOOKUP(B97,'[1]LISTADO ATM'!$A$2:$C$922,3,0)</f>
        <v>#N/A</v>
      </c>
      <c r="B97" s="133"/>
      <c r="C97" s="134" t="e">
        <f>VLOOKUP(B97,'[1]LISTADO ATM'!$A$2:$B$822,2,0)</f>
        <v>#N/A</v>
      </c>
      <c r="D97" s="213"/>
      <c r="E97" s="214"/>
    </row>
    <row r="98" spans="1:5" ht="18" x14ac:dyDescent="0.25">
      <c r="A98" s="134" t="e">
        <f>VLOOKUP(B98,'[1]LISTADO ATM'!$A$2:$C$922,3,0)</f>
        <v>#N/A</v>
      </c>
      <c r="B98" s="133"/>
      <c r="C98" s="134" t="e">
        <f>VLOOKUP(B98,'[1]LISTADO ATM'!$A$2:$B$822,2,0)</f>
        <v>#N/A</v>
      </c>
      <c r="D98" s="213"/>
      <c r="E98" s="214"/>
    </row>
    <row r="99" spans="1:5" ht="18" x14ac:dyDescent="0.25">
      <c r="A99" s="134" t="e">
        <f>VLOOKUP(B99,'[1]LISTADO ATM'!$A$2:$C$922,3,0)</f>
        <v>#N/A</v>
      </c>
      <c r="B99" s="133"/>
      <c r="C99" s="134" t="e">
        <f>VLOOKUP(B99,'[1]LISTADO ATM'!$A$2:$B$822,2,0)</f>
        <v>#N/A</v>
      </c>
      <c r="D99" s="213"/>
      <c r="E99" s="214"/>
    </row>
    <row r="100" spans="1:5" ht="18" x14ac:dyDescent="0.25">
      <c r="A100" s="134" t="e">
        <f>VLOOKUP(B100,'[1]LISTADO ATM'!$A$2:$C$922,3,0)</f>
        <v>#N/A</v>
      </c>
      <c r="B100" s="133"/>
      <c r="C100" s="134" t="e">
        <f>VLOOKUP(B100,'[1]LISTADO ATM'!$A$2:$B$822,2,0)</f>
        <v>#N/A</v>
      </c>
      <c r="D100" s="213"/>
      <c r="E100" s="214"/>
    </row>
    <row r="101" spans="1:5" ht="18" x14ac:dyDescent="0.25">
      <c r="A101" s="134" t="e">
        <f>VLOOKUP(B101,'[1]LISTADO ATM'!$A$2:$C$922,3,0)</f>
        <v>#N/A</v>
      </c>
      <c r="B101" s="133"/>
      <c r="C101" s="134" t="e">
        <f>VLOOKUP(B101,'[1]LISTADO ATM'!$A$2:$B$822,2,0)</f>
        <v>#N/A</v>
      </c>
      <c r="D101" s="213"/>
      <c r="E101" s="214"/>
    </row>
    <row r="102" spans="1:5" ht="18" x14ac:dyDescent="0.25">
      <c r="A102" s="134" t="e">
        <f>VLOOKUP(B102,'[1]LISTADO ATM'!$A$2:$C$922,3,0)</f>
        <v>#N/A</v>
      </c>
      <c r="B102" s="133"/>
      <c r="C102" s="134" t="e">
        <f>VLOOKUP(B102,'[1]LISTADO ATM'!$A$2:$B$822,2,0)</f>
        <v>#N/A</v>
      </c>
      <c r="D102" s="213"/>
      <c r="E102" s="214"/>
    </row>
    <row r="103" spans="1:5" ht="18.75" thickBot="1" x14ac:dyDescent="0.3">
      <c r="A103" s="141" t="s">
        <v>2461</v>
      </c>
      <c r="B103" s="132">
        <f>COUNT(B92:B102)</f>
        <v>2</v>
      </c>
      <c r="C103" s="195"/>
      <c r="D103" s="196"/>
      <c r="E103" s="197"/>
    </row>
    <row r="104" spans="1:5" x14ac:dyDescent="0.25">
      <c r="A104" s="68"/>
      <c r="C104" s="68"/>
      <c r="D104" s="68"/>
    </row>
    <row r="105" spans="1:5" x14ac:dyDescent="0.25">
      <c r="A105" s="68"/>
      <c r="C105" s="68"/>
      <c r="D105" s="68"/>
    </row>
    <row r="106" spans="1:5" x14ac:dyDescent="0.25">
      <c r="A106" s="68"/>
      <c r="C106" s="68"/>
      <c r="D106" s="68"/>
    </row>
    <row r="107" spans="1:5" x14ac:dyDescent="0.25">
      <c r="A107" s="68"/>
      <c r="C107" s="68"/>
      <c r="D107" s="68"/>
    </row>
    <row r="108" spans="1:5" x14ac:dyDescent="0.25">
      <c r="A108" s="68"/>
      <c r="C108" s="68"/>
      <c r="D108" s="68"/>
    </row>
    <row r="109" spans="1:5" x14ac:dyDescent="0.25">
      <c r="A109" s="68"/>
      <c r="C109" s="68"/>
      <c r="D109" s="68"/>
    </row>
    <row r="110" spans="1:5" x14ac:dyDescent="0.25">
      <c r="A110" s="68"/>
      <c r="C110" s="68"/>
      <c r="D110" s="68"/>
    </row>
    <row r="111" spans="1:5" x14ac:dyDescent="0.25">
      <c r="A111" s="68"/>
      <c r="C111" s="68"/>
      <c r="D111" s="68"/>
    </row>
    <row r="112" spans="1:5" x14ac:dyDescent="0.25">
      <c r="A112" s="68"/>
      <c r="C112" s="68"/>
      <c r="D112" s="68"/>
    </row>
    <row r="113" spans="1:4" x14ac:dyDescent="0.25">
      <c r="A113" s="68"/>
      <c r="C113" s="68"/>
      <c r="D113" s="68"/>
    </row>
    <row r="114" spans="1:4" x14ac:dyDescent="0.25">
      <c r="A114" s="68"/>
      <c r="C114" s="68"/>
      <c r="D114" s="68"/>
    </row>
    <row r="115" spans="1:4" x14ac:dyDescent="0.25">
      <c r="A115" s="68"/>
      <c r="C115" s="68"/>
      <c r="D115" s="68"/>
    </row>
    <row r="116" spans="1:4" x14ac:dyDescent="0.25">
      <c r="A116" s="68"/>
      <c r="C116" s="68"/>
      <c r="D116" s="68"/>
    </row>
    <row r="117" spans="1:4" x14ac:dyDescent="0.25">
      <c r="A117" s="68"/>
      <c r="C117" s="68"/>
      <c r="D117" s="68"/>
    </row>
    <row r="118" spans="1:4" x14ac:dyDescent="0.25">
      <c r="A118" s="68"/>
      <c r="C118" s="68"/>
      <c r="D118" s="68"/>
    </row>
    <row r="119" spans="1:4" x14ac:dyDescent="0.25">
      <c r="A119" s="68"/>
      <c r="C119" s="68"/>
      <c r="D119" s="68"/>
    </row>
    <row r="120" spans="1:4" x14ac:dyDescent="0.25">
      <c r="A120" s="68"/>
      <c r="C120" s="68"/>
      <c r="D120" s="68"/>
    </row>
    <row r="121" spans="1:4" x14ac:dyDescent="0.25">
      <c r="A121" s="68"/>
      <c r="C121" s="68"/>
      <c r="D121" s="68"/>
    </row>
    <row r="122" spans="1:4" x14ac:dyDescent="0.25">
      <c r="A122" s="68"/>
      <c r="C122" s="68"/>
      <c r="D122" s="68"/>
    </row>
    <row r="123" spans="1:4" x14ac:dyDescent="0.25">
      <c r="A123" s="68"/>
      <c r="C123" s="68"/>
      <c r="D123" s="68"/>
    </row>
    <row r="124" spans="1:4" x14ac:dyDescent="0.25">
      <c r="A124" s="68"/>
      <c r="C124" s="68"/>
      <c r="D124" s="68"/>
    </row>
    <row r="125" spans="1:4" x14ac:dyDescent="0.25">
      <c r="A125" s="68"/>
      <c r="C125" s="68"/>
      <c r="D125" s="68"/>
    </row>
    <row r="126" spans="1:4" x14ac:dyDescent="0.25">
      <c r="A126" s="68"/>
      <c r="C126" s="68"/>
      <c r="D126" s="68"/>
    </row>
    <row r="127" spans="1:4" x14ac:dyDescent="0.25">
      <c r="A127" s="68"/>
      <c r="C127" s="68"/>
      <c r="D127" s="68"/>
    </row>
    <row r="128" spans="1:4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  <row r="603" spans="1:4" x14ac:dyDescent="0.25">
      <c r="A603" s="119"/>
      <c r="C603" s="119"/>
      <c r="D603" s="119"/>
    </row>
    <row r="604" spans="1:4" x14ac:dyDescent="0.25">
      <c r="A604" s="119"/>
      <c r="C604" s="119"/>
      <c r="D604" s="119"/>
    </row>
  </sheetData>
  <mergeCells count="40">
    <mergeCell ref="D101:E101"/>
    <mergeCell ref="D102:E102"/>
    <mergeCell ref="C103:E103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A90:E90"/>
    <mergeCell ref="C50:E50"/>
    <mergeCell ref="A51:E51"/>
    <mergeCell ref="A52:E52"/>
    <mergeCell ref="C59:E59"/>
    <mergeCell ref="C85:E85"/>
    <mergeCell ref="A86:B86"/>
    <mergeCell ref="C86:E89"/>
    <mergeCell ref="A87:B87"/>
    <mergeCell ref="A88:B88"/>
    <mergeCell ref="A89:B89"/>
    <mergeCell ref="A60:E60"/>
    <mergeCell ref="A61:E61"/>
    <mergeCell ref="C69:E69"/>
    <mergeCell ref="A70:E70"/>
    <mergeCell ref="A71:E71"/>
    <mergeCell ref="C36:E36"/>
    <mergeCell ref="A37:E37"/>
    <mergeCell ref="A38:E38"/>
    <mergeCell ref="D39:E39"/>
    <mergeCell ref="F1:G1"/>
    <mergeCell ref="A1:E1"/>
    <mergeCell ref="A2:E2"/>
    <mergeCell ref="A7:E7"/>
    <mergeCell ref="A3:B3"/>
    <mergeCell ref="C3:E6"/>
    <mergeCell ref="A6:B6"/>
  </mergeCells>
  <phoneticPr fontId="45" type="noConversion"/>
  <conditionalFormatting sqref="B40">
    <cfRule type="duplicateValues" dxfId="253" priority="10"/>
  </conditionalFormatting>
  <conditionalFormatting sqref="B41:B49">
    <cfRule type="duplicateValues" dxfId="252" priority="9"/>
  </conditionalFormatting>
  <conditionalFormatting sqref="B42:B45">
    <cfRule type="duplicateValues" dxfId="251" priority="8"/>
  </conditionalFormatting>
  <conditionalFormatting sqref="B86:B90 B1:B7 B40:B52 B54:B61 B67:B71 B9:B12 B15:B19 B33:B38 B103:B106">
    <cfRule type="duplicateValues" dxfId="250" priority="11"/>
  </conditionalFormatting>
  <conditionalFormatting sqref="B103:B106 B73:B90 B1:B7 B54:B61 B67:B71 B9:B12 B15:B19 B33:B38 B40:B52">
    <cfRule type="duplicateValues" dxfId="249" priority="12"/>
  </conditionalFormatting>
  <conditionalFormatting sqref="B73:B83">
    <cfRule type="duplicateValues" dxfId="248" priority="13"/>
  </conditionalFormatting>
  <conditionalFormatting sqref="B22:B28">
    <cfRule type="duplicateValues" dxfId="247" priority="6"/>
  </conditionalFormatting>
  <conditionalFormatting sqref="B22:B28">
    <cfRule type="duplicateValues" dxfId="246" priority="7"/>
  </conditionalFormatting>
  <conditionalFormatting sqref="B31:B32">
    <cfRule type="duplicateValues" dxfId="245" priority="4"/>
  </conditionalFormatting>
  <conditionalFormatting sqref="B31:B32">
    <cfRule type="duplicateValues" dxfId="244" priority="5"/>
  </conditionalFormatting>
  <conditionalFormatting sqref="E63:E66">
    <cfRule type="duplicateValues" dxfId="243" priority="3"/>
  </conditionalFormatting>
  <conditionalFormatting sqref="E63:E66">
    <cfRule type="duplicateValues" dxfId="242" priority="1"/>
    <cfRule type="duplicateValues" dxfId="241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932</v>
      </c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932 243 84 527 966                                                               </v>
      </c>
    </row>
    <row r="2" spans="2:5" s="119" customFormat="1" ht="18.75" thickBot="1" x14ac:dyDescent="0.3">
      <c r="B2" s="122">
        <v>243</v>
      </c>
      <c r="C2" s="130" t="s">
        <v>2405</v>
      </c>
    </row>
    <row r="3" spans="2:5" s="119" customFormat="1" ht="18.75" thickBot="1" x14ac:dyDescent="0.3">
      <c r="B3" s="122">
        <v>84</v>
      </c>
      <c r="C3" s="130" t="s">
        <v>2405</v>
      </c>
    </row>
    <row r="4" spans="2:5" s="119" customFormat="1" ht="18.75" thickBot="1" x14ac:dyDescent="0.3">
      <c r="B4" s="122">
        <v>527</v>
      </c>
      <c r="C4" s="130" t="s">
        <v>2405</v>
      </c>
    </row>
    <row r="5" spans="2:5" s="119" customFormat="1" ht="18.75" thickBot="1" x14ac:dyDescent="0.3">
      <c r="B5" s="122">
        <v>966</v>
      </c>
      <c r="C5" s="130" t="s">
        <v>2405</v>
      </c>
    </row>
    <row r="6" spans="2:5" s="119" customFormat="1" ht="18.75" thickBot="1" x14ac:dyDescent="0.3">
      <c r="B6" s="145"/>
      <c r="C6" s="130" t="s">
        <v>2405</v>
      </c>
    </row>
    <row r="7" spans="2:5" s="119" customFormat="1" ht="18.75" thickBot="1" x14ac:dyDescent="0.3">
      <c r="B7" s="145"/>
      <c r="C7" s="130" t="s">
        <v>2405</v>
      </c>
    </row>
    <row r="8" spans="2:5" s="119" customFormat="1" ht="18.75" thickBot="1" x14ac:dyDescent="0.3">
      <c r="B8" s="145"/>
      <c r="C8" s="130" t="s">
        <v>2405</v>
      </c>
    </row>
    <row r="9" spans="2:5" s="119" customFormat="1" ht="18.75" thickBot="1" x14ac:dyDescent="0.3">
      <c r="B9" s="145"/>
      <c r="C9" s="130" t="s">
        <v>2405</v>
      </c>
    </row>
    <row r="10" spans="2:5" s="119" customFormat="1" ht="18.75" thickBot="1" x14ac:dyDescent="0.3">
      <c r="B10" s="145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240" priority="756"/>
  </conditionalFormatting>
  <conditionalFormatting sqref="B61:B67">
    <cfRule type="duplicateValues" dxfId="239" priority="755"/>
  </conditionalFormatting>
  <conditionalFormatting sqref="B57:B60">
    <cfRule type="duplicateValues" dxfId="238" priority="753"/>
  </conditionalFormatting>
  <conditionalFormatting sqref="B57:B60">
    <cfRule type="duplicateValues" dxfId="237" priority="754"/>
  </conditionalFormatting>
  <conditionalFormatting sqref="B40:B56">
    <cfRule type="duplicateValues" dxfId="236" priority="752"/>
  </conditionalFormatting>
  <conditionalFormatting sqref="B39">
    <cfRule type="duplicateValues" dxfId="235" priority="751"/>
  </conditionalFormatting>
  <conditionalFormatting sqref="B20:B38">
    <cfRule type="duplicateValues" dxfId="234" priority="745"/>
  </conditionalFormatting>
  <conditionalFormatting sqref="B20:B38">
    <cfRule type="duplicateValues" dxfId="233" priority="746"/>
    <cfRule type="duplicateValues" dxfId="232" priority="747"/>
  </conditionalFormatting>
  <conditionalFormatting sqref="B20:B38">
    <cfRule type="duplicateValues" dxfId="231" priority="748"/>
  </conditionalFormatting>
  <conditionalFormatting sqref="B20:B38">
    <cfRule type="duplicateValues" dxfId="230" priority="744"/>
  </conditionalFormatting>
  <conditionalFormatting sqref="B20:B38">
    <cfRule type="duplicateValues" dxfId="229" priority="749"/>
  </conditionalFormatting>
  <conditionalFormatting sqref="B20:B38">
    <cfRule type="duplicateValues" dxfId="228" priority="750"/>
  </conditionalFormatting>
  <conditionalFormatting sqref="B17:B19">
    <cfRule type="duplicateValues" dxfId="227" priority="194"/>
  </conditionalFormatting>
  <conditionalFormatting sqref="B17:B19">
    <cfRule type="duplicateValues" dxfId="226" priority="193"/>
  </conditionalFormatting>
  <conditionalFormatting sqref="B17:B19">
    <cfRule type="duplicateValues" dxfId="225" priority="191"/>
    <cfRule type="duplicateValues" dxfId="224" priority="192"/>
  </conditionalFormatting>
  <conditionalFormatting sqref="B17:B19">
    <cfRule type="duplicateValues" dxfId="223" priority="188"/>
    <cfRule type="duplicateValues" dxfId="222" priority="189"/>
    <cfRule type="duplicateValues" dxfId="221" priority="190"/>
  </conditionalFormatting>
  <conditionalFormatting sqref="B17:B19">
    <cfRule type="duplicateValues" dxfId="220" priority="187"/>
  </conditionalFormatting>
  <conditionalFormatting sqref="B17:B19">
    <cfRule type="duplicateValues" dxfId="219" priority="184"/>
    <cfRule type="duplicateValues" dxfId="218" priority="185"/>
    <cfRule type="duplicateValues" dxfId="217" priority="186"/>
  </conditionalFormatting>
  <conditionalFormatting sqref="B17:B19">
    <cfRule type="duplicateValues" dxfId="216" priority="182"/>
    <cfRule type="duplicateValues" dxfId="215" priority="183"/>
  </conditionalFormatting>
  <conditionalFormatting sqref="B17:B19">
    <cfRule type="duplicateValues" dxfId="214" priority="181"/>
  </conditionalFormatting>
  <conditionalFormatting sqref="B17:B19">
    <cfRule type="duplicateValues" dxfId="213" priority="180"/>
  </conditionalFormatting>
  <conditionalFormatting sqref="B17:B19">
    <cfRule type="duplicateValues" dxfId="212" priority="178"/>
    <cfRule type="duplicateValues" dxfId="211" priority="179"/>
  </conditionalFormatting>
  <conditionalFormatting sqref="B17:B19">
    <cfRule type="duplicateValues" dxfId="210" priority="168"/>
  </conditionalFormatting>
  <conditionalFormatting sqref="B17">
    <cfRule type="duplicateValues" dxfId="209" priority="158"/>
  </conditionalFormatting>
  <conditionalFormatting sqref="B17">
    <cfRule type="duplicateValues" dxfId="208" priority="157"/>
  </conditionalFormatting>
  <conditionalFormatting sqref="B17">
    <cfRule type="duplicateValues" dxfId="207" priority="155"/>
    <cfRule type="duplicateValues" dxfId="206" priority="156"/>
  </conditionalFormatting>
  <conditionalFormatting sqref="B17">
    <cfRule type="duplicateValues" dxfId="205" priority="152"/>
    <cfRule type="duplicateValues" dxfId="204" priority="153"/>
    <cfRule type="duplicateValues" dxfId="203" priority="154"/>
  </conditionalFormatting>
  <conditionalFormatting sqref="B17">
    <cfRule type="duplicateValues" dxfId="202" priority="150"/>
    <cfRule type="duplicateValues" dxfId="201" priority="151"/>
  </conditionalFormatting>
  <conditionalFormatting sqref="B18:B19">
    <cfRule type="duplicateValues" dxfId="200" priority="149"/>
  </conditionalFormatting>
  <conditionalFormatting sqref="B18:B19">
    <cfRule type="duplicateValues" dxfId="199" priority="148"/>
  </conditionalFormatting>
  <conditionalFormatting sqref="B18:B19">
    <cfRule type="duplicateValues" dxfId="198" priority="146"/>
    <cfRule type="duplicateValues" dxfId="197" priority="147"/>
  </conditionalFormatting>
  <conditionalFormatting sqref="B18:B19">
    <cfRule type="duplicateValues" dxfId="196" priority="143"/>
    <cfRule type="duplicateValues" dxfId="195" priority="144"/>
    <cfRule type="duplicateValues" dxfId="194" priority="145"/>
  </conditionalFormatting>
  <conditionalFormatting sqref="B18:B19">
    <cfRule type="duplicateValues" dxfId="193" priority="141"/>
    <cfRule type="duplicateValues" dxfId="192" priority="142"/>
  </conditionalFormatting>
  <conditionalFormatting sqref="B14:B16">
    <cfRule type="duplicateValues" dxfId="191" priority="45"/>
  </conditionalFormatting>
  <conditionalFormatting sqref="B14:B16">
    <cfRule type="duplicateValues" dxfId="190" priority="43"/>
    <cfRule type="duplicateValues" dxfId="189" priority="44"/>
  </conditionalFormatting>
  <conditionalFormatting sqref="B14:B16">
    <cfRule type="duplicateValues" dxfId="188" priority="40"/>
    <cfRule type="duplicateValues" dxfId="187" priority="41"/>
    <cfRule type="duplicateValues" dxfId="186" priority="42"/>
  </conditionalFormatting>
  <conditionalFormatting sqref="B14:B16">
    <cfRule type="duplicateValues" dxfId="185" priority="39"/>
  </conditionalFormatting>
  <conditionalFormatting sqref="B14:B16">
    <cfRule type="duplicateValues" dxfId="184" priority="36"/>
    <cfRule type="duplicateValues" dxfId="183" priority="37"/>
    <cfRule type="duplicateValues" dxfId="182" priority="38"/>
  </conditionalFormatting>
  <conditionalFormatting sqref="B14:B16">
    <cfRule type="duplicateValues" dxfId="181" priority="34"/>
    <cfRule type="duplicateValues" dxfId="180" priority="35"/>
  </conditionalFormatting>
  <conditionalFormatting sqref="B14:B16">
    <cfRule type="duplicateValues" dxfId="179" priority="33"/>
  </conditionalFormatting>
  <conditionalFormatting sqref="B14:B16">
    <cfRule type="duplicateValues" dxfId="178" priority="32"/>
  </conditionalFormatting>
  <conditionalFormatting sqref="B14:B16">
    <cfRule type="duplicateValues" dxfId="177" priority="30"/>
    <cfRule type="duplicateValues" dxfId="176" priority="31"/>
  </conditionalFormatting>
  <conditionalFormatting sqref="B14:B16">
    <cfRule type="duplicateValues" dxfId="175" priority="27"/>
    <cfRule type="duplicateValues" dxfId="174" priority="28"/>
    <cfRule type="duplicateValues" dxfId="173" priority="29"/>
  </conditionalFormatting>
  <conditionalFormatting sqref="B14:B16">
    <cfRule type="duplicateValues" dxfId="172" priority="26"/>
  </conditionalFormatting>
  <conditionalFormatting sqref="B14:B16">
    <cfRule type="duplicateValues" dxfId="171" priority="23"/>
    <cfRule type="duplicateValues" dxfId="170" priority="24"/>
    <cfRule type="duplicateValues" dxfId="169" priority="25"/>
  </conditionalFormatting>
  <conditionalFormatting sqref="B14:B16">
    <cfRule type="duplicateValues" dxfId="168" priority="21"/>
    <cfRule type="duplicateValues" dxfId="167" priority="22"/>
  </conditionalFormatting>
  <conditionalFormatting sqref="B14:B16">
    <cfRule type="duplicateValues" dxfId="166" priority="19"/>
    <cfRule type="duplicateValues" dxfId="165" priority="20"/>
  </conditionalFormatting>
  <conditionalFormatting sqref="B14:B16">
    <cfRule type="duplicateValues" dxfId="164" priority="18"/>
  </conditionalFormatting>
  <conditionalFormatting sqref="B14:B16">
    <cfRule type="duplicateValues" dxfId="163" priority="15"/>
    <cfRule type="duplicateValues" dxfId="162" priority="16"/>
    <cfRule type="duplicateValues" dxfId="161" priority="17"/>
  </conditionalFormatting>
  <conditionalFormatting sqref="B14:B16">
    <cfRule type="duplicateValues" dxfId="160" priority="14"/>
  </conditionalFormatting>
  <conditionalFormatting sqref="B14:B16">
    <cfRule type="duplicateValues" dxfId="159" priority="13"/>
  </conditionalFormatting>
  <conditionalFormatting sqref="B14:B16">
    <cfRule type="duplicateValues" dxfId="158" priority="12"/>
  </conditionalFormatting>
  <conditionalFormatting sqref="B14:B16">
    <cfRule type="duplicateValues" dxfId="157" priority="11"/>
  </conditionalFormatting>
  <conditionalFormatting sqref="B14:B16">
    <cfRule type="duplicateValues" dxfId="156" priority="10"/>
  </conditionalFormatting>
  <conditionalFormatting sqref="B14:B16">
    <cfRule type="duplicateValues" dxfId="155" priority="7"/>
    <cfRule type="duplicateValues" dxfId="154" priority="8"/>
  </conditionalFormatting>
  <conditionalFormatting sqref="B14:B16">
    <cfRule type="duplicateValues" dxfId="153" priority="6"/>
  </conditionalFormatting>
  <conditionalFormatting sqref="B6:B13">
    <cfRule type="duplicateValues" dxfId="152" priority="5"/>
  </conditionalFormatting>
  <conditionalFormatting sqref="B1:B5">
    <cfRule type="duplicateValues" dxfId="15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2524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2528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2567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2568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2468</v>
      </c>
      <c r="C260" s="38" t="s">
        <v>1272</v>
      </c>
    </row>
    <row r="261" spans="1:3" s="68" customFormat="1" x14ac:dyDescent="0.25">
      <c r="A261" s="85">
        <v>361</v>
      </c>
      <c r="B261" s="85" t="s">
        <v>2538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2572</v>
      </c>
      <c r="C266" s="38" t="s">
        <v>1271</v>
      </c>
    </row>
    <row r="267" spans="1:3" x14ac:dyDescent="0.25">
      <c r="A267" s="38">
        <v>368</v>
      </c>
      <c r="B267" s="38" t="s">
        <v>2520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2558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2579</v>
      </c>
      <c r="C273" s="38" t="s">
        <v>1270</v>
      </c>
    </row>
    <row r="274" spans="1:3" x14ac:dyDescent="0.25">
      <c r="A274" s="38">
        <v>375</v>
      </c>
      <c r="B274" s="38" t="s">
        <v>2544</v>
      </c>
      <c r="C274" s="38" t="s">
        <v>1270</v>
      </c>
    </row>
    <row r="275" spans="1:3" x14ac:dyDescent="0.25">
      <c r="A275" s="38">
        <v>376</v>
      </c>
      <c r="B275" s="38" t="s">
        <v>2580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2561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2569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2526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2525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2527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2592</v>
      </c>
      <c r="C842" s="38" t="s">
        <v>1273</v>
      </c>
    </row>
    <row r="843" spans="1:3" x14ac:dyDescent="0.25">
      <c r="A843" s="38">
        <v>379</v>
      </c>
      <c r="B843" s="38" t="s">
        <v>2603</v>
      </c>
      <c r="C843" s="38" t="s">
        <v>1270</v>
      </c>
    </row>
  </sheetData>
  <autoFilter ref="A1:C829">
    <sortState ref="A2:C843">
      <sortCondition sortBy="cellColor" ref="A1:A830" dxfId="31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50" priority="20"/>
  </conditionalFormatting>
  <conditionalFormatting sqref="A830">
    <cfRule type="duplicateValues" dxfId="149" priority="19"/>
  </conditionalFormatting>
  <conditionalFormatting sqref="A831">
    <cfRule type="duplicateValues" dxfId="148" priority="18"/>
  </conditionalFormatting>
  <conditionalFormatting sqref="A832">
    <cfRule type="duplicateValues" dxfId="147" priority="17"/>
  </conditionalFormatting>
  <conditionalFormatting sqref="A833">
    <cfRule type="duplicateValues" dxfId="146" priority="16"/>
  </conditionalFormatting>
  <conditionalFormatting sqref="A844:A1048576 A1:A833">
    <cfRule type="duplicateValues" dxfId="145" priority="15"/>
  </conditionalFormatting>
  <conditionalFormatting sqref="A834:A840">
    <cfRule type="duplicateValues" dxfId="144" priority="14"/>
  </conditionalFormatting>
  <conditionalFormatting sqref="A834:A840">
    <cfRule type="duplicateValues" dxfId="143" priority="13"/>
  </conditionalFormatting>
  <conditionalFormatting sqref="A844:A1048576 A1:A840">
    <cfRule type="duplicateValues" dxfId="142" priority="12"/>
  </conditionalFormatting>
  <conditionalFormatting sqref="A841">
    <cfRule type="duplicateValues" dxfId="141" priority="11"/>
  </conditionalFormatting>
  <conditionalFormatting sqref="A841">
    <cfRule type="duplicateValues" dxfId="140" priority="10"/>
  </conditionalFormatting>
  <conditionalFormatting sqref="A841">
    <cfRule type="duplicateValues" dxfId="139" priority="9"/>
  </conditionalFormatting>
  <conditionalFormatting sqref="A842">
    <cfRule type="duplicateValues" dxfId="138" priority="8"/>
  </conditionalFormatting>
  <conditionalFormatting sqref="A842">
    <cfRule type="duplicateValues" dxfId="137" priority="7"/>
  </conditionalFormatting>
  <conditionalFormatting sqref="A842">
    <cfRule type="duplicateValues" dxfId="136" priority="6"/>
  </conditionalFormatting>
  <conditionalFormatting sqref="A1:A842 A844:A1048576">
    <cfRule type="duplicateValues" dxfId="135" priority="5"/>
  </conditionalFormatting>
  <conditionalFormatting sqref="A843">
    <cfRule type="duplicateValues" dxfId="134" priority="4"/>
  </conditionalFormatting>
  <conditionalFormatting sqref="A843">
    <cfRule type="duplicateValues" dxfId="133" priority="3"/>
  </conditionalFormatting>
  <conditionalFormatting sqref="A843">
    <cfRule type="duplicateValues" dxfId="132" priority="2"/>
  </conditionalFormatting>
  <conditionalFormatting sqref="A843">
    <cfRule type="duplicateValues" dxfId="131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5" t="s">
        <v>2413</v>
      </c>
      <c r="B1" s="216"/>
      <c r="C1" s="216"/>
      <c r="D1" s="216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2617</v>
      </c>
      <c r="C3" s="48" t="s">
        <v>2546</v>
      </c>
      <c r="D3" s="60" t="s">
        <v>2531</v>
      </c>
    </row>
    <row r="4" spans="1:4" ht="15.75" x14ac:dyDescent="0.25">
      <c r="A4" s="48">
        <v>3336023002</v>
      </c>
      <c r="B4" s="48" t="s">
        <v>2618</v>
      </c>
      <c r="C4" s="48" t="s">
        <v>2546</v>
      </c>
      <c r="D4" s="60" t="s">
        <v>2531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5" t="s">
        <v>2422</v>
      </c>
      <c r="B16" s="216"/>
      <c r="C16" s="216"/>
      <c r="D16" s="216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2548</v>
      </c>
      <c r="C18" s="48" t="s">
        <v>2534</v>
      </c>
      <c r="D18" s="60" t="s">
        <v>2531</v>
      </c>
    </row>
    <row r="19" spans="1:4" ht="15.75" x14ac:dyDescent="0.25">
      <c r="A19" s="48">
        <v>3335925986</v>
      </c>
      <c r="B19" s="48" t="s">
        <v>2547</v>
      </c>
      <c r="C19" s="48" t="s">
        <v>2534</v>
      </c>
      <c r="D19" s="60" t="s">
        <v>2531</v>
      </c>
    </row>
    <row r="20" spans="1:4" ht="15.75" x14ac:dyDescent="0.25">
      <c r="A20" s="48">
        <v>3335925987</v>
      </c>
      <c r="B20" s="48" t="s">
        <v>2550</v>
      </c>
      <c r="C20" s="48" t="s">
        <v>2534</v>
      </c>
      <c r="D20" s="60" t="s">
        <v>2531</v>
      </c>
    </row>
    <row r="21" spans="1:4" ht="15.75" x14ac:dyDescent="0.25">
      <c r="A21" s="48">
        <v>3335925988</v>
      </c>
      <c r="B21" s="48" t="s">
        <v>2551</v>
      </c>
      <c r="C21" s="48" t="s">
        <v>2534</v>
      </c>
      <c r="D21" s="60" t="s">
        <v>2531</v>
      </c>
    </row>
    <row r="22" spans="1:4" s="76" customFormat="1" ht="15.75" x14ac:dyDescent="0.25">
      <c r="A22" s="48">
        <v>3335925991</v>
      </c>
      <c r="B22" s="48" t="s">
        <v>2552</v>
      </c>
      <c r="C22" s="48" t="s">
        <v>2534</v>
      </c>
      <c r="D22" s="60" t="s">
        <v>2531</v>
      </c>
    </row>
    <row r="23" spans="1:4" s="76" customFormat="1" ht="15.75" x14ac:dyDescent="0.25">
      <c r="A23" s="48">
        <v>3335925992</v>
      </c>
      <c r="B23" s="48" t="s">
        <v>2553</v>
      </c>
      <c r="C23" s="48" t="s">
        <v>2534</v>
      </c>
      <c r="D23" s="60" t="s">
        <v>2531</v>
      </c>
    </row>
    <row r="24" spans="1:4" s="76" customFormat="1" ht="15.75" x14ac:dyDescent="0.25">
      <c r="A24" s="48">
        <v>3335925993</v>
      </c>
      <c r="B24" s="48" t="s">
        <v>2554</v>
      </c>
      <c r="C24" s="48" t="s">
        <v>2534</v>
      </c>
      <c r="D24" s="60" t="s">
        <v>2531</v>
      </c>
    </row>
    <row r="25" spans="1:4" s="76" customFormat="1" ht="15.75" x14ac:dyDescent="0.25">
      <c r="A25" s="48">
        <v>3335925994</v>
      </c>
      <c r="B25" s="48" t="s">
        <v>2549</v>
      </c>
      <c r="C25" s="48" t="s">
        <v>2534</v>
      </c>
      <c r="D25" s="60" t="s">
        <v>2531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30" priority="26"/>
  </conditionalFormatting>
  <conditionalFormatting sqref="B5:B6">
    <cfRule type="duplicateValues" dxfId="129" priority="25"/>
  </conditionalFormatting>
  <conditionalFormatting sqref="A5:A6">
    <cfRule type="duplicateValues" dxfId="128" priority="23"/>
    <cfRule type="duplicateValues" dxfId="127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2021-09-16T08:10:55Z</dcterms:modified>
</cp:coreProperties>
</file>