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7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REPORTE!$A$4:$Q$35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6" i="1" l="1"/>
  <c r="A72" i="1"/>
  <c r="A63" i="1"/>
  <c r="A53" i="1"/>
  <c r="A19" i="1"/>
  <c r="A84" i="1"/>
  <c r="A139" i="1"/>
  <c r="A92" i="1"/>
  <c r="A87" i="1"/>
  <c r="A113" i="1"/>
  <c r="A75" i="1"/>
  <c r="A114" i="1"/>
  <c r="A9" i="1"/>
  <c r="A12" i="1"/>
  <c r="A85" i="1"/>
  <c r="A125" i="1"/>
  <c r="A171" i="1"/>
  <c r="A76" i="1"/>
  <c r="F6" i="1"/>
  <c r="G6" i="1"/>
  <c r="H6" i="1"/>
  <c r="I6" i="1"/>
  <c r="J6" i="1"/>
  <c r="K6" i="1"/>
  <c r="F72" i="1"/>
  <c r="G72" i="1"/>
  <c r="H72" i="1"/>
  <c r="I72" i="1"/>
  <c r="J72" i="1"/>
  <c r="K72" i="1"/>
  <c r="F63" i="1"/>
  <c r="G63" i="1"/>
  <c r="H63" i="1"/>
  <c r="I63" i="1"/>
  <c r="J63" i="1"/>
  <c r="K63" i="1"/>
  <c r="F53" i="1"/>
  <c r="G53" i="1"/>
  <c r="H53" i="1"/>
  <c r="I53" i="1"/>
  <c r="J53" i="1"/>
  <c r="K53" i="1"/>
  <c r="F19" i="1"/>
  <c r="G19" i="1"/>
  <c r="H19" i="1"/>
  <c r="I19" i="1"/>
  <c r="J19" i="1"/>
  <c r="K19" i="1"/>
  <c r="F84" i="1"/>
  <c r="G84" i="1"/>
  <c r="H84" i="1"/>
  <c r="I84" i="1"/>
  <c r="J84" i="1"/>
  <c r="K84" i="1"/>
  <c r="F139" i="1"/>
  <c r="G139" i="1"/>
  <c r="H139" i="1"/>
  <c r="I139" i="1"/>
  <c r="J139" i="1"/>
  <c r="K139" i="1"/>
  <c r="F92" i="1"/>
  <c r="G92" i="1"/>
  <c r="H92" i="1"/>
  <c r="I92" i="1"/>
  <c r="J92" i="1"/>
  <c r="K92" i="1"/>
  <c r="F87" i="1"/>
  <c r="G87" i="1"/>
  <c r="H87" i="1"/>
  <c r="I87" i="1"/>
  <c r="J87" i="1"/>
  <c r="K87" i="1"/>
  <c r="F113" i="1"/>
  <c r="G113" i="1"/>
  <c r="H113" i="1"/>
  <c r="I113" i="1"/>
  <c r="J113" i="1"/>
  <c r="K113" i="1"/>
  <c r="F75" i="1"/>
  <c r="G75" i="1"/>
  <c r="H75" i="1"/>
  <c r="I75" i="1"/>
  <c r="J75" i="1"/>
  <c r="K75" i="1"/>
  <c r="F114" i="1"/>
  <c r="G114" i="1"/>
  <c r="H114" i="1"/>
  <c r="I114" i="1"/>
  <c r="J114" i="1"/>
  <c r="K114" i="1"/>
  <c r="F9" i="1"/>
  <c r="G9" i="1"/>
  <c r="H9" i="1"/>
  <c r="I9" i="1"/>
  <c r="J9" i="1"/>
  <c r="K9" i="1"/>
  <c r="F12" i="1"/>
  <c r="G12" i="1"/>
  <c r="H12" i="1"/>
  <c r="I12" i="1"/>
  <c r="J12" i="1"/>
  <c r="K12" i="1"/>
  <c r="F85" i="1"/>
  <c r="G85" i="1"/>
  <c r="H85" i="1"/>
  <c r="I85" i="1"/>
  <c r="J85" i="1"/>
  <c r="K85" i="1"/>
  <c r="F125" i="1"/>
  <c r="G125" i="1"/>
  <c r="H125" i="1"/>
  <c r="I125" i="1"/>
  <c r="J125" i="1"/>
  <c r="K125" i="1"/>
  <c r="F171" i="1"/>
  <c r="G171" i="1"/>
  <c r="H171" i="1"/>
  <c r="I171" i="1"/>
  <c r="J171" i="1"/>
  <c r="K171" i="1"/>
  <c r="F76" i="1"/>
  <c r="G76" i="1"/>
  <c r="H76" i="1"/>
  <c r="I76" i="1"/>
  <c r="J76" i="1"/>
  <c r="K76" i="1"/>
  <c r="A120" i="1" l="1"/>
  <c r="A121" i="1"/>
  <c r="A176" i="1"/>
  <c r="A15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76" i="1"/>
  <c r="G176" i="1"/>
  <c r="H176" i="1"/>
  <c r="I176" i="1"/>
  <c r="J176" i="1"/>
  <c r="K176" i="1"/>
  <c r="F15" i="1"/>
  <c r="G15" i="1"/>
  <c r="H15" i="1"/>
  <c r="I15" i="1"/>
  <c r="J15" i="1"/>
  <c r="K15" i="1"/>
  <c r="A88" i="1" l="1"/>
  <c r="A128" i="1"/>
  <c r="A70" i="1"/>
  <c r="A104" i="1"/>
  <c r="A93" i="1"/>
  <c r="A50" i="1"/>
  <c r="A127" i="1"/>
  <c r="A180" i="1"/>
  <c r="A54" i="1"/>
  <c r="A124" i="1"/>
  <c r="A115" i="1"/>
  <c r="A101" i="1"/>
  <c r="A96" i="1"/>
  <c r="A74" i="1"/>
  <c r="A152" i="1"/>
  <c r="A14" i="1"/>
  <c r="A130" i="1"/>
  <c r="A47" i="1"/>
  <c r="A40" i="1"/>
  <c r="A129" i="1"/>
  <c r="A146" i="1"/>
  <c r="A140" i="1"/>
  <c r="A149" i="1"/>
  <c r="A52" i="1"/>
  <c r="F88" i="1"/>
  <c r="G88" i="1"/>
  <c r="H88" i="1"/>
  <c r="I88" i="1"/>
  <c r="J88" i="1"/>
  <c r="K88" i="1"/>
  <c r="F128" i="1"/>
  <c r="G128" i="1"/>
  <c r="H128" i="1"/>
  <c r="I128" i="1"/>
  <c r="J128" i="1"/>
  <c r="K128" i="1"/>
  <c r="F70" i="1"/>
  <c r="G70" i="1"/>
  <c r="H70" i="1"/>
  <c r="I70" i="1"/>
  <c r="J70" i="1"/>
  <c r="K70" i="1"/>
  <c r="F104" i="1"/>
  <c r="G104" i="1"/>
  <c r="H104" i="1"/>
  <c r="I104" i="1"/>
  <c r="J104" i="1"/>
  <c r="K104" i="1"/>
  <c r="F93" i="1"/>
  <c r="G93" i="1"/>
  <c r="H93" i="1"/>
  <c r="I93" i="1"/>
  <c r="J93" i="1"/>
  <c r="K93" i="1"/>
  <c r="F50" i="1"/>
  <c r="G50" i="1"/>
  <c r="H50" i="1"/>
  <c r="I50" i="1"/>
  <c r="J50" i="1"/>
  <c r="K50" i="1"/>
  <c r="F127" i="1"/>
  <c r="G127" i="1"/>
  <c r="H127" i="1"/>
  <c r="I127" i="1"/>
  <c r="J127" i="1"/>
  <c r="K127" i="1"/>
  <c r="F180" i="1"/>
  <c r="G180" i="1"/>
  <c r="H180" i="1"/>
  <c r="I180" i="1"/>
  <c r="J180" i="1"/>
  <c r="K180" i="1"/>
  <c r="F54" i="1"/>
  <c r="G54" i="1"/>
  <c r="H54" i="1"/>
  <c r="I54" i="1"/>
  <c r="J54" i="1"/>
  <c r="K54" i="1"/>
  <c r="F124" i="1"/>
  <c r="G124" i="1"/>
  <c r="H124" i="1"/>
  <c r="I124" i="1"/>
  <c r="J124" i="1"/>
  <c r="K124" i="1"/>
  <c r="F115" i="1"/>
  <c r="G115" i="1"/>
  <c r="H115" i="1"/>
  <c r="I115" i="1"/>
  <c r="J115" i="1"/>
  <c r="K115" i="1"/>
  <c r="F101" i="1"/>
  <c r="G101" i="1"/>
  <c r="H101" i="1"/>
  <c r="I101" i="1"/>
  <c r="J101" i="1"/>
  <c r="K101" i="1"/>
  <c r="F96" i="1"/>
  <c r="G96" i="1"/>
  <c r="H96" i="1"/>
  <c r="I96" i="1"/>
  <c r="J96" i="1"/>
  <c r="K96" i="1"/>
  <c r="F74" i="1"/>
  <c r="G74" i="1"/>
  <c r="H74" i="1"/>
  <c r="I74" i="1"/>
  <c r="J74" i="1"/>
  <c r="K74" i="1"/>
  <c r="F152" i="1"/>
  <c r="G152" i="1"/>
  <c r="H152" i="1"/>
  <c r="I152" i="1"/>
  <c r="J152" i="1"/>
  <c r="K152" i="1"/>
  <c r="F14" i="1"/>
  <c r="G14" i="1"/>
  <c r="H14" i="1"/>
  <c r="I14" i="1"/>
  <c r="J14" i="1"/>
  <c r="K14" i="1"/>
  <c r="F130" i="1"/>
  <c r="G130" i="1"/>
  <c r="H130" i="1"/>
  <c r="I130" i="1"/>
  <c r="J130" i="1"/>
  <c r="K130" i="1"/>
  <c r="F47" i="1"/>
  <c r="G47" i="1"/>
  <c r="H47" i="1"/>
  <c r="I47" i="1"/>
  <c r="J47" i="1"/>
  <c r="K47" i="1"/>
  <c r="F40" i="1"/>
  <c r="G40" i="1"/>
  <c r="H40" i="1"/>
  <c r="I40" i="1"/>
  <c r="J40" i="1"/>
  <c r="K40" i="1"/>
  <c r="F129" i="1"/>
  <c r="G129" i="1"/>
  <c r="H129" i="1"/>
  <c r="I129" i="1"/>
  <c r="J129" i="1"/>
  <c r="K129" i="1"/>
  <c r="F146" i="1"/>
  <c r="G146" i="1"/>
  <c r="H146" i="1"/>
  <c r="I146" i="1"/>
  <c r="J146" i="1"/>
  <c r="K146" i="1"/>
  <c r="F140" i="1"/>
  <c r="G140" i="1"/>
  <c r="H140" i="1"/>
  <c r="I140" i="1"/>
  <c r="J140" i="1"/>
  <c r="K140" i="1"/>
  <c r="F149" i="1"/>
  <c r="G149" i="1"/>
  <c r="H149" i="1"/>
  <c r="I149" i="1"/>
  <c r="J149" i="1"/>
  <c r="K149" i="1"/>
  <c r="F52" i="1"/>
  <c r="G52" i="1"/>
  <c r="H52" i="1"/>
  <c r="I52" i="1"/>
  <c r="J52" i="1"/>
  <c r="K52" i="1"/>
  <c r="F22" i="1" l="1"/>
  <c r="G22" i="1"/>
  <c r="H22" i="1"/>
  <c r="I22" i="1"/>
  <c r="J22" i="1"/>
  <c r="K22" i="1"/>
  <c r="F57" i="1"/>
  <c r="G57" i="1"/>
  <c r="H57" i="1"/>
  <c r="I57" i="1"/>
  <c r="J57" i="1"/>
  <c r="K57" i="1"/>
  <c r="A57" i="1"/>
  <c r="A22" i="1"/>
  <c r="A112" i="1" l="1"/>
  <c r="A173" i="1"/>
  <c r="A158" i="1"/>
  <c r="A143" i="1"/>
  <c r="A133" i="1"/>
  <c r="A109" i="1"/>
  <c r="A60" i="1"/>
  <c r="K60" i="1"/>
  <c r="J60" i="1"/>
  <c r="I60" i="1"/>
  <c r="H60" i="1"/>
  <c r="G60" i="1"/>
  <c r="F60" i="1"/>
  <c r="K109" i="1"/>
  <c r="J109" i="1"/>
  <c r="I109" i="1"/>
  <c r="H109" i="1"/>
  <c r="G109" i="1"/>
  <c r="F109" i="1"/>
  <c r="K133" i="1"/>
  <c r="J133" i="1"/>
  <c r="I133" i="1"/>
  <c r="H133" i="1"/>
  <c r="G133" i="1"/>
  <c r="F133" i="1"/>
  <c r="K143" i="1"/>
  <c r="J143" i="1"/>
  <c r="I143" i="1"/>
  <c r="H143" i="1"/>
  <c r="G143" i="1"/>
  <c r="F143" i="1"/>
  <c r="K158" i="1"/>
  <c r="J158" i="1"/>
  <c r="I158" i="1"/>
  <c r="H158" i="1"/>
  <c r="G158" i="1"/>
  <c r="F158" i="1"/>
  <c r="K173" i="1"/>
  <c r="J173" i="1"/>
  <c r="I173" i="1"/>
  <c r="H173" i="1"/>
  <c r="G173" i="1"/>
  <c r="F173" i="1"/>
  <c r="K112" i="1"/>
  <c r="J112" i="1"/>
  <c r="I112" i="1"/>
  <c r="H112" i="1"/>
  <c r="G112" i="1"/>
  <c r="F112" i="1"/>
  <c r="F148" i="1" l="1"/>
  <c r="G148" i="1"/>
  <c r="H148" i="1"/>
  <c r="I148" i="1"/>
  <c r="J148" i="1"/>
  <c r="K148" i="1"/>
  <c r="F45" i="1"/>
  <c r="G45" i="1"/>
  <c r="H45" i="1"/>
  <c r="I45" i="1"/>
  <c r="J45" i="1"/>
  <c r="K45" i="1"/>
  <c r="F118" i="1"/>
  <c r="G118" i="1"/>
  <c r="H118" i="1"/>
  <c r="I118" i="1"/>
  <c r="J118" i="1"/>
  <c r="K118" i="1"/>
  <c r="F182" i="1"/>
  <c r="G182" i="1"/>
  <c r="H182" i="1"/>
  <c r="I182" i="1"/>
  <c r="J182" i="1"/>
  <c r="K182" i="1"/>
  <c r="F105" i="1"/>
  <c r="G105" i="1"/>
  <c r="H105" i="1"/>
  <c r="I105" i="1"/>
  <c r="J105" i="1"/>
  <c r="K105" i="1"/>
  <c r="F51" i="1"/>
  <c r="G51" i="1"/>
  <c r="H51" i="1"/>
  <c r="I51" i="1"/>
  <c r="J51" i="1"/>
  <c r="K51" i="1"/>
  <c r="A148" i="1"/>
  <c r="A45" i="1"/>
  <c r="A118" i="1"/>
  <c r="A182" i="1"/>
  <c r="A105" i="1"/>
  <c r="A51" i="1"/>
  <c r="K145" i="1"/>
  <c r="J145" i="1"/>
  <c r="I145" i="1"/>
  <c r="H145" i="1"/>
  <c r="G145" i="1"/>
  <c r="F145" i="1"/>
  <c r="A145" i="1"/>
  <c r="F188" i="1"/>
  <c r="G188" i="1"/>
  <c r="H188" i="1"/>
  <c r="I188" i="1"/>
  <c r="J188" i="1"/>
  <c r="K188" i="1"/>
  <c r="F170" i="1"/>
  <c r="G170" i="1"/>
  <c r="H170" i="1"/>
  <c r="I170" i="1"/>
  <c r="J170" i="1"/>
  <c r="K170" i="1"/>
  <c r="F164" i="1"/>
  <c r="G164" i="1"/>
  <c r="H164" i="1"/>
  <c r="I164" i="1"/>
  <c r="J164" i="1"/>
  <c r="K164" i="1"/>
  <c r="F25" i="1"/>
  <c r="G25" i="1"/>
  <c r="H25" i="1"/>
  <c r="I25" i="1"/>
  <c r="J25" i="1"/>
  <c r="K25" i="1"/>
  <c r="F21" i="1"/>
  <c r="G21" i="1"/>
  <c r="H21" i="1"/>
  <c r="I21" i="1"/>
  <c r="J21" i="1"/>
  <c r="K21" i="1"/>
  <c r="F134" i="1"/>
  <c r="G134" i="1"/>
  <c r="H134" i="1"/>
  <c r="I134" i="1"/>
  <c r="J134" i="1"/>
  <c r="K134" i="1"/>
  <c r="F27" i="1"/>
  <c r="G27" i="1"/>
  <c r="H27" i="1"/>
  <c r="I27" i="1"/>
  <c r="J27" i="1"/>
  <c r="K27" i="1"/>
  <c r="F42" i="1"/>
  <c r="G42" i="1"/>
  <c r="H42" i="1"/>
  <c r="I42" i="1"/>
  <c r="J42" i="1"/>
  <c r="K42" i="1"/>
  <c r="F29" i="1"/>
  <c r="G29" i="1"/>
  <c r="H29" i="1"/>
  <c r="I29" i="1"/>
  <c r="J29" i="1"/>
  <c r="K29" i="1"/>
  <c r="F17" i="1"/>
  <c r="G17" i="1"/>
  <c r="H17" i="1"/>
  <c r="I17" i="1"/>
  <c r="J17" i="1"/>
  <c r="K17" i="1"/>
  <c r="F26" i="1"/>
  <c r="G26" i="1"/>
  <c r="H26" i="1"/>
  <c r="I26" i="1"/>
  <c r="J26" i="1"/>
  <c r="K26" i="1"/>
  <c r="F122" i="1"/>
  <c r="G122" i="1"/>
  <c r="H122" i="1"/>
  <c r="I122" i="1"/>
  <c r="J122" i="1"/>
  <c r="K122" i="1"/>
  <c r="A188" i="1"/>
  <c r="A170" i="1"/>
  <c r="A164" i="1"/>
  <c r="A25" i="1"/>
  <c r="A21" i="1"/>
  <c r="A134" i="1"/>
  <c r="A27" i="1"/>
  <c r="A42" i="1"/>
  <c r="A29" i="1"/>
  <c r="A17" i="1"/>
  <c r="A26" i="1"/>
  <c r="A122" i="1"/>
  <c r="B132" i="16" l="1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A91" i="16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C15" i="16"/>
  <c r="A15" i="16"/>
  <c r="B11" i="16"/>
  <c r="C10" i="16"/>
  <c r="A10" i="16"/>
  <c r="C9" i="16"/>
  <c r="K48" i="1"/>
  <c r="J48" i="1"/>
  <c r="I48" i="1"/>
  <c r="H48" i="1"/>
  <c r="G48" i="1"/>
  <c r="F48" i="1"/>
  <c r="A48" i="1"/>
  <c r="K7" i="1"/>
  <c r="J7" i="1"/>
  <c r="I7" i="1"/>
  <c r="H7" i="1"/>
  <c r="G7" i="1"/>
  <c r="F7" i="1"/>
  <c r="A7" i="1"/>
  <c r="A99" i="1"/>
  <c r="A107" i="1"/>
  <c r="A137" i="1"/>
  <c r="A97" i="1"/>
  <c r="A181" i="1"/>
  <c r="A119" i="1"/>
  <c r="A165" i="1"/>
  <c r="A131" i="1"/>
  <c r="A78" i="1"/>
  <c r="A162" i="1"/>
  <c r="A177" i="1"/>
  <c r="A37" i="1"/>
  <c r="A58" i="1"/>
  <c r="A80" i="1"/>
  <c r="A30" i="1"/>
  <c r="A135" i="1"/>
  <c r="A71" i="1"/>
  <c r="A156" i="1"/>
  <c r="A157" i="1"/>
  <c r="A189" i="1"/>
  <c r="A68" i="1"/>
  <c r="A154" i="1"/>
  <c r="A116" i="1"/>
  <c r="A185" i="1"/>
  <c r="A73" i="1"/>
  <c r="A172" i="1"/>
  <c r="F99" i="1"/>
  <c r="G99" i="1"/>
  <c r="H99" i="1"/>
  <c r="I99" i="1"/>
  <c r="J99" i="1"/>
  <c r="K99" i="1"/>
  <c r="F107" i="1"/>
  <c r="G107" i="1"/>
  <c r="H107" i="1"/>
  <c r="I107" i="1"/>
  <c r="J107" i="1"/>
  <c r="K107" i="1"/>
  <c r="F137" i="1"/>
  <c r="G137" i="1"/>
  <c r="H137" i="1"/>
  <c r="I137" i="1"/>
  <c r="J137" i="1"/>
  <c r="K137" i="1"/>
  <c r="F97" i="1"/>
  <c r="G97" i="1"/>
  <c r="H97" i="1"/>
  <c r="I97" i="1"/>
  <c r="J97" i="1"/>
  <c r="K97" i="1"/>
  <c r="F181" i="1"/>
  <c r="G181" i="1"/>
  <c r="H181" i="1"/>
  <c r="I181" i="1"/>
  <c r="J181" i="1"/>
  <c r="K181" i="1"/>
  <c r="F119" i="1"/>
  <c r="G119" i="1"/>
  <c r="H119" i="1"/>
  <c r="I119" i="1"/>
  <c r="J119" i="1"/>
  <c r="K119" i="1"/>
  <c r="F165" i="1"/>
  <c r="G165" i="1"/>
  <c r="H165" i="1"/>
  <c r="I165" i="1"/>
  <c r="J165" i="1"/>
  <c r="K165" i="1"/>
  <c r="F131" i="1"/>
  <c r="G131" i="1"/>
  <c r="H131" i="1"/>
  <c r="I131" i="1"/>
  <c r="J131" i="1"/>
  <c r="K131" i="1"/>
  <c r="F78" i="1"/>
  <c r="G78" i="1"/>
  <c r="H78" i="1"/>
  <c r="I78" i="1"/>
  <c r="J78" i="1"/>
  <c r="K78" i="1"/>
  <c r="F162" i="1"/>
  <c r="G162" i="1"/>
  <c r="H162" i="1"/>
  <c r="I162" i="1"/>
  <c r="J162" i="1"/>
  <c r="K162" i="1"/>
  <c r="F177" i="1"/>
  <c r="G177" i="1"/>
  <c r="H177" i="1"/>
  <c r="I177" i="1"/>
  <c r="J177" i="1"/>
  <c r="K177" i="1"/>
  <c r="F37" i="1"/>
  <c r="G37" i="1"/>
  <c r="H37" i="1"/>
  <c r="I37" i="1"/>
  <c r="J37" i="1"/>
  <c r="K37" i="1"/>
  <c r="F58" i="1"/>
  <c r="G58" i="1"/>
  <c r="H58" i="1"/>
  <c r="I58" i="1"/>
  <c r="J58" i="1"/>
  <c r="K58" i="1"/>
  <c r="F80" i="1"/>
  <c r="G80" i="1"/>
  <c r="H80" i="1"/>
  <c r="I80" i="1"/>
  <c r="J80" i="1"/>
  <c r="K80" i="1"/>
  <c r="F30" i="1"/>
  <c r="G30" i="1"/>
  <c r="H30" i="1"/>
  <c r="I30" i="1"/>
  <c r="J30" i="1"/>
  <c r="K30" i="1"/>
  <c r="F135" i="1"/>
  <c r="G135" i="1"/>
  <c r="H135" i="1"/>
  <c r="I135" i="1"/>
  <c r="J135" i="1"/>
  <c r="K135" i="1"/>
  <c r="F71" i="1"/>
  <c r="G71" i="1"/>
  <c r="H71" i="1"/>
  <c r="I71" i="1"/>
  <c r="J71" i="1"/>
  <c r="K71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89" i="1"/>
  <c r="G189" i="1"/>
  <c r="H189" i="1"/>
  <c r="I189" i="1"/>
  <c r="J189" i="1"/>
  <c r="K189" i="1"/>
  <c r="F68" i="1"/>
  <c r="G68" i="1"/>
  <c r="H68" i="1"/>
  <c r="I68" i="1"/>
  <c r="J68" i="1"/>
  <c r="K68" i="1"/>
  <c r="F154" i="1"/>
  <c r="G154" i="1"/>
  <c r="H154" i="1"/>
  <c r="I154" i="1"/>
  <c r="J154" i="1"/>
  <c r="K154" i="1"/>
  <c r="F116" i="1"/>
  <c r="G116" i="1"/>
  <c r="H116" i="1"/>
  <c r="I116" i="1"/>
  <c r="J116" i="1"/>
  <c r="K116" i="1"/>
  <c r="F185" i="1"/>
  <c r="G185" i="1"/>
  <c r="H185" i="1"/>
  <c r="I185" i="1"/>
  <c r="J185" i="1"/>
  <c r="K185" i="1"/>
  <c r="F73" i="1"/>
  <c r="G73" i="1"/>
  <c r="H73" i="1"/>
  <c r="I73" i="1"/>
  <c r="J73" i="1"/>
  <c r="K73" i="1"/>
  <c r="F172" i="1"/>
  <c r="G172" i="1"/>
  <c r="H172" i="1"/>
  <c r="I172" i="1"/>
  <c r="J172" i="1"/>
  <c r="K172" i="1"/>
  <c r="F161" i="1" l="1"/>
  <c r="G161" i="1"/>
  <c r="H161" i="1"/>
  <c r="I161" i="1"/>
  <c r="J161" i="1"/>
  <c r="K161" i="1"/>
  <c r="F38" i="1"/>
  <c r="G38" i="1"/>
  <c r="H38" i="1"/>
  <c r="I38" i="1"/>
  <c r="J38" i="1"/>
  <c r="K38" i="1"/>
  <c r="F174" i="1"/>
  <c r="G174" i="1"/>
  <c r="H174" i="1"/>
  <c r="I174" i="1"/>
  <c r="J174" i="1"/>
  <c r="K174" i="1"/>
  <c r="F20" i="1"/>
  <c r="G20" i="1"/>
  <c r="H20" i="1"/>
  <c r="I20" i="1"/>
  <c r="J20" i="1"/>
  <c r="K20" i="1"/>
  <c r="F5" i="1"/>
  <c r="G5" i="1"/>
  <c r="H5" i="1"/>
  <c r="I5" i="1"/>
  <c r="J5" i="1"/>
  <c r="K5" i="1"/>
  <c r="F117" i="1"/>
  <c r="G117" i="1"/>
  <c r="H117" i="1"/>
  <c r="I117" i="1"/>
  <c r="J117" i="1"/>
  <c r="K117" i="1"/>
  <c r="F95" i="1"/>
  <c r="G95" i="1"/>
  <c r="H95" i="1"/>
  <c r="I95" i="1"/>
  <c r="J95" i="1"/>
  <c r="K95" i="1"/>
  <c r="F94" i="1"/>
  <c r="G94" i="1"/>
  <c r="H94" i="1"/>
  <c r="I94" i="1"/>
  <c r="J94" i="1"/>
  <c r="K94" i="1"/>
  <c r="F144" i="1"/>
  <c r="G144" i="1"/>
  <c r="H144" i="1"/>
  <c r="I144" i="1"/>
  <c r="J144" i="1"/>
  <c r="K144" i="1"/>
  <c r="F179" i="1"/>
  <c r="G179" i="1"/>
  <c r="H179" i="1"/>
  <c r="I179" i="1"/>
  <c r="J179" i="1"/>
  <c r="K179" i="1"/>
  <c r="F147" i="1"/>
  <c r="G147" i="1"/>
  <c r="H147" i="1"/>
  <c r="I147" i="1"/>
  <c r="J147" i="1"/>
  <c r="K147" i="1"/>
  <c r="F35" i="1"/>
  <c r="G35" i="1"/>
  <c r="H35" i="1"/>
  <c r="I35" i="1"/>
  <c r="J35" i="1"/>
  <c r="K35" i="1"/>
  <c r="F178" i="1"/>
  <c r="G178" i="1"/>
  <c r="H178" i="1"/>
  <c r="I178" i="1"/>
  <c r="J178" i="1"/>
  <c r="K178" i="1"/>
  <c r="F175" i="1"/>
  <c r="G175" i="1"/>
  <c r="H175" i="1"/>
  <c r="I175" i="1"/>
  <c r="J175" i="1"/>
  <c r="K175" i="1"/>
  <c r="F169" i="1"/>
  <c r="G169" i="1"/>
  <c r="H169" i="1"/>
  <c r="I169" i="1"/>
  <c r="J169" i="1"/>
  <c r="K169" i="1"/>
  <c r="F10" i="1"/>
  <c r="G10" i="1"/>
  <c r="H10" i="1"/>
  <c r="I10" i="1"/>
  <c r="J10" i="1"/>
  <c r="K10" i="1"/>
  <c r="F67" i="1"/>
  <c r="G67" i="1"/>
  <c r="H67" i="1"/>
  <c r="I67" i="1"/>
  <c r="J67" i="1"/>
  <c r="K67" i="1"/>
  <c r="F90" i="1"/>
  <c r="G90" i="1"/>
  <c r="H90" i="1"/>
  <c r="I90" i="1"/>
  <c r="J90" i="1"/>
  <c r="K90" i="1"/>
  <c r="F24" i="1"/>
  <c r="G24" i="1"/>
  <c r="H24" i="1"/>
  <c r="I24" i="1"/>
  <c r="J24" i="1"/>
  <c r="K24" i="1"/>
  <c r="F168" i="1"/>
  <c r="G168" i="1"/>
  <c r="H168" i="1"/>
  <c r="I168" i="1"/>
  <c r="J168" i="1"/>
  <c r="K168" i="1"/>
  <c r="F126" i="1"/>
  <c r="G126" i="1"/>
  <c r="H126" i="1"/>
  <c r="I126" i="1"/>
  <c r="J126" i="1"/>
  <c r="K126" i="1"/>
  <c r="F108" i="1"/>
  <c r="G108" i="1"/>
  <c r="H108" i="1"/>
  <c r="I108" i="1"/>
  <c r="J108" i="1"/>
  <c r="K108" i="1"/>
  <c r="F155" i="1"/>
  <c r="G155" i="1"/>
  <c r="H155" i="1"/>
  <c r="I155" i="1"/>
  <c r="J155" i="1"/>
  <c r="K155" i="1"/>
  <c r="F153" i="1"/>
  <c r="G153" i="1"/>
  <c r="H153" i="1"/>
  <c r="I153" i="1"/>
  <c r="J153" i="1"/>
  <c r="K153" i="1"/>
  <c r="F110" i="1"/>
  <c r="G110" i="1"/>
  <c r="H110" i="1"/>
  <c r="I110" i="1"/>
  <c r="J110" i="1"/>
  <c r="K110" i="1"/>
  <c r="F13" i="1"/>
  <c r="G13" i="1"/>
  <c r="H13" i="1"/>
  <c r="I13" i="1"/>
  <c r="J13" i="1"/>
  <c r="K13" i="1"/>
  <c r="F167" i="1"/>
  <c r="G167" i="1"/>
  <c r="H167" i="1"/>
  <c r="I167" i="1"/>
  <c r="J167" i="1"/>
  <c r="K167" i="1"/>
  <c r="F65" i="1"/>
  <c r="G65" i="1"/>
  <c r="H65" i="1"/>
  <c r="I65" i="1"/>
  <c r="J65" i="1"/>
  <c r="K65" i="1"/>
  <c r="F151" i="1"/>
  <c r="G151" i="1"/>
  <c r="H151" i="1"/>
  <c r="I151" i="1"/>
  <c r="J151" i="1"/>
  <c r="K151" i="1"/>
  <c r="F187" i="1"/>
  <c r="G187" i="1"/>
  <c r="H187" i="1"/>
  <c r="I187" i="1"/>
  <c r="J187" i="1"/>
  <c r="K187" i="1"/>
  <c r="F61" i="1"/>
  <c r="G61" i="1"/>
  <c r="H61" i="1"/>
  <c r="I61" i="1"/>
  <c r="J61" i="1"/>
  <c r="K61" i="1"/>
  <c r="F44" i="1"/>
  <c r="G44" i="1"/>
  <c r="H44" i="1"/>
  <c r="I44" i="1"/>
  <c r="J44" i="1"/>
  <c r="K44" i="1"/>
  <c r="F59" i="1"/>
  <c r="G59" i="1"/>
  <c r="H59" i="1"/>
  <c r="I59" i="1"/>
  <c r="J59" i="1"/>
  <c r="K59" i="1"/>
  <c r="F39" i="1"/>
  <c r="G39" i="1"/>
  <c r="H39" i="1"/>
  <c r="I39" i="1"/>
  <c r="J39" i="1"/>
  <c r="K39" i="1"/>
  <c r="F16" i="1"/>
  <c r="G16" i="1"/>
  <c r="H16" i="1"/>
  <c r="I16" i="1"/>
  <c r="J16" i="1"/>
  <c r="K16" i="1"/>
  <c r="F77" i="1"/>
  <c r="G77" i="1"/>
  <c r="H77" i="1"/>
  <c r="I77" i="1"/>
  <c r="J77" i="1"/>
  <c r="K77" i="1"/>
  <c r="F31" i="1"/>
  <c r="G31" i="1"/>
  <c r="H31" i="1"/>
  <c r="I31" i="1"/>
  <c r="J31" i="1"/>
  <c r="K31" i="1"/>
  <c r="F111" i="1"/>
  <c r="G111" i="1"/>
  <c r="H111" i="1"/>
  <c r="I111" i="1"/>
  <c r="J111" i="1"/>
  <c r="K111" i="1"/>
  <c r="F55" i="1"/>
  <c r="G55" i="1"/>
  <c r="H55" i="1"/>
  <c r="I55" i="1"/>
  <c r="J55" i="1"/>
  <c r="K55" i="1"/>
  <c r="F49" i="1"/>
  <c r="G49" i="1"/>
  <c r="H49" i="1"/>
  <c r="I49" i="1"/>
  <c r="J49" i="1"/>
  <c r="K49" i="1"/>
  <c r="F91" i="1"/>
  <c r="G91" i="1"/>
  <c r="H91" i="1"/>
  <c r="I91" i="1"/>
  <c r="J91" i="1"/>
  <c r="K91" i="1"/>
  <c r="F64" i="1"/>
  <c r="G64" i="1"/>
  <c r="H64" i="1"/>
  <c r="I64" i="1"/>
  <c r="J64" i="1"/>
  <c r="K64" i="1"/>
  <c r="F79" i="1"/>
  <c r="G79" i="1"/>
  <c r="H79" i="1"/>
  <c r="I79" i="1"/>
  <c r="J79" i="1"/>
  <c r="K79" i="1"/>
  <c r="F160" i="1"/>
  <c r="G160" i="1"/>
  <c r="H160" i="1"/>
  <c r="I160" i="1"/>
  <c r="J160" i="1"/>
  <c r="K160" i="1"/>
  <c r="F106" i="1"/>
  <c r="G106" i="1"/>
  <c r="H106" i="1"/>
  <c r="I106" i="1"/>
  <c r="J106" i="1"/>
  <c r="K106" i="1"/>
  <c r="F86" i="1"/>
  <c r="G86" i="1"/>
  <c r="H86" i="1"/>
  <c r="I86" i="1"/>
  <c r="J86" i="1"/>
  <c r="K86" i="1"/>
  <c r="F11" i="1"/>
  <c r="G11" i="1"/>
  <c r="H11" i="1"/>
  <c r="I11" i="1"/>
  <c r="J11" i="1"/>
  <c r="K11" i="1"/>
  <c r="F36" i="1"/>
  <c r="G36" i="1"/>
  <c r="H36" i="1"/>
  <c r="I36" i="1"/>
  <c r="J36" i="1"/>
  <c r="K36" i="1"/>
  <c r="F132" i="1"/>
  <c r="G132" i="1"/>
  <c r="H132" i="1"/>
  <c r="I132" i="1"/>
  <c r="J132" i="1"/>
  <c r="K132" i="1"/>
  <c r="F33" i="1"/>
  <c r="G33" i="1"/>
  <c r="H33" i="1"/>
  <c r="I33" i="1"/>
  <c r="J33" i="1"/>
  <c r="K33" i="1"/>
  <c r="F46" i="1"/>
  <c r="G46" i="1"/>
  <c r="H46" i="1"/>
  <c r="I46" i="1"/>
  <c r="J46" i="1"/>
  <c r="K46" i="1"/>
  <c r="A161" i="1"/>
  <c r="A38" i="1"/>
  <c r="A174" i="1"/>
  <c r="A20" i="1"/>
  <c r="A5" i="1"/>
  <c r="A117" i="1"/>
  <c r="A95" i="1"/>
  <c r="A94" i="1"/>
  <c r="A144" i="1"/>
  <c r="A179" i="1"/>
  <c r="A147" i="1"/>
  <c r="A35" i="1"/>
  <c r="A178" i="1"/>
  <c r="A175" i="1"/>
  <c r="A169" i="1"/>
  <c r="A10" i="1"/>
  <c r="A67" i="1"/>
  <c r="A90" i="1"/>
  <c r="A24" i="1"/>
  <c r="A168" i="1"/>
  <c r="A126" i="1"/>
  <c r="A108" i="1"/>
  <c r="A155" i="1"/>
  <c r="A153" i="1"/>
  <c r="A110" i="1"/>
  <c r="A13" i="1"/>
  <c r="A167" i="1"/>
  <c r="A65" i="1"/>
  <c r="A151" i="1"/>
  <c r="A187" i="1"/>
  <c r="A61" i="1"/>
  <c r="A44" i="1"/>
  <c r="A59" i="1"/>
  <c r="A39" i="1"/>
  <c r="A16" i="1"/>
  <c r="A77" i="1"/>
  <c r="A31" i="1"/>
  <c r="A111" i="1"/>
  <c r="A55" i="1"/>
  <c r="A49" i="1"/>
  <c r="A91" i="1"/>
  <c r="A64" i="1"/>
  <c r="A79" i="1"/>
  <c r="A160" i="1"/>
  <c r="A106" i="1"/>
  <c r="A86" i="1"/>
  <c r="A11" i="1"/>
  <c r="A36" i="1"/>
  <c r="A132" i="1"/>
  <c r="A33" i="1"/>
  <c r="A46" i="1"/>
  <c r="F32" i="1" l="1"/>
  <c r="G32" i="1"/>
  <c r="H32" i="1"/>
  <c r="I32" i="1"/>
  <c r="J32" i="1"/>
  <c r="K32" i="1"/>
  <c r="F89" i="1"/>
  <c r="G89" i="1"/>
  <c r="H89" i="1"/>
  <c r="I89" i="1"/>
  <c r="J89" i="1"/>
  <c r="K89" i="1"/>
  <c r="F138" i="1"/>
  <c r="G138" i="1"/>
  <c r="H138" i="1"/>
  <c r="I138" i="1"/>
  <c r="J138" i="1"/>
  <c r="K138" i="1"/>
  <c r="F183" i="1"/>
  <c r="G183" i="1"/>
  <c r="H183" i="1"/>
  <c r="I183" i="1"/>
  <c r="J183" i="1"/>
  <c r="K183" i="1"/>
  <c r="F23" i="1"/>
  <c r="G23" i="1"/>
  <c r="H23" i="1"/>
  <c r="I23" i="1"/>
  <c r="J23" i="1"/>
  <c r="K23" i="1"/>
  <c r="F102" i="1"/>
  <c r="G102" i="1"/>
  <c r="H102" i="1"/>
  <c r="I102" i="1"/>
  <c r="J102" i="1"/>
  <c r="K102" i="1"/>
  <c r="A32" i="1"/>
  <c r="A89" i="1"/>
  <c r="A138" i="1"/>
  <c r="A183" i="1"/>
  <c r="A23" i="1"/>
  <c r="A102" i="1"/>
  <c r="F8" i="1" l="1"/>
  <c r="G8" i="1"/>
  <c r="H8" i="1"/>
  <c r="I8" i="1"/>
  <c r="J8" i="1"/>
  <c r="K8" i="1"/>
  <c r="F62" i="1"/>
  <c r="G62" i="1"/>
  <c r="H62" i="1"/>
  <c r="I62" i="1"/>
  <c r="J62" i="1"/>
  <c r="K62" i="1"/>
  <c r="F81" i="1"/>
  <c r="G81" i="1"/>
  <c r="H81" i="1"/>
  <c r="I81" i="1"/>
  <c r="J81" i="1"/>
  <c r="K81" i="1"/>
  <c r="F141" i="1"/>
  <c r="G141" i="1"/>
  <c r="H141" i="1"/>
  <c r="I141" i="1"/>
  <c r="J141" i="1"/>
  <c r="K141" i="1"/>
  <c r="F98" i="1"/>
  <c r="G98" i="1"/>
  <c r="H98" i="1"/>
  <c r="I98" i="1"/>
  <c r="J98" i="1"/>
  <c r="K98" i="1"/>
  <c r="F56" i="1"/>
  <c r="G56" i="1"/>
  <c r="H56" i="1"/>
  <c r="I56" i="1"/>
  <c r="J56" i="1"/>
  <c r="K56" i="1"/>
  <c r="A8" i="1"/>
  <c r="A62" i="1"/>
  <c r="A81" i="1"/>
  <c r="A141" i="1"/>
  <c r="A98" i="1"/>
  <c r="A56" i="1"/>
  <c r="A166" i="1" l="1"/>
  <c r="A123" i="1"/>
  <c r="F166" i="1"/>
  <c r="G166" i="1"/>
  <c r="H166" i="1"/>
  <c r="I166" i="1"/>
  <c r="J166" i="1"/>
  <c r="K166" i="1"/>
  <c r="F123" i="1"/>
  <c r="G123" i="1"/>
  <c r="H123" i="1"/>
  <c r="I123" i="1"/>
  <c r="J123" i="1"/>
  <c r="K123" i="1"/>
  <c r="A186" i="1" l="1"/>
  <c r="A163" i="1"/>
  <c r="A82" i="1"/>
  <c r="F186" i="1"/>
  <c r="G186" i="1"/>
  <c r="H186" i="1"/>
  <c r="I186" i="1"/>
  <c r="J186" i="1"/>
  <c r="K186" i="1"/>
  <c r="F163" i="1"/>
  <c r="G163" i="1"/>
  <c r="H163" i="1"/>
  <c r="I163" i="1"/>
  <c r="J163" i="1"/>
  <c r="K163" i="1"/>
  <c r="F82" i="1"/>
  <c r="G82" i="1"/>
  <c r="H82" i="1"/>
  <c r="I82" i="1"/>
  <c r="J82" i="1"/>
  <c r="K82" i="1"/>
  <c r="A159" i="1" l="1"/>
  <c r="A150" i="1"/>
  <c r="A136" i="1"/>
  <c r="A41" i="1"/>
  <c r="A28" i="1"/>
  <c r="A43" i="1"/>
  <c r="A100" i="1"/>
  <c r="A18" i="1"/>
  <c r="A66" i="1"/>
  <c r="A142" i="1"/>
  <c r="F159" i="1"/>
  <c r="G159" i="1"/>
  <c r="H159" i="1"/>
  <c r="I159" i="1"/>
  <c r="J159" i="1"/>
  <c r="K159" i="1"/>
  <c r="F150" i="1"/>
  <c r="G150" i="1"/>
  <c r="H150" i="1"/>
  <c r="I150" i="1"/>
  <c r="J150" i="1"/>
  <c r="K150" i="1"/>
  <c r="F136" i="1"/>
  <c r="G136" i="1"/>
  <c r="H136" i="1"/>
  <c r="I136" i="1"/>
  <c r="J136" i="1"/>
  <c r="K136" i="1"/>
  <c r="F41" i="1"/>
  <c r="G41" i="1"/>
  <c r="H41" i="1"/>
  <c r="I41" i="1"/>
  <c r="J41" i="1"/>
  <c r="K41" i="1"/>
  <c r="F28" i="1"/>
  <c r="G28" i="1"/>
  <c r="H28" i="1"/>
  <c r="I28" i="1"/>
  <c r="J28" i="1"/>
  <c r="K28" i="1"/>
  <c r="F43" i="1"/>
  <c r="G43" i="1"/>
  <c r="H43" i="1"/>
  <c r="I43" i="1"/>
  <c r="J43" i="1"/>
  <c r="K43" i="1"/>
  <c r="F100" i="1"/>
  <c r="G100" i="1"/>
  <c r="H100" i="1"/>
  <c r="I100" i="1"/>
  <c r="J100" i="1"/>
  <c r="K100" i="1"/>
  <c r="F18" i="1"/>
  <c r="G18" i="1"/>
  <c r="H18" i="1"/>
  <c r="I18" i="1"/>
  <c r="J18" i="1"/>
  <c r="K18" i="1"/>
  <c r="F66" i="1"/>
  <c r="G66" i="1"/>
  <c r="H66" i="1"/>
  <c r="I66" i="1"/>
  <c r="J66" i="1"/>
  <c r="K66" i="1"/>
  <c r="F142" i="1"/>
  <c r="G142" i="1"/>
  <c r="H142" i="1"/>
  <c r="I142" i="1"/>
  <c r="J142" i="1"/>
  <c r="K142" i="1"/>
  <c r="I2" i="16" l="1"/>
  <c r="F69" i="1"/>
  <c r="G69" i="1"/>
  <c r="H69" i="1"/>
  <c r="I69" i="1"/>
  <c r="J69" i="1"/>
  <c r="K69" i="1"/>
  <c r="F184" i="1"/>
  <c r="G184" i="1"/>
  <c r="H184" i="1"/>
  <c r="I184" i="1"/>
  <c r="J184" i="1"/>
  <c r="K184" i="1"/>
  <c r="A69" i="1"/>
  <c r="A184" i="1"/>
  <c r="K4" i="16" l="1"/>
  <c r="F83" i="1"/>
  <c r="G83" i="1"/>
  <c r="H83" i="1"/>
  <c r="I83" i="1"/>
  <c r="J83" i="1"/>
  <c r="K83" i="1"/>
  <c r="A83" i="1"/>
  <c r="K1" i="16" l="1"/>
  <c r="A34" i="1" l="1"/>
  <c r="F11" i="3"/>
  <c r="G11" i="3"/>
  <c r="H11" i="3"/>
  <c r="I11" i="3"/>
  <c r="J11" i="3"/>
  <c r="F12" i="3"/>
  <c r="G12" i="3"/>
  <c r="H12" i="3"/>
  <c r="I12" i="3"/>
  <c r="J12" i="3"/>
  <c r="A11" i="3"/>
  <c r="A12" i="3"/>
  <c r="F103" i="1" l="1"/>
  <c r="G103" i="1"/>
  <c r="H103" i="1"/>
  <c r="I103" i="1"/>
  <c r="J103" i="1"/>
  <c r="K103" i="1"/>
  <c r="A103" i="1"/>
  <c r="I3" i="16" l="1"/>
  <c r="F34" i="1" l="1"/>
  <c r="G34" i="1"/>
  <c r="H34" i="1"/>
  <c r="I34" i="1"/>
  <c r="J34" i="1"/>
  <c r="K34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<sst xmlns="http://schemas.openxmlformats.org/spreadsheetml/2006/main" count="14509" uniqueCount="2801">
  <si>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</si>
  <si>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</si>
  <si>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</si>
  <si>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</si>
  <si>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</si>
  <si>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</si>
  <si>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</si>
  <si>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</si>
  <si>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</si>
  <si>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</si>
  <si>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</si>
  <si>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</si>
  <si>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</si>
  <si>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</si>
  <si>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</si>
  <si>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</si>
  <si>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</si>
  <si>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</si>
  <si>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</si>
  <si>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</si>
  <si>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</si>
  <si>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</si>
  <si>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</si>
  <si>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</si>
  <si>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</si>
  <si>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</si>
  <si>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</si>
  <si>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</si>
  <si>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</si>
  <si>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</si>
  <si>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</si>
  <si>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</si>
  <si>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</si>
  <si>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</si>
  <si>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</si>
  <si>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</si>
  <si>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</si>
  <si>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</si>
  <si>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</si>
  <si>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</si>
  <si>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</si>
  <si>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</si>
  <si>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</si>
  <si>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</si>
  <si>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</si>
  <si>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</si>
  <si>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</si>
  <si>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</si>
  <si>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</si>
  <si>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</si>
  <si>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</si>
  <si>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</si>
  <si>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</si>
  <si>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</si>
  <si>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</si>
  <si>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</si>
  <si>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</si>
  <si>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</si>
  <si>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</si>
  <si>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</si>
  <si>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</si>
  <si>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</si>
  <si>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</si>
  <si>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</si>
  <si>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</si>
  <si>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</si>
  <si>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</si>
  <si>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</si>
  <si>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</si>
  <si>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</si>
  <si>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</si>
  <si>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</si>
  <si>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</si>
  <si>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</si>
  <si>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</si>
  <si>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</si>
  <si>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</si>
  <si>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</si>
  <si>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</si>
  <si>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</si>
  <si>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</si>
  <si>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</si>
  <si>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</si>
  <si>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</si>
  <si>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</si>
  <si>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</si>
  <si>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</si>
  <si>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</si>
  <si>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</si>
  <si>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</si>
  <si>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</si>
  <si>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</si>
  <si>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</si>
  <si>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</si>
  <si>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</si>
  <si>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</si>
  <si>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</si>
  <si>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</si>
  <si>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</si>
  <si>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</si>
  <si>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</si>
  <si>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</si>
  <si>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</si>
  <si>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</si>
  <si>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</si>
  <si>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</si>
  <si>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</si>
  <si>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</si>
  <si>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</si>
  <si>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</si>
  <si>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</si>
  <si>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</si>
  <si>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</si>
  <si>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</si>
  <si>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</si>
  <si>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</si>
  <si>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</si>
  <si>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</si>
  <si>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</si>
  <si>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</si>
  <si>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</si>
  <si>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</si>
  <si>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</si>
  <si>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</si>
  <si>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</si>
  <si>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</si>
  <si>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</si>
  <si>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</si>
  <si>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</si>
  <si>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</si>
  <si>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</si>
  <si>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</si>
  <si>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</si>
  <si>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</si>
  <si>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</si>
  <si>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</si>
  <si>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</si>
  <si>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</si>
  <si>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</si>
  <si>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</si>
  <si>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</si>
  <si>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</si>
  <si>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</si>
  <si>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</si>
  <si>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</si>
  <si>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</si>
  <si>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</si>
  <si>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</si>
  <si>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</si>
  <si>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</si>
  <si>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</si>
  <si>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</si>
  <si>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</si>
  <si>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</si>
  <si>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</si>
  <si>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</si>
  <si>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</si>
  <si>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</si>
  <si>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</si>
  <si>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</si>
  <si>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</si>
  <si>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</si>
  <si>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</si>
  <si>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</si>
  <si>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</si>
  <si>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</si>
  <si>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</si>
  <si>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</si>
  <si>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</si>
  <si>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</si>
  <si>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</si>
  <si>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</si>
  <si>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</si>
  <si>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</si>
  <si>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</si>
  <si>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</si>
  <si>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</si>
  <si>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</si>
  <si>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</si>
  <si>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</si>
  <si>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</si>
  <si>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</si>
  <si>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</si>
  <si>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</si>
  <si>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</si>
  <si>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</si>
  <si>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</si>
  <si>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</si>
  <si>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</si>
  <si>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</si>
  <si>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</si>
  <si>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</si>
  <si>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</si>
  <si>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</si>
  <si>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</si>
  <si>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</si>
  <si>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</si>
  <si>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</si>
  <si>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</si>
  <si>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</si>
  <si>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</si>
  <si>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</si>
  <si>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</si>
  <si>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</si>
  <si>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</si>
  <si>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</si>
  <si>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</si>
  <si>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</si>
  <si>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</si>
  <si>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</si>
  <si>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</si>
  <si>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</si>
  <si>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</si>
  <si>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</si>
  <si>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</si>
  <si>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</si>
  <si>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</si>
  <si>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</si>
  <si>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</si>
  <si>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</si>
  <si>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</si>
  <si>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</si>
  <si>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</si>
  <si>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</si>
  <si>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</si>
  <si>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</si>
  <si>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</si>
  <si>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</si>
  <si>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</si>
  <si>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</si>
  <si>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</si>
  <si>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</si>
  <si>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</si>
  <si>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</si>
  <si>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</si>
  <si>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</si>
  <si>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</si>
  <si>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</si>
  <si>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</si>
  <si>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</si>
  <si>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</si>
  <si>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</si>
  <si>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</si>
  <si>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</si>
  <si>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</si>
  <si>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</si>
  <si>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</si>
  <si>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</si>
  <si>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</si>
  <si>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</si>
  <si>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</si>
  <si>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</si>
  <si>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</si>
  <si>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</si>
  <si>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</si>
  <si>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</si>
  <si>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</si>
  <si>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</si>
  <si>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</si>
  <si>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</si>
  <si>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</si>
  <si>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</si>
  <si>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</si>
  <si>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</si>
  <si>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</si>
  <si>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</si>
  <si>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</si>
  <si>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</si>
  <si>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</si>
  <si>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</si>
  <si>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</si>
  <si>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</si>
  <si>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</si>
  <si>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</si>
  <si>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</si>
  <si>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</si>
  <si>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</si>
  <si>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</si>
  <si>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</si>
  <si>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</si>
  <si>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</si>
  <si>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</si>
  <si>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</si>
  <si>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</si>
  <si>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</si>
  <si>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</si>
  <si>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</si>
  <si>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</si>
  <si>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</si>
  <si>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</si>
  <si>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</si>
  <si>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</si>
  <si>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</si>
  <si>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</si>
  <si>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</si>
  <si>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</si>
  <si>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</si>
  <si>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</si>
  <si>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</si>
  <si>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</si>
  <si>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</si>
  <si>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</si>
  <si>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</si>
  <si>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</si>
  <si>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</si>
  <si>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</si>
  <si>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</si>
  <si>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</si>
  <si>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</si>
  <si>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</si>
  <si>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</si>
  <si>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</si>
  <si>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</si>
  <si>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</si>
  <si>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</si>
  <si>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</si>
  <si>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</si>
  <si>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</si>
  <si>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</si>
  <si>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</si>
  <si>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</si>
  <si>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</si>
  <si>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</si>
  <si>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</si>
  <si>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</si>
  <si>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</si>
  <si>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</si>
  <si>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</si>
  <si>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</si>
  <si>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</si>
  <si>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</si>
  <si>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</si>
  <si>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</si>
  <si>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</si>
  <si>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</si>
  <si>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</si>
  <si>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</si>
  <si>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</si>
  <si>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</si>
  <si>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</si>
  <si>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</si>
  <si>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</si>
  <si>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</si>
  <si>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</si>
  <si>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</si>
  <si>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</si>
  <si>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</si>
  <si>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</si>
  <si>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</si>
  <si>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</si>
  <si>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</si>
  <si>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</si>
  <si>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</si>
  <si>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</si>
  <si>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</si>
  <si>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</si>
  <si>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</si>
  <si>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</si>
  <si>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</si>
  <si>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</si>
  <si>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</si>
  <si>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</si>
  <si>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</si>
  <si>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</si>
  <si>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</si>
  <si>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</si>
  <si>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</si>
  <si>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</si>
  <si>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</si>
  <si>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</si>
  <si>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</si>
  <si>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</si>
  <si>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</si>
  <si>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</si>
  <si>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</si>
  <si>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</si>
  <si>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</si>
  <si>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</si>
  <si>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</si>
  <si>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</si>
  <si>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</si>
  <si>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</si>
  <si>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</si>
  <si>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</si>
  <si>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</si>
  <si>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</si>
  <si>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</si>
  <si>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</si>
  <si>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</si>
  <si>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</si>
  <si>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</si>
  <si>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</si>
  <si>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</si>
  <si>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</si>
  <si>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</si>
  <si>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</si>
  <si>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</si>
  <si>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</si>
  <si>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</si>
  <si>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</si>
  <si>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</si>
  <si>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</si>
  <si>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</si>
  <si>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</si>
  <si>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</si>
  <si>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</si>
  <si>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</si>
  <si>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</si>
  <si>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</si>
  <si>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</si>
  <si>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</si>
  <si>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</si>
  <si>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</si>
  <si>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</si>
  <si>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</si>
  <si>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</si>
  <si>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</si>
  <si>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</si>
  <si>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</si>
  <si>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</si>
  <si>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</si>
  <si>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</si>
  <si>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</si>
  <si>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</si>
  <si>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</si>
  <si>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</si>
  <si>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</si>
  <si>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</si>
  <si>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</si>
  <si>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</si>
  <si>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</si>
  <si>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</si>
  <si>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</si>
  <si>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</si>
  <si>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</si>
  <si>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</si>
  <si>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</si>
  <si>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</si>
  <si>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</si>
  <si>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</si>
  <si>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</si>
  <si>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</si>
  <si>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</si>
  <si>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</si>
  <si>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</si>
  <si>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</si>
  <si>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</si>
  <si>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</si>
  <si>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</si>
  <si>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</si>
  <si>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</si>
  <si>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</si>
  <si>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</si>
  <si>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</si>
  <si>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</si>
  <si>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</si>
  <si>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</si>
  <si>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</si>
  <si>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</si>
  <si>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</si>
  <si>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</si>
  <si>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</si>
  <si>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</si>
  <si>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</si>
  <si>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</si>
  <si>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</si>
  <si>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</si>
  <si>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</si>
  <si>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</si>
  <si>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</si>
  <si>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</si>
  <si>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</si>
  <si>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</si>
  <si>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</si>
  <si>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</si>
  <si>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</si>
  <si>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</si>
  <si>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</si>
  <si>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</si>
  <si>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</si>
  <si>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</si>
  <si>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</si>
  <si>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</si>
  <si>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</si>
  <si>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</si>
  <si>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</si>
  <si>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</si>
  <si>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</si>
  <si>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</si>
  <si>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</si>
  <si>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</si>
  <si>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</si>
  <si>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</si>
  <si>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</si>
  <si>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</si>
  <si>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</si>
  <si>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</si>
  <si>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</si>
  <si>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</si>
  <si>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</si>
  <si>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</si>
  <si>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</si>
  <si>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</si>
  <si>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</si>
  <si>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</si>
  <si>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</si>
  <si>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</si>
  <si>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</si>
  <si>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</si>
  <si>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</si>
  <si>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</si>
  <si>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</si>
  <si>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</si>
  <si>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</si>
  <si>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</si>
  <si>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</si>
  <si>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</si>
  <si>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</si>
  <si>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</si>
  <si>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</si>
  <si>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</si>
  <si>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</si>
  <si>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</si>
  <si>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</si>
  <si>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</si>
  <si>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</si>
  <si>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</si>
  <si>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</si>
  <si>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</si>
  <si>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</si>
  <si>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</si>
  <si>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</si>
  <si>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</si>
  <si>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</si>
  <si>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</si>
  <si>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</si>
  <si>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</si>
  <si>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</si>
  <si>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</si>
  <si>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</si>
  <si>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</si>
  <si>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</si>
  <si>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</si>
  <si>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</si>
  <si>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</si>
  <si>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</si>
  <si>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</si>
  <si>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</si>
  <si>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</si>
  <si>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</si>
  <si>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</si>
  <si>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</si>
  <si>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</si>
  <si>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</si>
  <si>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</si>
  <si>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</si>
  <si>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</si>
  <si>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</si>
  <si>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</si>
  <si>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</si>
  <si>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</si>
  <si>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</si>
  <si>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</si>
  <si>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</si>
  <si>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</si>
  <si>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</si>
  <si>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</si>
  <si>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</si>
  <si>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</si>
  <si>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</si>
  <si>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</si>
  <si>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</si>
  <si>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</si>
  <si>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</si>
  <si>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</si>
  <si>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</si>
  <si>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</si>
  <si>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</si>
  <si>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</si>
  <si>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</si>
  <si>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</si>
  <si>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</si>
  <si>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</si>
  <si>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</si>
  <si>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</si>
  <si>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</si>
  <si>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</si>
  <si>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</si>
  <si>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</si>
  <si>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</si>
  <si>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</si>
  <si>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</si>
  <si>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</si>
  <si>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</si>
  <si>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</si>
  <si>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</si>
  <si>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</si>
  <si>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</si>
  <si>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</si>
  <si>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</si>
  <si>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</si>
  <si>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</si>
  <si>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</si>
  <si>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</si>
  <si>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</si>
  <si>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</si>
  <si>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</si>
  <si>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</si>
  <si>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</si>
  <si>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</si>
  <si>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</si>
  <si>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</si>
  <si>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</si>
  <si>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</si>
  <si>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</si>
  <si>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</si>
  <si>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</si>
  <si>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</si>
  <si>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</si>
  <si>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</si>
  <si>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</si>
  <si>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</si>
  <si>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</si>
  <si>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</si>
  <si>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</si>
  <si>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</si>
  <si>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</si>
  <si>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</si>
  <si>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</si>
  <si>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</si>
  <si>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</si>
  <si>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</si>
  <si>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</si>
  <si>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</si>
  <si>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</si>
  <si>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</si>
  <si>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</si>
  <si>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</si>
  <si>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</si>
  <si>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</si>
  <si>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</si>
  <si>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</si>
  <si>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</si>
  <si>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</si>
  <si>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</si>
  <si>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</si>
  <si>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</si>
  <si>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</si>
  <si>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</si>
  <si>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</si>
  <si>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</si>
  <si>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</si>
  <si>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</si>
  <si>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</si>
  <si>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</si>
  <si>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</si>
  <si>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</si>
  <si>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</si>
  <si>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</si>
  <si>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</si>
  <si>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</si>
  <si>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</si>
  <si>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</si>
  <si>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</si>
  <si>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</si>
  <si>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</si>
  <si>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</si>
  <si>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</si>
  <si>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</si>
  <si>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</si>
  <si>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</si>
  <si>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</si>
  <si>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</si>
  <si>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</si>
  <si>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</si>
  <si>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</si>
  <si>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</si>
  <si>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</si>
  <si>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</si>
  <si>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</si>
  <si>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</si>
  <si>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</si>
  <si>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</si>
  <si>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</si>
  <si>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</si>
  <si>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</si>
  <si>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</si>
  <si>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</si>
  <si>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</si>
  <si>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</si>
  <si>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</si>
  <si>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</si>
  <si>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</si>
  <si>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</si>
  <si>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</si>
  <si>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</si>
  <si>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</si>
  <si>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</si>
  <si>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</si>
  <si>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</si>
  <si>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</si>
  <si>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</si>
  <si>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</si>
  <si>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</si>
  <si>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</si>
  <si>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</si>
  <si>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</si>
  <si>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</si>
  <si>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</si>
  <si>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</si>
  <si>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</si>
  <si>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</si>
  <si>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</si>
  <si>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</si>
  <si>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</si>
  <si>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</si>
  <si>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</si>
  <si>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</si>
  <si>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</si>
  <si>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</si>
  <si>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</si>
  <si>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</si>
  <si>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</si>
  <si>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</si>
  <si>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</si>
  <si>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</si>
  <si>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</si>
  <si>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</si>
  <si>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</si>
  <si>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</si>
  <si>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</si>
  <si>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</si>
  <si>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</si>
  <si>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</si>
  <si>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</si>
  <si>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</si>
  <si>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</si>
  <si>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</si>
  <si>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</si>
  <si>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</si>
  <si>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</si>
  <si>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</si>
  <si>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</si>
  <si>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</si>
  <si>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</si>
  <si>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</si>
  <si>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</si>
  <si>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</si>
  <si>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</si>
  <si>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</si>
  <si>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</si>
  <si>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</si>
  <si>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</si>
  <si>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</si>
  <si>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</si>
  <si>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</si>
  <si>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</si>
  <si>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</si>
  <si>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</si>
  <si>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</si>
  <si>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</si>
  <si>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</si>
  <si>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</si>
  <si>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</si>
  <si>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</si>
  <si>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</si>
  <si>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</si>
  <si>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</si>
  <si>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</si>
  <si>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</si>
  <si>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</si>
  <si>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</si>
  <si>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</si>
  <si>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</si>
  <si>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</si>
  <si>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</si>
  <si>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</si>
  <si>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</si>
  <si>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</si>
  <si>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</si>
  <si>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</si>
  <si>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</si>
  <si>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</si>
  <si>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</si>
  <si>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</si>
  <si>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</si>
  <si>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</si>
  <si>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</si>
  <si>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</si>
  <si>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</si>
  <si>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</si>
  <si>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</si>
  <si>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</si>
  <si>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</si>
  <si>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</si>
  <si>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</si>
  <si>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</si>
  <si>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</si>
  <si>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</si>
  <si>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</si>
  <si>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</si>
  <si>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</si>
  <si>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</si>
  <si>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</si>
  <si>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</si>
  <si>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</si>
  <si>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</si>
  <si>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</si>
  <si>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</si>
  <si>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</si>
  <si>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</si>
  <si>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</si>
  <si>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</si>
  <si>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</si>
  <si>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</si>
  <si>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</si>
  <si>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</si>
  <si>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</si>
  <si>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</si>
  <si>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</si>
  <si>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</si>
  <si>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</si>
  <si>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</si>
  <si>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</si>
  <si>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</si>
  <si>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</si>
  <si>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</si>
  <si>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</si>
  <si>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</si>
  <si>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</si>
  <si>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</si>
  <si>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</si>
  <si>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</si>
  <si>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</si>
  <si>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</si>
  <si>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</si>
  <si>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</si>
  <si>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</si>
  <si>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</si>
  <si>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</si>
  <si>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</si>
  <si>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</si>
  <si>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</si>
  <si>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</si>
  <si>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</si>
  <si>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</si>
  <si>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</si>
  <si>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</si>
  <si>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</si>
  <si>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</si>
  <si>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</si>
  <si>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</si>
  <si>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</si>
  <si>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</si>
  <si>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</si>
  <si>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</si>
  <si>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</si>
  <si>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</si>
  <si>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</si>
  <si>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</si>
  <si>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</si>
  <si>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</si>
  <si>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</si>
  <si>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</si>
  <si>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</si>
  <si>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</si>
  <si>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</si>
  <si>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</si>
  <si>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</si>
  <si>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</si>
  <si>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</si>
  <si>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</si>
  <si>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</si>
  <si>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</si>
  <si>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</si>
  <si>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</si>
  <si>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</si>
  <si>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</si>
  <si>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</si>
  <si>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</si>
  <si>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</si>
  <si>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</si>
  <si>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</si>
  <si>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</si>
  <si>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</si>
  <si>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</si>
  <si>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</si>
  <si>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</si>
  <si>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</si>
  <si>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</si>
  <si>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</si>
  <si>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</si>
  <si>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</si>
  <si>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</si>
  <si>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</si>
  <si>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</si>
  <si>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</si>
  <si>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</si>
  <si>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</si>
  <si>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</si>
  <si>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</si>
  <si>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</si>
  <si>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</si>
  <si>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</si>
  <si>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</si>
  <si>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</si>
  <si>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</si>
  <si>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</si>
  <si>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</si>
  <si>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</si>
  <si>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</si>
  <si>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</si>
  <si>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</si>
  <si>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</si>
  <si>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</si>
  <si>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</si>
  <si>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</si>
  <si>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</si>
  <si>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</si>
  <si>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</si>
  <si>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</si>
  <si>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</si>
  <si>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</si>
  <si>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</si>
  <si>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</si>
  <si>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</si>
  <si>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</si>
  <si>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</si>
  <si>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</si>
  <si>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</si>
  <si>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</si>
  <si>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</si>
  <si>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</si>
  <si>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</si>
  <si>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</si>
  <si>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</si>
  <si>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</si>
  <si>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</si>
  <si>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</si>
  <si>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</si>
  <si>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</si>
  <si>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</si>
  <si>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</si>
  <si>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</si>
  <si>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</si>
  <si>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</si>
  <si>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</si>
  <si>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</si>
  <si>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</si>
  <si>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</si>
  <si>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</si>
  <si>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</si>
  <si>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</si>
  <si>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</si>
  <si>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</si>
  <si>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</si>
  <si>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</si>
  <si>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</si>
  <si>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</si>
  <si>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</si>
  <si>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</si>
  <si>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</si>
  <si>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</si>
  <si>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</si>
  <si>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</si>
  <si>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</si>
  <si>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</si>
  <si>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</si>
  <si>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</si>
  <si>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</si>
  <si>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</si>
  <si>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</si>
  <si>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</si>
  <si>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</si>
  <si>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</si>
  <si>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</si>
  <si>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</si>
  <si>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</si>
  <si>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</si>
  <si>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</si>
  <si>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</si>
  <si>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</si>
  <si>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</si>
  <si>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</si>
  <si>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</si>
  <si>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</si>
  <si>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</si>
  <si>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</si>
  <si>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</si>
  <si>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</si>
  <si>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</si>
  <si>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</si>
  <si>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</si>
  <si>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</si>
  <si>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</si>
  <si>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</si>
  <si>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</si>
  <si>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</si>
  <si>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</si>
  <si>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</si>
  <si>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</si>
  <si>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</si>
  <si>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</si>
  <si>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</si>
  <si>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</si>
  <si>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</si>
  <si>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</si>
  <si>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</si>
  <si>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</si>
  <si>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</si>
  <si>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</si>
  <si>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</si>
  <si>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</si>
  <si>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</si>
  <si>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</si>
  <si>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</si>
  <si>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</si>
  <si>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</si>
  <si>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</si>
  <si>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</si>
  <si>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</si>
  <si>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</si>
  <si>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</si>
  <si>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</si>
  <si>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</si>
  <si>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</si>
  <si>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</si>
  <si>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</si>
  <si>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</si>
  <si>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</si>
  <si>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</si>
  <si>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</si>
  <si>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</si>
  <si>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</si>
  <si>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</si>
  <si>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</si>
  <si>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</si>
  <si>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</si>
  <si>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</si>
  <si>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</si>
  <si>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</si>
  <si>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</si>
  <si>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</si>
  <si>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</si>
  <si>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</si>
  <si>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</si>
  <si>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</si>
  <si>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</si>
  <si>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</si>
  <si>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</si>
  <si>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</si>
  <si>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</si>
  <si>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</si>
  <si>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</si>
  <si>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</si>
  <si>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</si>
  <si>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</si>
  <si>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</si>
  <si>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</si>
  <si>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</si>
  <si>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</si>
  <si>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</si>
  <si>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</si>
  <si>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</si>
  <si>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</si>
  <si>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</si>
  <si>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</si>
  <si>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</si>
  <si>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</si>
  <si>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</si>
  <si>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</si>
  <si>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</si>
  <si>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</si>
  <si>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</si>
  <si>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</si>
  <si>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</si>
  <si>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</si>
  <si>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</si>
  <si>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</si>
  <si>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</si>
  <si>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</si>
  <si>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</si>
  <si>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</si>
  <si>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</si>
  <si>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</si>
  <si>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</si>
  <si>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</si>
  <si>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</si>
  <si>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</si>
  <si>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</si>
  <si>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</si>
  <si>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</si>
  <si>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</si>
  <si>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</si>
  <si>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</si>
  <si>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</si>
  <si>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</si>
  <si>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</si>
  <si>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</si>
  <si>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</si>
  <si>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</si>
  <si>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</si>
  <si>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</si>
  <si>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</si>
  <si>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</si>
  <si>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</si>
  <si>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</si>
  <si>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</si>
  <si>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</si>
  <si>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</si>
  <si>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</si>
  <si>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</si>
  <si>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</si>
  <si>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</si>
  <si>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</si>
  <si>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</si>
  <si>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</si>
  <si>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</si>
  <si>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</si>
  <si>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</si>
  <si>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</si>
  <si>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</si>
  <si>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</si>
  <si>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</si>
  <si>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</si>
  <si>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</si>
  <si>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</si>
  <si>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</si>
  <si>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</si>
  <si>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</si>
  <si>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</si>
  <si>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</si>
  <si>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</si>
  <si>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</si>
  <si>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</si>
  <si>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</si>
  <si>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</si>
  <si>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</si>
  <si>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</si>
  <si>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</si>
  <si>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</si>
  <si>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</si>
  <si>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</si>
  <si>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</si>
  <si>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</si>
  <si>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</si>
  <si>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</si>
  <si>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</si>
  <si>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</si>
  <si>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</si>
  <si>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</si>
  <si>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</si>
  <si>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</si>
  <si>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</si>
  <si>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</si>
  <si>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</si>
  <si>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</si>
  <si>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</si>
  <si>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</si>
  <si>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</si>
  <si>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</si>
  <si>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</si>
  <si>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</si>
  <si>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</si>
  <si>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</si>
  <si>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</si>
  <si>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</si>
  <si>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</si>
  <si>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</si>
  <si>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</si>
  <si>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</si>
  <si>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</si>
  <si>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</si>
  <si>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</si>
  <si>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</si>
  <si>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</si>
  <si>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</si>
  <si>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</si>
  <si>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</si>
  <si>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</si>
  <si>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</si>
  <si>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</si>
  <si>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</si>
  <si>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</si>
  <si>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</si>
  <si>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</si>
  <si>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</si>
  <si>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</si>
  <si>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</si>
  <si>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</si>
  <si>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</si>
  <si>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</si>
  <si>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</si>
  <si>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</si>
  <si>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</si>
  <si>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</si>
  <si>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</si>
  <si>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</si>
  <si>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</si>
  <si>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</si>
  <si>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</si>
  <si>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</si>
  <si>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</si>
  <si>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</si>
  <si>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</si>
  <si>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</si>
  <si>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</si>
  <si>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</si>
  <si>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</si>
  <si>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</si>
  <si>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</si>
  <si>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</si>
  <si>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</si>
  <si>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</si>
  <si>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</si>
  <si>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</si>
  <si>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</si>
  <si>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</si>
  <si>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</si>
  <si>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</si>
  <si>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</si>
  <si>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</si>
  <si>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</si>
  <si>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</si>
  <si>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</si>
  <si>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</si>
  <si>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</si>
  <si>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</si>
  <si>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</si>
  <si>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</si>
  <si>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</si>
  <si>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</si>
  <si>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</si>
  <si>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</si>
  <si>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</si>
  <si>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</si>
  <si>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</si>
  <si>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</si>
  <si>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</si>
  <si>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</si>
  <si>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</si>
  <si>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</si>
  <si>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</si>
  <si>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</si>
  <si>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</si>
  <si>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</si>
  <si>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</si>
  <si>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</si>
  <si>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</si>
  <si>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</si>
  <si>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</si>
  <si>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</si>
  <si>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</si>
  <si>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</si>
  <si>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</si>
  <si>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</si>
  <si>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</si>
  <si>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</si>
  <si>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</si>
  <si>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</si>
  <si>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</si>
  <si>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</si>
  <si>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</si>
  <si>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</si>
  <si>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</si>
  <si>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</si>
  <si>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</si>
  <si>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</si>
  <si>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</si>
  <si>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</si>
  <si>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</si>
  <si>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</si>
  <si>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</si>
  <si>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</si>
  <si>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</si>
  <si>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</si>
  <si>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</si>
  <si>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</si>
  <si>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</si>
  <si>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</si>
  <si>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</si>
  <si>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</si>
  <si>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</si>
  <si>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</si>
  <si>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</si>
  <si>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</si>
  <si>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</si>
  <si>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</si>
  <si>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</si>
  <si>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</si>
  <si>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</si>
  <si>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</si>
  <si>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</si>
  <si>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</si>
  <si>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</si>
  <si>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</si>
  <si>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</si>
  <si>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</si>
  <si>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</si>
  <si>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</si>
  <si>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</si>
  <si>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</si>
  <si>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</si>
  <si>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</si>
  <si>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</si>
  <si>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</si>
  <si>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</si>
  <si>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</si>
  <si>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</si>
  <si>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</si>
  <si>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</si>
  <si>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</si>
  <si>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</si>
  <si>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</si>
  <si>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</si>
  <si>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</si>
  <si>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</si>
  <si>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</si>
  <si>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</si>
  <si>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</si>
  <si>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</si>
  <si>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</si>
  <si>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</si>
  <si>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</si>
  <si>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</si>
  <si>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</si>
  <si>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</si>
  <si>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</si>
  <si>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</si>
  <si>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</si>
  <si>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</si>
  <si>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</si>
  <si>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</si>
  <si>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</si>
  <si>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</si>
  <si>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</si>
  <si>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</si>
  <si>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</si>
  <si>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</si>
  <si>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</si>
  <si>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</si>
  <si>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</si>
  <si>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</si>
  <si>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</si>
  <si>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</si>
  <si>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</si>
  <si>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</si>
  <si>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</si>
  <si>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</si>
  <si>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</si>
  <si>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</si>
  <si>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</si>
  <si>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</si>
  <si>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</si>
  <si>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</si>
  <si>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</si>
  <si>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</si>
  <si>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</si>
  <si>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</si>
  <si>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</si>
  <si>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</si>
  <si>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</si>
  <si>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</si>
  <si>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</si>
  <si>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</si>
  <si>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</si>
  <si>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</si>
  <si>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</si>
  <si>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</si>
  <si>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</si>
  <si>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</si>
  <si>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</si>
  <si>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</si>
  <si>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</si>
  <si>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</si>
  <si>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</si>
  <si>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</si>
  <si>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</si>
  <si>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</si>
  <si>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</si>
  <si>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</si>
  <si>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</si>
  <si>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</si>
  <si>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</si>
  <si>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</si>
  <si>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</si>
  <si>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</si>
  <si>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</si>
  <si>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</si>
  <si>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</si>
  <si>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</si>
  <si>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</si>
  <si>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</si>
  <si>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</si>
  <si>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</si>
  <si>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</si>
  <si>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</si>
  <si>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</si>
  <si>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</si>
  <si>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</si>
  <si>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</si>
  <si>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</si>
  <si>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</si>
  <si>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</si>
  <si>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</si>
  <si>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</si>
  <si>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</si>
  <si>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</si>
  <si>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</si>
  <si>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</si>
  <si>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</si>
  <si>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</si>
  <si>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</si>
  <si>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</si>
  <si>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</si>
  <si>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</si>
  <si>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</si>
  <si>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</si>
  <si>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</si>
  <si>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</si>
  <si>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</si>
  <si>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</si>
  <si>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</si>
  <si>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</si>
  <si>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</si>
  <si>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</si>
  <si>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</si>
  <si>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</si>
  <si>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</si>
  <si>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</si>
  <si>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</si>
  <si>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</si>
  <si>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</si>
  <si>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</si>
  <si>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</si>
  <si>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</si>
  <si>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</si>
  <si>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</si>
  <si>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</si>
  <si>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</si>
  <si>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</si>
  <si>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</si>
  <si>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</si>
  <si>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</si>
  <si>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</si>
  <si>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</si>
  <si>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</si>
  <si>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</si>
  <si>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</si>
  <si>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</si>
  <si>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</si>
  <si>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</si>
  <si>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</si>
  <si>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</si>
  <si>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</si>
  <si>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</si>
  <si>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</si>
  <si>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</si>
  <si>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</si>
  <si>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</si>
  <si>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</si>
  <si>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</si>
  <si>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</si>
  <si>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</si>
  <si>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</si>
  <si>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</si>
  <si>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</si>
  <si>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</si>
  <si>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</si>
  <si>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</si>
  <si>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</si>
  <si>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</si>
  <si>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</si>
  <si>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</si>
  <si>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</si>
  <si>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</si>
  <si>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</si>
  <si>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</si>
  <si>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</si>
  <si>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</si>
  <si>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</si>
  <si>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</si>
  <si>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</si>
  <si>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</si>
  <si>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</si>
  <si>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</si>
  <si>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</si>
  <si>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</si>
  <si>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</si>
  <si>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</si>
  <si>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</si>
  <si>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</si>
  <si>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</si>
  <si>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</si>
  <si>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</si>
  <si>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</si>
  <si>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</si>
  <si>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</si>
  <si>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</si>
  <si>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</si>
  <si>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</si>
  <si>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</si>
  <si>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</si>
  <si>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</si>
  <si>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</si>
  <si>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</si>
  <si>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</si>
  <si>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</si>
  <si>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</si>
  <si>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</si>
  <si>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</si>
  <si>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</si>
  <si>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</si>
  <si>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</si>
  <si>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</si>
  <si>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</si>
  <si>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</si>
  <si>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</si>
  <si>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</si>
  <si>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</si>
  <si>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</si>
  <si>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</si>
  <si>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</si>
  <si>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</si>
  <si>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</si>
  <si>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</si>
  <si>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</si>
  <si>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</si>
  <si>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</si>
  <si>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</si>
  <si>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</si>
  <si>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</si>
  <si>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</si>
  <si>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</si>
  <si>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</si>
  <si>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</si>
  <si>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</si>
  <si>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</si>
  <si>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</si>
  <si>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</si>
  <si>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</si>
  <si>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</si>
  <si>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</si>
  <si>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</si>
  <si>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</si>
  <si>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</si>
  <si>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</si>
  <si>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</si>
  <si>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</si>
  <si>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</si>
  <si>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</si>
  <si>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</si>
  <si>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</si>
  <si>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</si>
  <si>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</si>
  <si>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</si>
  <si>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</si>
  <si>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</si>
  <si>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</si>
  <si>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</si>
  <si>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</si>
  <si>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</si>
  <si>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</si>
  <si>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</si>
  <si>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</si>
  <si>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</si>
  <si>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</si>
  <si>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</si>
  <si>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</si>
  <si>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</si>
  <si>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</si>
  <si>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</si>
  <si>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</si>
  <si>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</si>
  <si>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</si>
  <si>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</si>
  <si>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</si>
  <si>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</si>
  <si>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</si>
  <si>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</si>
  <si>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</si>
  <si>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</si>
  <si>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</si>
  <si>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</si>
  <si>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</si>
  <si>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</si>
  <si>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</si>
  <si>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</si>
  <si>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</si>
  <si>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</si>
  <si>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</si>
  <si>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</si>
  <si>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</si>
  <si>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</si>
  <si>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</si>
  <si>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</si>
  <si>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</si>
  <si>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</si>
  <si>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</si>
  <si>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</si>
  <si>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</si>
  <si>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</si>
  <si>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</si>
  <si>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</si>
  <si>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</si>
  <si>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</si>
  <si>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</si>
  <si>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</si>
  <si>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</si>
  <si>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</si>
  <si>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</si>
  <si>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</si>
  <si>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</si>
  <si>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</si>
  <si>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</si>
  <si>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</si>
  <si>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</si>
  <si>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</si>
  <si>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</si>
  <si>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</si>
  <si>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</si>
  <si>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</si>
  <si>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</si>
  <si>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</si>
  <si>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</si>
  <si>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</si>
  <si>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</si>
  <si>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</si>
  <si>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</si>
  <si>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</si>
  <si>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</si>
  <si>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</si>
  <si>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</si>
  <si>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</si>
  <si>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</si>
  <si>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</si>
  <si>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</si>
  <si>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</si>
  <si>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</si>
  <si>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</si>
  <si>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</si>
  <si>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</si>
  <si>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</si>
  <si>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</si>
  <si>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</si>
  <si>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</si>
  <si>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</si>
  <si>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</si>
  <si>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</si>
  <si>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</si>
  <si>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</si>
  <si>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</si>
  <si>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</si>
  <si>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</si>
  <si>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</si>
  <si>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</si>
  <si>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</si>
  <si>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</si>
  <si>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</si>
  <si>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</si>
  <si>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</si>
  <si>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</si>
  <si>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</si>
  <si>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</si>
  <si>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</si>
  <si>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</si>
  <si>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</si>
  <si>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</si>
  <si>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</si>
  <si>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</si>
  <si>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</si>
  <si>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</si>
  <si>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</si>
  <si>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</si>
  <si>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</si>
  <si>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</si>
  <si>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</si>
  <si>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</si>
  <si>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</si>
  <si>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</si>
  <si>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</si>
  <si>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</si>
  <si>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</si>
  <si>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</si>
  <si>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</si>
  <si>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</si>
  <si>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</si>
  <si>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</si>
  <si>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</si>
  <si>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</si>
  <si>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</si>
  <si>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</si>
  <si>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</si>
  <si>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</si>
  <si>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</si>
  <si>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</si>
  <si>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</si>
  <si>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</si>
  <si>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</si>
  <si>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</si>
  <si>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</si>
  <si>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</si>
  <si>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</si>
  <si>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</si>
  <si>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</si>
  <si>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</si>
  <si>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</si>
  <si>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</si>
  <si>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</si>
  <si>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</si>
  <si>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</si>
  <si>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</si>
  <si>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</si>
  <si>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</si>
  <si>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</si>
  <si>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</si>
  <si>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</si>
  <si>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</si>
  <si>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</si>
  <si>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</si>
  <si>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</si>
  <si>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</si>
  <si>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</si>
  <si>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</si>
  <si>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</si>
  <si>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</si>
  <si>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</si>
  <si>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</si>
  <si>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</si>
  <si>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</si>
  <si>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</si>
  <si>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</si>
  <si>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</si>
  <si>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</si>
  <si>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</si>
  <si>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</si>
  <si>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</si>
  <si>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</si>
  <si>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</si>
  <si>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</si>
  <si>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</si>
  <si>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</si>
  <si>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</si>
  <si>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</si>
  <si>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</si>
  <si>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</si>
  <si>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</si>
  <si>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</si>
  <si>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</si>
  <si>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</si>
  <si>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</si>
  <si>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</si>
  <si>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</si>
  <si>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</si>
  <si>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</si>
  <si>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</si>
  <si>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</si>
  <si>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</si>
  <si>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</si>
  <si>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</si>
  <si>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</si>
  <si>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</si>
  <si>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</si>
  <si>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</si>
  <si>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</si>
  <si>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</si>
  <si>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</si>
  <si>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</si>
  <si>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</si>
  <si>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</si>
  <si>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</si>
  <si>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</si>
  <si>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</si>
  <si>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</si>
  <si>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</si>
  <si>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</si>
  <si>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</si>
  <si>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</si>
  <si>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</si>
  <si>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</si>
  <si>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</si>
  <si>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</si>
  <si>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</si>
  <si>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</si>
  <si>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</si>
  <si>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</si>
  <si>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</si>
  <si>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</si>
  <si>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</si>
  <si>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</si>
  <si>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</si>
  <si>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</si>
  <si>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</si>
  <si>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</si>
  <si>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</si>
  <si>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</si>
  <si>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</si>
  <si>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</si>
  <si>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</si>
  <si>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</si>
  <si>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</si>
  <si>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</si>
  <si>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</si>
  <si>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</si>
  <si>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</si>
  <si>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</si>
  <si>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</si>
  <si>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</si>
  <si>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</si>
  <si>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</si>
  <si>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</si>
  <si>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</si>
  <si>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</si>
  <si>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</si>
  <si>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</si>
  <si>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</si>
  <si>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</si>
  <si>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</si>
  <si>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</si>
  <si>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</si>
  <si>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</si>
  <si>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</si>
  <si>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</si>
  <si>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</si>
  <si>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</si>
  <si>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</si>
  <si>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</si>
  <si>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</si>
  <si>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</si>
  <si>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</si>
  <si>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</si>
  <si>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</si>
  <si>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</si>
  <si>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</si>
  <si>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</si>
  <si>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</si>
  <si>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</si>
  <si>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</si>
  <si>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</si>
  <si>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</si>
  <si>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</si>
  <si>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</si>
  <si>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</si>
  <si>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</si>
  <si>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</si>
  <si>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</si>
  <si>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</si>
  <si>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</si>
  <si>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</si>
  <si>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</si>
  <si>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</si>
  <si>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</si>
  <si>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</si>
  <si>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</si>
  <si>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</si>
  <si>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</si>
  <si>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</si>
  <si>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</si>
  <si>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</si>
  <si>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</si>
  <si>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</si>
  <si>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</si>
  <si>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</si>
  <si>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</si>
  <si>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</si>
  <si>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</si>
  <si>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</si>
  <si>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</si>
  <si>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</si>
  <si>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</si>
  <si>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</si>
  <si>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</si>
  <si>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</si>
  <si>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</si>
  <si>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</si>
  <si>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</si>
  <si>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</si>
  <si>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</si>
  <si>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</si>
  <si>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</si>
  <si>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</si>
  <si>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</si>
  <si>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</si>
  <si>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</si>
  <si>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</si>
  <si>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</si>
  <si>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</si>
  <si>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</si>
  <si>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</si>
  <si>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</si>
  <si>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</si>
  <si>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</si>
  <si>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</si>
  <si>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</si>
  <si>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</si>
  <si>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</si>
  <si>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</si>
  <si>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</si>
  <si>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</si>
  <si>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</si>
  <si>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</si>
  <si>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</si>
  <si>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</si>
  <si>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</si>
  <si>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</si>
  <si>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</si>
  <si>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</si>
  <si>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</si>
  <si>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</si>
  <si>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</si>
  <si>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</si>
  <si>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</si>
  <si>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</si>
  <si>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</si>
  <si>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</si>
  <si>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</si>
  <si>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</si>
  <si>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</si>
  <si>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</si>
  <si>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</si>
  <si>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</si>
  <si>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</si>
  <si>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</si>
  <si>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</si>
  <si>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</si>
  <si>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</si>
  <si>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</si>
  <si>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</si>
  <si>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</si>
  <si>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</si>
  <si>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</si>
  <si>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</si>
  <si>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</si>
  <si>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</si>
  <si>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</si>
  <si>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</si>
  <si>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</si>
  <si>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</si>
  <si>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</si>
  <si>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</si>
  <si>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</si>
  <si>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</si>
  <si>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</si>
  <si>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</si>
  <si>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</si>
  <si>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</si>
  <si>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</si>
  <si>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</si>
  <si>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</si>
  <si>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</si>
  <si>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</si>
  <si>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</si>
  <si>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</si>
  <si>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</si>
  <si>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</si>
  <si>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</si>
  <si>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</si>
  <si>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</si>
  <si>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</si>
  <si>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</si>
  <si>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</si>
  <si>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</si>
  <si>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</si>
  <si>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</si>
  <si>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</si>
  <si>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</si>
  <si>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</si>
  <si>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</si>
  <si>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</si>
  <si>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</si>
  <si>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</si>
  <si>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</si>
  <si>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</si>
  <si>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</si>
  <si>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</si>
  <si>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</si>
  <si>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</si>
  <si>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</si>
  <si>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</si>
  <si>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</si>
  <si>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</si>
  <si>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</si>
  <si>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</si>
  <si>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</si>
  <si>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</si>
  <si>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</si>
  <si>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</si>
  <si>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</si>
  <si>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</si>
  <si>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</si>
  <si>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</si>
  <si>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</si>
  <si>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</si>
  <si>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</si>
  <si>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</si>
  <si>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</si>
  <si>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</si>
  <si>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</si>
  <si>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</si>
  <si>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</si>
  <si>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</si>
  <si>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</si>
  <si>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</si>
  <si>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</si>
  <si>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</si>
  <si>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</si>
  <si>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</si>
  <si>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</si>
  <si>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</si>
  <si>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</si>
  <si>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</si>
  <si>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</si>
  <si>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</si>
  <si>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</si>
  <si>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</si>
  <si>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</si>
  <si>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</si>
  <si>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</si>
  <si>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</si>
  <si>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</si>
  <si>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</si>
  <si>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</si>
  <si>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</si>
  <si>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</si>
  <si>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</si>
  <si>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</si>
  <si>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</si>
  <si>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</si>
  <si>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</si>
  <si>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</si>
  <si>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</si>
  <si>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</si>
  <si>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</si>
  <si>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</si>
  <si>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</si>
  <si>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</si>
  <si>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</si>
  <si>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</si>
  <si>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</si>
  <si>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</si>
  <si>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</si>
  <si>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</si>
  <si>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</si>
  <si>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</si>
  <si>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</si>
  <si>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</si>
  <si>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</si>
  <si>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</si>
  <si>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</si>
  <si>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</si>
  <si>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</si>
  <si>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</si>
  <si>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</si>
  <si>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</si>
  <si>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</si>
  <si>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</si>
  <si>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</si>
  <si>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</si>
  <si>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</si>
  <si>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</si>
  <si>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</si>
  <si>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</si>
  <si>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</si>
  <si>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</si>
  <si>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</si>
  <si>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</si>
  <si>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</si>
  <si>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</si>
  <si>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</si>
  <si>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</si>
  <si>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</si>
  <si>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</si>
  <si>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</si>
  <si>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</si>
  <si>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</si>
  <si>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</si>
  <si>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</si>
  <si>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</si>
  <si>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</si>
  <si>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</si>
  <si>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</si>
  <si>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</si>
  <si>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</si>
  <si>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</si>
  <si>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</si>
  <si>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</si>
  <si>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</si>
  <si>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</si>
  <si>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</si>
  <si>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</si>
  <si>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</si>
  <si>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</si>
  <si>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</si>
  <si>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</si>
  <si>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</si>
  <si>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</si>
  <si>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</si>
  <si>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</si>
  <si>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</si>
  <si>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</si>
  <si>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</si>
  <si>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</si>
  <si>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</si>
  <si>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</si>
  <si>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</si>
  <si>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</si>
  <si>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</si>
  <si>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</si>
  <si>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</si>
  <si>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</si>
  <si>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</si>
  <si>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</si>
  <si>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</si>
  <si>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</si>
  <si>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</si>
  <si>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</si>
  <si>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</si>
  <si>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</si>
  <si>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</si>
  <si>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</si>
  <si>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</si>
  <si>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</si>
  <si>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</si>
  <si>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</si>
  <si>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</si>
  <si>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</si>
  <si>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</si>
  <si>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</si>
  <si>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</si>
  <si>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</si>
  <si>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</si>
  <si>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</si>
  <si>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</si>
  <si>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</si>
  <si>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</si>
  <si>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</si>
  <si>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</si>
  <si>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</si>
  <si>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</si>
  <si>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</si>
  <si>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</si>
  <si>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</si>
  <si>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</si>
  <si>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</si>
  <si>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</si>
  <si>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</si>
  <si>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</si>
  <si>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</si>
  <si>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</si>
  <si>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</si>
  <si>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</si>
  <si>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</si>
  <si>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</si>
  <si>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</si>
  <si>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</si>
  <si>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</si>
  <si>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</si>
  <si>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</si>
  <si>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</si>
  <si>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</si>
  <si>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</si>
  <si>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</si>
  <si>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</si>
  <si>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</si>
  <si>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</si>
  <si>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</si>
  <si>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</si>
  <si>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</si>
  <si>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</si>
  <si>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</si>
  <si>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</si>
  <si>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</si>
  <si>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</si>
  <si>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</si>
  <si>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</si>
  <si>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</si>
  <si>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</si>
  <si>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</si>
  <si>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</si>
  <si>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</si>
  <si>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</si>
  <si>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</si>
  <si>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</si>
  <si>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</si>
  <si>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</si>
  <si>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</si>
  <si>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</si>
  <si>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</si>
  <si>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</si>
  <si>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</si>
  <si>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</si>
  <si>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</si>
  <si>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</si>
  <si>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</si>
  <si>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</si>
  <si>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</si>
  <si>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</si>
  <si>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</si>
  <si>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</si>
  <si>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</si>
  <si>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</si>
  <si>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</si>
  <si>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</si>
  <si>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</si>
  <si>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</si>
  <si>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</si>
  <si>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</si>
  <si>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</si>
  <si>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</si>
  <si>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</si>
  <si>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</si>
  <si>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</si>
  <si>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</si>
  <si>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</si>
  <si>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</si>
  <si>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</si>
  <si>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</si>
  <si>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</si>
  <si>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</si>
  <si>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</si>
  <si>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</si>
  <si>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</si>
  <si>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</si>
  <si>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</si>
  <si>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</si>
  <si>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</si>
  <si>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</si>
  <si>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</si>
  <si>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</si>
  <si>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</si>
  <si>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</si>
  <si>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</si>
  <si>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</si>
  <si>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</si>
  <si>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</si>
  <si>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</si>
  <si>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</si>
  <si>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</si>
  <si>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</si>
  <si>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</si>
  <si>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</si>
  <si>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</si>
  <si>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</si>
  <si>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</si>
  <si>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</si>
  <si>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</si>
  <si>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</si>
  <si>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</si>
  <si>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</si>
  <si>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</si>
  <si>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</si>
  <si>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</si>
  <si>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</si>
  <si>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</si>
  <si>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</si>
  <si>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</si>
  <si>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</si>
  <si>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</si>
  <si>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</si>
  <si>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</si>
  <si>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</si>
  <si>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</si>
  <si>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</si>
  <si>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</si>
  <si>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</si>
  <si>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</si>
  <si>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</si>
  <si>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</si>
  <si>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</si>
  <si>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</si>
  <si>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</si>
  <si>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</si>
  <si>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</si>
  <si>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</si>
  <si>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</si>
  <si>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</si>
  <si>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</si>
  <si>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</si>
  <si>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</si>
  <si>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</si>
  <si>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</si>
  <si>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</si>
  <si>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</si>
  <si>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</si>
  <si>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</si>
  <si>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</si>
  <si>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</si>
  <si>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</si>
  <si>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</si>
  <si>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</si>
  <si>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</si>
  <si>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</si>
  <si>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</si>
  <si>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</si>
  <si>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</si>
  <si>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</si>
  <si>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</si>
  <si>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</si>
  <si>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</si>
  <si>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</si>
  <si>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</si>
  <si>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</si>
  <si>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</si>
  <si>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</si>
  <si>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</si>
  <si>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</si>
  <si>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</si>
  <si>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</si>
  <si>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</si>
  <si>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</si>
  <si>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</si>
  <si>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</si>
  <si>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</si>
  <si>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</si>
  <si>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</si>
  <si>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</si>
  <si>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</si>
  <si>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</si>
  <si>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</si>
  <si>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</si>
  <si>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</si>
  <si>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</si>
  <si>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</si>
  <si>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</si>
  <si>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</si>
  <si>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</si>
  <si>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</si>
  <si>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</si>
  <si>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</si>
  <si>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</si>
  <si>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</si>
  <si>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</si>
  <si>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</si>
  <si>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</si>
  <si>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</si>
  <si>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</si>
  <si>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</si>
  <si>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</si>
  <si>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</si>
  <si>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</si>
  <si>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</si>
  <si>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</si>
  <si>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</si>
  <si>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</si>
  <si>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</si>
  <si>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</si>
  <si>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</si>
  <si>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</si>
  <si>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</si>
  <si>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</si>
  <si>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</si>
  <si>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</si>
  <si>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</si>
  <si>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</si>
  <si>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</si>
  <si>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</si>
  <si>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</si>
  <si>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</si>
  <si>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</si>
  <si>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</si>
  <si>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</si>
  <si>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</si>
  <si>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</si>
  <si>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</si>
  <si>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</si>
  <si>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</si>
  <si>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</si>
  <si>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</si>
  <si>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</si>
  <si>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</si>
  <si>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</si>
  <si>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</si>
  <si>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</si>
  <si>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</si>
  <si>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</si>
  <si>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</si>
  <si>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</si>
  <si>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</si>
  <si>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</si>
  <si>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</si>
  <si>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</si>
  <si>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</si>
  <si>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</si>
  <si>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</si>
  <si>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</si>
  <si>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</si>
  <si>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</si>
  <si>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</si>
  <si>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</si>
  <si>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</si>
  <si>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</si>
  <si>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</si>
  <si>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</si>
  <si>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</si>
  <si>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</si>
  <si>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</si>
  <si>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</si>
  <si>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</si>
  <si>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</si>
  <si>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</si>
  <si>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</si>
  <si>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</si>
  <si>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</si>
  <si>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</si>
  <si>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</si>
  <si>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</si>
  <si>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</si>
  <si>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</si>
  <si>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</si>
  <si>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</si>
  <si>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</si>
  <si>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</si>
  <si>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</si>
  <si>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</si>
  <si>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</si>
  <si>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</si>
  <si>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</si>
  <si>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</si>
  <si>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</si>
  <si>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</si>
  <si>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</si>
  <si>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</si>
  <si>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</si>
  <si>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</si>
  <si>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</si>
  <si>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</si>
  <si>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</si>
  <si>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</si>
  <si>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</si>
  <si>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</si>
  <si>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</si>
  <si>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</si>
  <si>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</si>
  <si>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</si>
  <si>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</si>
  <si>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</si>
  <si>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</si>
  <si>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</si>
  <si>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</si>
  <si>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</si>
  <si>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</si>
  <si>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</si>
  <si>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</si>
  <si>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</si>
  <si>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</si>
  <si>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</si>
  <si>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</si>
  <si>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</si>
  <si>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</si>
  <si>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</si>
  <si>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</si>
  <si>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</si>
  <si>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</si>
  <si>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</si>
  <si>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</si>
  <si>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</si>
  <si>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</si>
  <si>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</si>
  <si>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</si>
  <si>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</si>
  <si>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</si>
  <si>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</si>
  <si>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</si>
  <si>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</si>
  <si>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</si>
  <si>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</si>
  <si>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</si>
  <si>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</si>
  <si>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</si>
  <si>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</si>
  <si>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</si>
  <si>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</si>
  <si>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</si>
  <si>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</si>
  <si>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</si>
  <si>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</si>
  <si>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</si>
  <si>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</si>
  <si>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</si>
  <si>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</si>
  <si>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</si>
  <si>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</si>
  <si>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</si>
  <si>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</si>
  <si>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</si>
  <si>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</si>
  <si>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</si>
  <si>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</si>
  <si>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</si>
  <si>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</si>
  <si>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</si>
  <si>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</si>
  <si>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</si>
  <si>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</si>
  <si>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</si>
  <si>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</si>
  <si>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</si>
  <si>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</si>
  <si>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</si>
  <si>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</si>
  <si>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</si>
  <si>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</si>
  <si>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</si>
  <si>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</si>
  <si>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</si>
  <si>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</si>
  <si>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</si>
  <si>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</si>
  <si>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</si>
  <si>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</si>
  <si>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</si>
  <si>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</si>
  <si>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</si>
  <si>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</si>
  <si>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</si>
  <si>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</si>
  <si>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</si>
  <si>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</si>
  <si>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</si>
  <si>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</si>
  <si>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</si>
  <si>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</si>
  <si>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</si>
  <si>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</si>
  <si>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</si>
  <si>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</si>
  <si>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</si>
  <si>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</si>
  <si>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</si>
  <si>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</si>
  <si>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</si>
  <si>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</si>
  <si>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</si>
  <si>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</si>
  <si>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</si>
  <si>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</si>
  <si>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</si>
  <si>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</si>
  <si>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</si>
  <si>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</si>
  <si>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</si>
  <si>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</si>
  <si>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</si>
  <si>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</si>
  <si>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</si>
  <si>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</si>
  <si>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</si>
  <si>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</si>
  <si>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</si>
  <si>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</si>
  <si>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</si>
  <si>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</si>
  <si>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</si>
  <si>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</si>
  <si>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</si>
  <si>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</si>
  <si>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</si>
  <si>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</si>
  <si>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</si>
  <si>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</si>
  <si>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</si>
  <si>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</si>
  <si>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</si>
  <si>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</si>
  <si>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</si>
  <si>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</si>
  <si>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</si>
  <si>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</si>
  <si>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</si>
  <si>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</si>
  <si>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</si>
  <si>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</si>
  <si>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</si>
  <si>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</si>
  <si>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</si>
  <si>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</si>
  <si>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</si>
  <si>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</si>
  <si>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</si>
  <si>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</si>
  <si>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</si>
  <si>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</si>
  <si>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</si>
  <si>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</si>
  <si>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</si>
  <si>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</si>
  <si>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</si>
  <si>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</si>
  <si>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</si>
  <si>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</si>
  <si>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</si>
  <si>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</si>
  <si>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</si>
  <si>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</si>
  <si>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</si>
  <si>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</si>
  <si>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</si>
  <si>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</si>
  <si>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</si>
  <si>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</si>
  <si>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</si>
  <si>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</si>
  <si>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</si>
  <si>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</si>
  <si>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</si>
  <si>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</si>
  <si>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</si>
  <si>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</si>
  <si>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</si>
  <si>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</si>
  <si>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</si>
  <si>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</si>
  <si>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</si>
  <si>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</si>
  <si>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</si>
  <si>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LECTOR</t>
  </si>
  <si>
    <t>Morales Payano, Wilfredy Leandro</t>
  </si>
  <si>
    <t>ATM 570 S/M Liverpool Villa Mella</t>
  </si>
  <si>
    <t>ATM 264 S/M Nacional Independencia</t>
  </si>
  <si>
    <t xml:space="preserve">Gil Carrera, Santiago </t>
  </si>
  <si>
    <t>ReservaC Norte</t>
  </si>
  <si>
    <t xml:space="preserve">Brioso Luciano, Cristino </t>
  </si>
  <si>
    <t>Abastecidos</t>
  </si>
  <si>
    <t>Acevedo Dominguez, Victor Leonardo</t>
  </si>
  <si>
    <t>Alvarez Eusebio, Wascar Antonio</t>
  </si>
  <si>
    <t xml:space="preserve">Gonzalez Ceballos, Dionisio </t>
  </si>
  <si>
    <t>3336028345</t>
  </si>
  <si>
    <t>3336028334</t>
  </si>
  <si>
    <t>3336028255</t>
  </si>
  <si>
    <t>3336028224</t>
  </si>
  <si>
    <t>3336027920</t>
  </si>
  <si>
    <t>3336027900</t>
  </si>
  <si>
    <t>3336028768</t>
  </si>
  <si>
    <t>3336028731</t>
  </si>
  <si>
    <t>3336028726</t>
  </si>
  <si>
    <t>3336028719</t>
  </si>
  <si>
    <t>3336028603</t>
  </si>
  <si>
    <t>3336028596</t>
  </si>
  <si>
    <t>COMENTARIO</t>
  </si>
  <si>
    <t>3336029059</t>
  </si>
  <si>
    <t>3336029057</t>
  </si>
  <si>
    <t>3336029056</t>
  </si>
  <si>
    <t>3336029055</t>
  </si>
  <si>
    <t>3336029054</t>
  </si>
  <si>
    <t>3336029053</t>
  </si>
  <si>
    <t>3336029052</t>
  </si>
  <si>
    <t>3336029050</t>
  </si>
  <si>
    <t>3336029048</t>
  </si>
  <si>
    <t>3336029047</t>
  </si>
  <si>
    <t>3336029045</t>
  </si>
  <si>
    <t>3336029043</t>
  </si>
  <si>
    <t>3336029042</t>
  </si>
  <si>
    <t>3336029041</t>
  </si>
  <si>
    <t>3336029040</t>
  </si>
  <si>
    <t>3336029039</t>
  </si>
  <si>
    <t>3336029038</t>
  </si>
  <si>
    <t>3336029037</t>
  </si>
  <si>
    <t>3336029027</t>
  </si>
  <si>
    <t>3336029026</t>
  </si>
  <si>
    <t>3336029025</t>
  </si>
  <si>
    <t>3336029021</t>
  </si>
  <si>
    <t>3336029020</t>
  </si>
  <si>
    <t>3336029019</t>
  </si>
  <si>
    <t>3336029018</t>
  </si>
  <si>
    <t>3336029017</t>
  </si>
  <si>
    <t>3336029016</t>
  </si>
  <si>
    <t>3336029015</t>
  </si>
  <si>
    <t>3336029014</t>
  </si>
  <si>
    <t>3336029012</t>
  </si>
  <si>
    <t>3336029011</t>
  </si>
  <si>
    <t>3336029010</t>
  </si>
  <si>
    <t>3336029009</t>
  </si>
  <si>
    <t>3336029008</t>
  </si>
  <si>
    <t>3336029007</t>
  </si>
  <si>
    <t>3336029006</t>
  </si>
  <si>
    <t>3336029004</t>
  </si>
  <si>
    <t>3336029003</t>
  </si>
  <si>
    <t>3336029001</t>
  </si>
  <si>
    <t>3336029000</t>
  </si>
  <si>
    <t>3336028999</t>
  </si>
  <si>
    <t>3336028998</t>
  </si>
  <si>
    <t>3336028997</t>
  </si>
  <si>
    <t>3336028996</t>
  </si>
  <si>
    <t>3336028994</t>
  </si>
  <si>
    <t>3336028992</t>
  </si>
  <si>
    <t>3336028991</t>
  </si>
  <si>
    <t>3336028985</t>
  </si>
  <si>
    <t>3336028906</t>
  </si>
  <si>
    <t>3336028783</t>
  </si>
  <si>
    <t>3336028779</t>
  </si>
  <si>
    <t>PRINTER</t>
  </si>
  <si>
    <t>17 Septiembre de 2021</t>
  </si>
  <si>
    <t>3336029088</t>
  </si>
  <si>
    <t>3336029087</t>
  </si>
  <si>
    <t>3336029086</t>
  </si>
  <si>
    <t>3336029085</t>
  </si>
  <si>
    <t>3336029084</t>
  </si>
  <si>
    <t>3336029083</t>
  </si>
  <si>
    <t>3336029082</t>
  </si>
  <si>
    <t>3336029081</t>
  </si>
  <si>
    <t>3336029080</t>
  </si>
  <si>
    <t>3336029079</t>
  </si>
  <si>
    <t>3336029078</t>
  </si>
  <si>
    <t>3336029077</t>
  </si>
  <si>
    <t>3336029076</t>
  </si>
  <si>
    <t>3336029074</t>
  </si>
  <si>
    <t>3336029073</t>
  </si>
  <si>
    <t>3336029072</t>
  </si>
  <si>
    <t>3336029071</t>
  </si>
  <si>
    <t>3336029070</t>
  </si>
  <si>
    <t>3336029069</t>
  </si>
  <si>
    <t>3336029068</t>
  </si>
  <si>
    <t>3336029067</t>
  </si>
  <si>
    <t>3336029066</t>
  </si>
  <si>
    <t>3336029065</t>
  </si>
  <si>
    <t>3336029064</t>
  </si>
  <si>
    <t>3336029061</t>
  </si>
  <si>
    <t>3336029060</t>
  </si>
  <si>
    <t>3336028901 </t>
  </si>
  <si>
    <t>2 Gavetas Vacías + 1 Gaveta Fallando</t>
  </si>
  <si>
    <t>3336029401</t>
  </si>
  <si>
    <t>3336029393</t>
  </si>
  <si>
    <t>3336029350</t>
  </si>
  <si>
    <t>3336029289</t>
  </si>
  <si>
    <t>3336029285</t>
  </si>
  <si>
    <t>3336029252</t>
  </si>
  <si>
    <t>3336029210</t>
  </si>
  <si>
    <t>3336029205</t>
  </si>
  <si>
    <t>3336029177</t>
  </si>
  <si>
    <t>3336029111</t>
  </si>
  <si>
    <t>3336029108</t>
  </si>
  <si>
    <t>3336029091</t>
  </si>
  <si>
    <t>INHIBIDO</t>
  </si>
  <si>
    <t xml:space="preserve"> Closed</t>
  </si>
  <si>
    <t>3336029690</t>
  </si>
  <si>
    <t>3336029684</t>
  </si>
  <si>
    <t>3336029682</t>
  </si>
  <si>
    <t>3336029678</t>
  </si>
  <si>
    <t>3336029676</t>
  </si>
  <si>
    <t>3336029624</t>
  </si>
  <si>
    <t>3336029735</t>
  </si>
  <si>
    <t>3336029731</t>
  </si>
  <si>
    <t>3336029729</t>
  </si>
  <si>
    <t>3336029726</t>
  </si>
  <si>
    <t>3336029722</t>
  </si>
  <si>
    <t>3336029720</t>
  </si>
  <si>
    <t>3336029714</t>
  </si>
  <si>
    <t>3336029583</t>
  </si>
  <si>
    <t>3336029581</t>
  </si>
  <si>
    <t>Closed</t>
  </si>
  <si>
    <t>Moreta, Christian Aury</t>
  </si>
  <si>
    <t>DRBR100</t>
  </si>
  <si>
    <t>UASD HIGUEY</t>
  </si>
  <si>
    <t>ATM UASD Higuey</t>
  </si>
  <si>
    <t>3336030074</t>
  </si>
  <si>
    <t>3336030072</t>
  </si>
  <si>
    <t>3336030070</t>
  </si>
  <si>
    <t>3336030068</t>
  </si>
  <si>
    <t>3336030065</t>
  </si>
  <si>
    <t>3336030061</t>
  </si>
  <si>
    <t>3336030036</t>
  </si>
  <si>
    <t>3336030031</t>
  </si>
  <si>
    <t>3336030025</t>
  </si>
  <si>
    <t>3336030022</t>
  </si>
  <si>
    <t>3336030013</t>
  </si>
  <si>
    <t>3336030004</t>
  </si>
  <si>
    <t>3336030000</t>
  </si>
  <si>
    <t>3336029999</t>
  </si>
  <si>
    <t>3336029998</t>
  </si>
  <si>
    <t>3336029993</t>
  </si>
  <si>
    <t>3336029966</t>
  </si>
  <si>
    <t>3336029964</t>
  </si>
  <si>
    <t>3336029958</t>
  </si>
  <si>
    <t>3336029943</t>
  </si>
  <si>
    <t>3336029881</t>
  </si>
  <si>
    <t>3336029877</t>
  </si>
  <si>
    <t>3336029875</t>
  </si>
  <si>
    <t>3336029783</t>
  </si>
  <si>
    <t>SIN EFECTIVOS</t>
  </si>
  <si>
    <t>3336030086</t>
  </si>
  <si>
    <t>3336030084</t>
  </si>
  <si>
    <t>3336030083</t>
  </si>
  <si>
    <t>3336030082</t>
  </si>
  <si>
    <t>3336030117</t>
  </si>
  <si>
    <t>3336030116</t>
  </si>
  <si>
    <t>3336030114</t>
  </si>
  <si>
    <t>3336030111</t>
  </si>
  <si>
    <t>3336030110</t>
  </si>
  <si>
    <t>3336030109</t>
  </si>
  <si>
    <t>3336030108</t>
  </si>
  <si>
    <t>3336030107</t>
  </si>
  <si>
    <t>3336030106</t>
  </si>
  <si>
    <t>3336030105</t>
  </si>
  <si>
    <t>3336030102</t>
  </si>
  <si>
    <t>3336030099</t>
  </si>
  <si>
    <t>3336030098</t>
  </si>
  <si>
    <t>3336030097</t>
  </si>
  <si>
    <t>3336030092</t>
  </si>
  <si>
    <t>3336030090</t>
  </si>
  <si>
    <t>3336030089</t>
  </si>
  <si>
    <t>3336030088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</si>
</sst>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0"/>
      <tableStyleElement type="headerRow" dxfId="399"/>
      <tableStyleElement type="totalRow" dxfId="398"/>
      <tableStyleElement type="firstColumn" dxfId="397"/>
      <tableStyleElement type="lastColumn" dxfId="396"/>
      <tableStyleElement type="firstRowStripe" dxfId="395"/>
      <tableStyleElement type="firstColumnStripe" dxfId="39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0" t="s">
        <v>58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130.832442129627 días</v>
      </c>
      <c r="B3" s="92" t="s">
        <v>2530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2601</v>
      </c>
    </row>
    <row r="4" spans="1:11" ht="18" x14ac:dyDescent="0.25">
      <c r="A4" s="105" t="str">
        <f t="shared" ref="A4:A12" ca="1" si="0">CONCATENATE(TODAY()-C4," días")</f>
        <v>93.4985879629603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2602</v>
      </c>
    </row>
    <row r="5" spans="1:11" ht="18" x14ac:dyDescent="0.25">
      <c r="A5" s="105" t="str">
        <f ca="1">CONCATENATE(TODAY()-C5," días")</f>
        <v>83.4985879629603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2601</v>
      </c>
    </row>
    <row r="6" spans="1:11" ht="18" x14ac:dyDescent="0.25">
      <c r="A6" s="105" t="str">
        <f t="shared" ca="1" si="0"/>
        <v>83.5651273148178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2601</v>
      </c>
    </row>
    <row r="7" spans="1:11" ht="18" x14ac:dyDescent="0.25">
      <c r="A7" s="105" t="str">
        <f t="shared" ca="1" si="0"/>
        <v>54.0556018518546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2574</v>
      </c>
    </row>
    <row r="8" spans="1:11" ht="18" x14ac:dyDescent="0.25">
      <c r="A8" s="105" t="str">
        <f t="shared" ca="1" si="0"/>
        <v>48.4964583333349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2595</v>
      </c>
    </row>
    <row r="9" spans="1:11" ht="18" x14ac:dyDescent="0.25">
      <c r="A9" s="105" t="str">
        <f t="shared" ca="1" si="0"/>
        <v>35.0611689814832 días</v>
      </c>
      <c r="B9" s="122" t="s">
        <v>2600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2574</v>
      </c>
    </row>
    <row r="10" spans="1:11" ht="18" x14ac:dyDescent="0.25">
      <c r="A10" s="105" t="str">
        <f t="shared" ca="1" si="0"/>
        <v>37.1852893518517 días</v>
      </c>
      <c r="B10" s="122" t="s">
        <v>2599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7.10918981481518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6.77193287036789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04" priority="99415"/>
  </conditionalFormatting>
  <conditionalFormatting sqref="E3">
    <cfRule type="duplicateValues" dxfId="103" priority="121778"/>
  </conditionalFormatting>
  <conditionalFormatting sqref="E3">
    <cfRule type="duplicateValues" dxfId="102" priority="121779"/>
    <cfRule type="duplicateValues" dxfId="101" priority="121780"/>
  </conditionalFormatting>
  <conditionalFormatting sqref="E3">
    <cfRule type="duplicateValues" dxfId="100" priority="121781"/>
    <cfRule type="duplicateValues" dxfId="99" priority="121782"/>
    <cfRule type="duplicateValues" dxfId="98" priority="121783"/>
    <cfRule type="duplicateValues" dxfId="97" priority="121784"/>
  </conditionalFormatting>
  <conditionalFormatting sqref="B3">
    <cfRule type="duplicateValues" dxfId="96" priority="121785"/>
  </conditionalFormatting>
  <conditionalFormatting sqref="E4">
    <cfRule type="duplicateValues" dxfId="95" priority="130"/>
  </conditionalFormatting>
  <conditionalFormatting sqref="E4">
    <cfRule type="duplicateValues" dxfId="94" priority="127"/>
    <cfRule type="duplicateValues" dxfId="93" priority="128"/>
    <cfRule type="duplicateValues" dxfId="92" priority="129"/>
  </conditionalFormatting>
  <conditionalFormatting sqref="E4">
    <cfRule type="duplicateValues" dxfId="91" priority="126"/>
  </conditionalFormatting>
  <conditionalFormatting sqref="E4">
    <cfRule type="duplicateValues" dxfId="90" priority="123"/>
    <cfRule type="duplicateValues" dxfId="89" priority="124"/>
    <cfRule type="duplicateValues" dxfId="88" priority="125"/>
  </conditionalFormatting>
  <conditionalFormatting sqref="B4">
    <cfRule type="duplicateValues" dxfId="87" priority="122"/>
  </conditionalFormatting>
  <conditionalFormatting sqref="E4">
    <cfRule type="duplicateValues" dxfId="86" priority="121"/>
  </conditionalFormatting>
  <conditionalFormatting sqref="B5">
    <cfRule type="duplicateValues" dxfId="85" priority="105"/>
  </conditionalFormatting>
  <conditionalFormatting sqref="E5">
    <cfRule type="duplicateValues" dxfId="84" priority="104"/>
  </conditionalFormatting>
  <conditionalFormatting sqref="E5">
    <cfRule type="duplicateValues" dxfId="83" priority="101"/>
    <cfRule type="duplicateValues" dxfId="82" priority="102"/>
    <cfRule type="duplicateValues" dxfId="81" priority="103"/>
  </conditionalFormatting>
  <conditionalFormatting sqref="E5">
    <cfRule type="duplicateValues" dxfId="80" priority="100"/>
  </conditionalFormatting>
  <conditionalFormatting sqref="E5">
    <cfRule type="duplicateValues" dxfId="79" priority="97"/>
    <cfRule type="duplicateValues" dxfId="78" priority="98"/>
    <cfRule type="duplicateValues" dxfId="77" priority="99"/>
  </conditionalFormatting>
  <conditionalFormatting sqref="E5">
    <cfRule type="duplicateValues" dxfId="76" priority="96"/>
  </conditionalFormatting>
  <conditionalFormatting sqref="E7">
    <cfRule type="duplicateValues" dxfId="75" priority="49"/>
  </conditionalFormatting>
  <conditionalFormatting sqref="E7">
    <cfRule type="duplicateValues" dxfId="74" priority="47"/>
    <cfRule type="duplicateValues" dxfId="73" priority="48"/>
  </conditionalFormatting>
  <conditionalFormatting sqref="E7">
    <cfRule type="duplicateValues" dxfId="72" priority="44"/>
    <cfRule type="duplicateValues" dxfId="71" priority="45"/>
    <cfRule type="duplicateValues" dxfId="70" priority="46"/>
  </conditionalFormatting>
  <conditionalFormatting sqref="E7">
    <cfRule type="duplicateValues" dxfId="69" priority="40"/>
    <cfRule type="duplicateValues" dxfId="68" priority="41"/>
    <cfRule type="duplicateValues" dxfId="67" priority="42"/>
    <cfRule type="duplicateValues" dxfId="66" priority="43"/>
  </conditionalFormatting>
  <conditionalFormatting sqref="B7">
    <cfRule type="duplicateValues" dxfId="65" priority="39"/>
  </conditionalFormatting>
  <conditionalFormatting sqref="B7">
    <cfRule type="duplicateValues" dxfId="64" priority="37"/>
    <cfRule type="duplicateValues" dxfId="63" priority="38"/>
  </conditionalFormatting>
  <conditionalFormatting sqref="E8">
    <cfRule type="duplicateValues" dxfId="62" priority="36"/>
  </conditionalFormatting>
  <conditionalFormatting sqref="E8">
    <cfRule type="duplicateValues" dxfId="61" priority="35"/>
  </conditionalFormatting>
  <conditionalFormatting sqref="B8">
    <cfRule type="duplicateValues" dxfId="60" priority="34"/>
  </conditionalFormatting>
  <conditionalFormatting sqref="E8">
    <cfRule type="duplicateValues" dxfId="59" priority="33"/>
  </conditionalFormatting>
  <conditionalFormatting sqref="B8">
    <cfRule type="duplicateValues" dxfId="58" priority="32"/>
  </conditionalFormatting>
  <conditionalFormatting sqref="E8">
    <cfRule type="duplicateValues" dxfId="57" priority="31"/>
  </conditionalFormatting>
  <conditionalFormatting sqref="E9">
    <cfRule type="duplicateValues" dxfId="56" priority="20"/>
    <cfRule type="duplicateValues" dxfId="55" priority="21"/>
    <cfRule type="duplicateValues" dxfId="54" priority="22"/>
    <cfRule type="duplicateValues" dxfId="53" priority="23"/>
  </conditionalFormatting>
  <conditionalFormatting sqref="B9">
    <cfRule type="duplicateValues" dxfId="52" priority="130241"/>
  </conditionalFormatting>
  <conditionalFormatting sqref="E6">
    <cfRule type="duplicateValues" dxfId="51" priority="130243"/>
  </conditionalFormatting>
  <conditionalFormatting sqref="B6">
    <cfRule type="duplicateValues" dxfId="50" priority="130244"/>
  </conditionalFormatting>
  <conditionalFormatting sqref="B6">
    <cfRule type="duplicateValues" dxfId="49" priority="130245"/>
    <cfRule type="duplicateValues" dxfId="48" priority="130246"/>
    <cfRule type="duplicateValues" dxfId="47" priority="130247"/>
  </conditionalFormatting>
  <conditionalFormatting sqref="E6">
    <cfRule type="duplicateValues" dxfId="46" priority="130248"/>
    <cfRule type="duplicateValues" dxfId="45" priority="130249"/>
  </conditionalFormatting>
  <conditionalFormatting sqref="E6">
    <cfRule type="duplicateValues" dxfId="44" priority="130250"/>
    <cfRule type="duplicateValues" dxfId="43" priority="130251"/>
    <cfRule type="duplicateValues" dxfId="42" priority="130252"/>
  </conditionalFormatting>
  <conditionalFormatting sqref="E6">
    <cfRule type="duplicateValues" dxfId="41" priority="130253"/>
    <cfRule type="duplicateValues" dxfId="40" priority="130254"/>
    <cfRule type="duplicateValues" dxfId="39" priority="130255"/>
    <cfRule type="duplicateValues" dxfId="38" priority="130256"/>
  </conditionalFormatting>
  <conditionalFormatting sqref="B10">
    <cfRule type="duplicateValues" dxfId="37" priority="148799"/>
  </conditionalFormatting>
  <conditionalFormatting sqref="E10">
    <cfRule type="duplicateValues" dxfId="36" priority="148800"/>
  </conditionalFormatting>
  <conditionalFormatting sqref="E11:E12">
    <cfRule type="duplicateValues" dxfId="35" priority="13"/>
  </conditionalFormatting>
  <conditionalFormatting sqref="E11:E12">
    <cfRule type="duplicateValues" dxfId="34" priority="12"/>
  </conditionalFormatting>
  <conditionalFormatting sqref="E11:E12">
    <cfRule type="duplicateValues" dxfId="33" priority="10"/>
    <cfRule type="duplicateValues" dxfId="32" priority="11"/>
  </conditionalFormatting>
  <conditionalFormatting sqref="E11:E12">
    <cfRule type="duplicateValues" dxfId="31" priority="7"/>
    <cfRule type="duplicateValues" dxfId="30" priority="8"/>
    <cfRule type="duplicateValues" dxfId="29" priority="9"/>
  </conditionalFormatting>
  <conditionalFormatting sqref="B11:B12">
    <cfRule type="duplicateValues" dxfId="28" priority="5"/>
    <cfRule type="duplicateValues" dxfId="27" priority="6"/>
  </conditionalFormatting>
  <conditionalFormatting sqref="B11:B12">
    <cfRule type="duplicateValues" dxfId="26" priority="4"/>
  </conditionalFormatting>
  <conditionalFormatting sqref="B11:B12">
    <cfRule type="duplicateValues" dxfId="25" priority="1"/>
    <cfRule type="duplicateValues" dxfId="24" priority="2"/>
    <cfRule type="duplicateValues" dxfId="23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2605</v>
      </c>
      <c r="C5" s="29" t="s">
        <v>2604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2521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2516</v>
      </c>
      <c r="C16" s="29" t="s">
        <v>2472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2517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2518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2515</v>
      </c>
      <c r="C29" s="29" t="s">
        <v>2471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2473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2474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2529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2475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2565</v>
      </c>
      <c r="C148" s="110" t="s">
        <v>2566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2585</v>
      </c>
      <c r="C212" s="29" t="s">
        <v>2578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2519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2476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2503</v>
      </c>
      <c r="C238" s="29" t="s">
        <v>2490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2477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2504</v>
      </c>
      <c r="C242" s="29" t="s">
        <v>2491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2545</v>
      </c>
      <c r="C244" s="29" t="s">
        <v>2564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2469</v>
      </c>
      <c r="D253" s="29" t="s">
        <v>87</v>
      </c>
      <c r="E253" s="29" t="s">
        <v>90</v>
      </c>
      <c r="F253" s="32" t="s">
        <v>2025</v>
      </c>
      <c r="G253" s="32" t="s">
        <v>2470</v>
      </c>
      <c r="H253" s="32" t="s">
        <v>2470</v>
      </c>
      <c r="I253" s="32" t="s">
        <v>1274</v>
      </c>
      <c r="J253" s="32" t="s">
        <v>2027</v>
      </c>
      <c r="K253" s="32" t="s">
        <v>2470</v>
      </c>
      <c r="L253" s="32" t="s">
        <v>2470</v>
      </c>
      <c r="M253" s="32" t="s">
        <v>2470</v>
      </c>
      <c r="N253" s="32" t="s">
        <v>2470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2505</v>
      </c>
      <c r="C255" s="29" t="s">
        <v>2492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2506</v>
      </c>
      <c r="C257" s="29" t="s">
        <v>2493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2507</v>
      </c>
      <c r="C259" s="29" t="s">
        <v>2494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2508</v>
      </c>
      <c r="C260" s="29" t="s">
        <v>2495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2502</v>
      </c>
      <c r="C261" s="29" t="s">
        <v>2489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2539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2596</v>
      </c>
      <c r="C265" s="29" t="s">
        <v>2558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2586</v>
      </c>
      <c r="C266" s="29" t="s">
        <v>2579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2512</v>
      </c>
      <c r="C267" s="29" t="s">
        <v>2499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2587</v>
      </c>
      <c r="C268" s="29" t="s">
        <v>2580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2479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2478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2480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2513</v>
      </c>
      <c r="C274" s="29" t="s">
        <v>2500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2481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2588</v>
      </c>
      <c r="C287" s="29" t="s">
        <v>2581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2589</v>
      </c>
      <c r="C298" s="29" t="s">
        <v>2582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2577</v>
      </c>
      <c r="C312" s="32" t="s">
        <v>2576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2590</v>
      </c>
      <c r="C331" s="29" t="s">
        <v>2583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2563</v>
      </c>
      <c r="C343" s="32" t="s">
        <v>2562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2591</v>
      </c>
      <c r="C345" s="29" t="s">
        <v>2584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2593</v>
      </c>
      <c r="C347" s="29" t="s">
        <v>2594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2482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2571</v>
      </c>
      <c r="C350" s="32" t="s">
        <v>2570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2465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2509</v>
      </c>
      <c r="C363" s="29" t="s">
        <v>2496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2483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2523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2510</v>
      </c>
      <c r="C438" s="29" t="s">
        <v>2497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2522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2466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2467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2484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2485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2514</v>
      </c>
      <c r="C514" s="29" t="s">
        <v>2501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2511</v>
      </c>
      <c r="C639" s="29" t="s">
        <v>2498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2486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2487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2488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2610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2751</v>
      </c>
      <c r="C825" s="154" t="s">
        <v>2752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9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2" priority="12"/>
  </conditionalFormatting>
  <conditionalFormatting sqref="B1:B810 B823:B1048576">
    <cfRule type="duplicateValues" dxfId="21" priority="11"/>
  </conditionalFormatting>
  <conditionalFormatting sqref="A811:A814">
    <cfRule type="duplicateValues" dxfId="20" priority="10"/>
  </conditionalFormatting>
  <conditionalFormatting sqref="B811:B814">
    <cfRule type="duplicateValues" dxfId="19" priority="9"/>
  </conditionalFormatting>
  <conditionalFormatting sqref="A823:A1048576 A1:A814">
    <cfRule type="duplicateValues" dxfId="18" priority="8"/>
  </conditionalFormatting>
  <conditionalFormatting sqref="A815:A821">
    <cfRule type="duplicateValues" dxfId="17" priority="7"/>
  </conditionalFormatting>
  <conditionalFormatting sqref="B815:B821">
    <cfRule type="duplicateValues" dxfId="16" priority="6"/>
  </conditionalFormatting>
  <conditionalFormatting sqref="A815:A821">
    <cfRule type="duplicateValues" dxfId="15" priority="5"/>
  </conditionalFormatting>
  <conditionalFormatting sqref="A822">
    <cfRule type="duplicateValues" dxfId="14" priority="4"/>
  </conditionalFormatting>
  <conditionalFormatting sqref="A822">
    <cfRule type="duplicateValues" dxfId="13" priority="2"/>
  </conditionalFormatting>
  <conditionalFormatting sqref="B822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2" t="s">
        <v>0</v>
      </c>
      <c r="B1" s="22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4" t="s">
        <v>8</v>
      </c>
      <c r="B9" s="22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6" t="s">
        <v>9</v>
      </c>
      <c r="B14" s="22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026863"/>
  <sheetViews>
    <sheetView tabSelected="1" zoomScale="85" zoomScaleNormal="85" workbookViewId="0">
      <pane ySplit="4" topLeftCell="A182" activePane="bottomLeft" state="frozen"/>
      <selection pane="bottomLeft" activeCell="C181" sqref="C181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1.7109375" style="74" bestFit="1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bestFit="1" customWidth="1"/>
    <col min="14" max="14" width="16.5703125" style="99" customWidth="1"/>
    <col min="15" max="15" width="42.85546875" style="99" bestFit="1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21" ht="18" x14ac:dyDescent="0.25">
      <c r="A1" s="158" t="s">
        <v>2147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21" ht="18" x14ac:dyDescent="0.25">
      <c r="A2" s="155" t="s">
        <v>2144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21" ht="18.75" thickBot="1" x14ac:dyDescent="0.3">
      <c r="A3" s="161" t="s">
        <v>2691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21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 t="s">
        <v>2638</v>
      </c>
      <c r="Q4" s="90" t="s">
        <v>2430</v>
      </c>
    </row>
    <row r="5" spans="1:21" ht="18" x14ac:dyDescent="0.25">
      <c r="A5" s="133" t="str">
        <f>VLOOKUP(E5,'LISTADO ATM'!$A$2:$C$901,3,0)</f>
        <v>NORTE</v>
      </c>
      <c r="B5" s="145" t="s">
        <v>2643</v>
      </c>
      <c r="C5" s="94">
        <v>44455.896851851852</v>
      </c>
      <c r="D5" s="94" t="s">
        <v>2460</v>
      </c>
      <c r="E5" s="122">
        <v>3</v>
      </c>
      <c r="F5" s="133" t="str">
        <f>VLOOKUP(E5,VIP!$A$2:$O15998,2,0)</f>
        <v>DRBR003</v>
      </c>
      <c r="G5" s="133" t="str">
        <f>VLOOKUP(E5,'LISTADO ATM'!$A$2:$B$900,2,0)</f>
        <v>ATM Autoservicio La Vega Real</v>
      </c>
      <c r="H5" s="133" t="str">
        <f>VLOOKUP(E5,VIP!$A$2:$O20959,7,FALSE)</f>
        <v>Si</v>
      </c>
      <c r="I5" s="133" t="str">
        <f>VLOOKUP(E5,VIP!$A$2:$O12924,8,FALSE)</f>
        <v>Si</v>
      </c>
      <c r="J5" s="133" t="str">
        <f>VLOOKUP(E5,VIP!$A$2:$O12874,8,FALSE)</f>
        <v>Si</v>
      </c>
      <c r="K5" s="133" t="str">
        <f>VLOOKUP(E5,VIP!$A$2:$O16448,6,0)</f>
        <v>NO</v>
      </c>
      <c r="L5" s="142" t="s">
        <v>2543</v>
      </c>
      <c r="M5" s="152" t="s">
        <v>2531</v>
      </c>
      <c r="N5" s="93" t="s">
        <v>2444</v>
      </c>
      <c r="O5" s="133" t="s">
        <v>2624</v>
      </c>
      <c r="P5" s="142"/>
      <c r="Q5" s="153">
        <v>44456.708333333336</v>
      </c>
      <c r="R5" s="99"/>
      <c r="S5" s="99"/>
      <c r="T5" s="129"/>
      <c r="U5" s="68"/>
    </row>
    <row r="6" spans="1:21" ht="18" x14ac:dyDescent="0.25">
      <c r="A6" s="133" t="str">
        <f>VLOOKUP(E6,'LISTADO ATM'!$A$2:$C$901,3,0)</f>
        <v>DISTRITO NACIONAL</v>
      </c>
      <c r="B6" s="145" t="s">
        <v>2783</v>
      </c>
      <c r="C6" s="94">
        <v>44456.934050925927</v>
      </c>
      <c r="D6" s="94" t="s">
        <v>2174</v>
      </c>
      <c r="E6" s="122">
        <v>14</v>
      </c>
      <c r="F6" s="133" t="str">
        <f>VLOOKUP(E6,VIP!$A$2:$O16000,2,0)</f>
        <v>DRBR014</v>
      </c>
      <c r="G6" s="133" t="str">
        <f>VLOOKUP(E6,'LISTADO ATM'!$A$2:$B$900,2,0)</f>
        <v xml:space="preserve">ATM Oficina Aeropuerto Las Américas I </v>
      </c>
      <c r="H6" s="133" t="str">
        <f>VLOOKUP(E6,VIP!$A$2:$O20961,7,FALSE)</f>
        <v>Si</v>
      </c>
      <c r="I6" s="133" t="str">
        <f>VLOOKUP(E6,VIP!$A$2:$O12926,8,FALSE)</f>
        <v>Si</v>
      </c>
      <c r="J6" s="133" t="str">
        <f>VLOOKUP(E6,VIP!$A$2:$O12876,8,FALSE)</f>
        <v>Si</v>
      </c>
      <c r="K6" s="133" t="str">
        <f>VLOOKUP(E6,VIP!$A$2:$O16450,6,0)</f>
        <v>NO</v>
      </c>
      <c r="L6" s="142" t="s">
        <v>2456</v>
      </c>
      <c r="M6" s="93" t="s">
        <v>2438</v>
      </c>
      <c r="N6" s="93" t="s">
        <v>2444</v>
      </c>
      <c r="O6" s="133" t="s">
        <v>2446</v>
      </c>
      <c r="P6" s="142"/>
      <c r="Q6" s="147" t="s">
        <v>2456</v>
      </c>
      <c r="R6" s="99"/>
      <c r="S6" s="99"/>
      <c r="T6" s="129"/>
      <c r="U6" s="68"/>
    </row>
    <row r="7" spans="1:21" ht="18" x14ac:dyDescent="0.25">
      <c r="A7" s="133" t="str">
        <f>VLOOKUP(E7,'LISTADO ATM'!$A$2:$C$901,3,0)</f>
        <v>NORTE</v>
      </c>
      <c r="B7" s="145">
        <v>3336028810</v>
      </c>
      <c r="C7" s="94">
        <v>44455.659722222219</v>
      </c>
      <c r="D7" s="94" t="s">
        <v>2620</v>
      </c>
      <c r="E7" s="122">
        <v>22</v>
      </c>
      <c r="F7" s="133" t="str">
        <f>VLOOKUP(E7,VIP!$A$2:$O16079,2,0)</f>
        <v>DRBR813</v>
      </c>
      <c r="G7" s="133" t="str">
        <f>VLOOKUP(E7,'LISTADO ATM'!$A$2:$B$900,2,0)</f>
        <v>ATM S/M Olimpico (Santiago)</v>
      </c>
      <c r="H7" s="133" t="str">
        <f>VLOOKUP(E7,VIP!$A$2:$O21040,7,FALSE)</f>
        <v>Si</v>
      </c>
      <c r="I7" s="133" t="str">
        <f>VLOOKUP(E7,VIP!$A$2:$O13005,8,FALSE)</f>
        <v>Si</v>
      </c>
      <c r="J7" s="133" t="str">
        <f>VLOOKUP(E7,VIP!$A$2:$O12955,8,FALSE)</f>
        <v>Si</v>
      </c>
      <c r="K7" s="133" t="str">
        <f>VLOOKUP(E7,VIP!$A$2:$O16529,6,0)</f>
        <v>NO</v>
      </c>
      <c r="L7" s="142" t="s">
        <v>2410</v>
      </c>
      <c r="M7" s="152" t="s">
        <v>2531</v>
      </c>
      <c r="N7" s="93" t="s">
        <v>2444</v>
      </c>
      <c r="O7" s="133" t="s">
        <v>2621</v>
      </c>
      <c r="P7" s="142"/>
      <c r="Q7" s="153">
        <v>44456.613263888888</v>
      </c>
      <c r="R7" s="99"/>
      <c r="S7" s="99"/>
      <c r="T7" s="129"/>
      <c r="U7" s="68"/>
    </row>
    <row r="8" spans="1:21" ht="18" x14ac:dyDescent="0.25">
      <c r="A8" s="133" t="str">
        <f>VLOOKUP(E8,'LISTADO ATM'!$A$2:$C$901,3,0)</f>
        <v>DISTRITO NACIONAL</v>
      </c>
      <c r="B8" s="145" t="s">
        <v>2626</v>
      </c>
      <c r="C8" s="94">
        <v>44455.465243055558</v>
      </c>
      <c r="D8" s="94" t="s">
        <v>2460</v>
      </c>
      <c r="E8" s="122">
        <v>23</v>
      </c>
      <c r="F8" s="133" t="str">
        <f>VLOOKUP(E8,VIP!$A$2:$O15996,2,0)</f>
        <v>DRBR023</v>
      </c>
      <c r="G8" s="133" t="str">
        <f>VLOOKUP(E8,'LISTADO ATM'!$A$2:$B$900,2,0)</f>
        <v xml:space="preserve">ATM Oficina México </v>
      </c>
      <c r="H8" s="133" t="str">
        <f>VLOOKUP(E8,VIP!$A$2:$O20957,7,FALSE)</f>
        <v>Si</v>
      </c>
      <c r="I8" s="133" t="str">
        <f>VLOOKUP(E8,VIP!$A$2:$O12922,8,FALSE)</f>
        <v>Si</v>
      </c>
      <c r="J8" s="133" t="str">
        <f>VLOOKUP(E8,VIP!$A$2:$O12872,8,FALSE)</f>
        <v>Si</v>
      </c>
      <c r="K8" s="133" t="str">
        <f>VLOOKUP(E8,VIP!$A$2:$O16446,6,0)</f>
        <v>NO</v>
      </c>
      <c r="L8" s="142" t="s">
        <v>2410</v>
      </c>
      <c r="M8" s="152" t="s">
        <v>2531</v>
      </c>
      <c r="N8" s="93" t="s">
        <v>2444</v>
      </c>
      <c r="O8" s="133" t="s">
        <v>2625</v>
      </c>
      <c r="P8" s="142"/>
      <c r="Q8" s="153">
        <v>44456.708333333336</v>
      </c>
      <c r="R8" s="99"/>
      <c r="S8" s="99"/>
      <c r="T8" s="129"/>
      <c r="U8" s="68"/>
    </row>
    <row r="9" spans="1:21" ht="18" x14ac:dyDescent="0.25">
      <c r="A9" s="133" t="str">
        <f>VLOOKUP(E9,'LISTADO ATM'!$A$2:$C$901,3,0)</f>
        <v>DISTRITO NACIONAL</v>
      </c>
      <c r="B9" s="145" t="s">
        <v>2795</v>
      </c>
      <c r="C9" s="94">
        <v>44456.840370370373</v>
      </c>
      <c r="D9" s="94" t="s">
        <v>2441</v>
      </c>
      <c r="E9" s="122">
        <v>31</v>
      </c>
      <c r="F9" s="133" t="str">
        <f>VLOOKUP(E9,VIP!$A$2:$O16012,2,0)</f>
        <v>DRBR031</v>
      </c>
      <c r="G9" s="133" t="str">
        <f>VLOOKUP(E9,'LISTADO ATM'!$A$2:$B$900,2,0)</f>
        <v xml:space="preserve">ATM Oficina San Martín I </v>
      </c>
      <c r="H9" s="133" t="str">
        <f>VLOOKUP(E9,VIP!$A$2:$O20973,7,FALSE)</f>
        <v>Si</v>
      </c>
      <c r="I9" s="133" t="str">
        <f>VLOOKUP(E9,VIP!$A$2:$O12938,8,FALSE)</f>
        <v>Si</v>
      </c>
      <c r="J9" s="133" t="str">
        <f>VLOOKUP(E9,VIP!$A$2:$O12888,8,FALSE)</f>
        <v>Si</v>
      </c>
      <c r="K9" s="133" t="str">
        <f>VLOOKUP(E9,VIP!$A$2:$O16462,6,0)</f>
        <v>NO</v>
      </c>
      <c r="L9" s="142" t="s">
        <v>2410</v>
      </c>
      <c r="M9" s="93" t="s">
        <v>2438</v>
      </c>
      <c r="N9" s="93" t="s">
        <v>2444</v>
      </c>
      <c r="O9" s="133" t="s">
        <v>2445</v>
      </c>
      <c r="P9" s="142"/>
      <c r="Q9" s="147" t="s">
        <v>2410</v>
      </c>
      <c r="R9" s="99"/>
      <c r="S9" s="99"/>
      <c r="T9" s="129"/>
      <c r="U9" s="68"/>
    </row>
    <row r="10" spans="1:21" ht="18" x14ac:dyDescent="0.25">
      <c r="A10" s="133" t="str">
        <f>VLOOKUP(E10,'LISTADO ATM'!$A$2:$C$901,3,0)</f>
        <v>DISTRITO NACIONAL</v>
      </c>
      <c r="B10" s="145" t="s">
        <v>2654</v>
      </c>
      <c r="C10" s="94">
        <v>44455.846215277779</v>
      </c>
      <c r="D10" s="94" t="s">
        <v>2174</v>
      </c>
      <c r="E10" s="122">
        <v>34</v>
      </c>
      <c r="F10" s="133" t="str">
        <f>VLOOKUP(E10,VIP!$A$2:$O16009,2,0)</f>
        <v>DRBR034</v>
      </c>
      <c r="G10" s="133" t="str">
        <f>VLOOKUP(E10,'LISTADO ATM'!$A$2:$B$900,2,0)</f>
        <v xml:space="preserve">ATM Plaza de la Salud </v>
      </c>
      <c r="H10" s="133" t="str">
        <f>VLOOKUP(E10,VIP!$A$2:$O20970,7,FALSE)</f>
        <v>Si</v>
      </c>
      <c r="I10" s="133" t="str">
        <f>VLOOKUP(E10,VIP!$A$2:$O12935,8,FALSE)</f>
        <v>Si</v>
      </c>
      <c r="J10" s="133" t="str">
        <f>VLOOKUP(E10,VIP!$A$2:$O12885,8,FALSE)</f>
        <v>Si</v>
      </c>
      <c r="K10" s="133" t="str">
        <f>VLOOKUP(E10,VIP!$A$2:$O16459,6,0)</f>
        <v>NO</v>
      </c>
      <c r="L10" s="142" t="s">
        <v>2213</v>
      </c>
      <c r="M10" s="152" t="s">
        <v>2531</v>
      </c>
      <c r="N10" s="93" t="s">
        <v>2444</v>
      </c>
      <c r="O10" s="133" t="s">
        <v>2446</v>
      </c>
      <c r="P10" s="142"/>
      <c r="Q10" s="153">
        <v>44456.772222222222</v>
      </c>
      <c r="R10" s="99"/>
      <c r="S10" s="99"/>
      <c r="T10" s="129"/>
      <c r="U10" s="68"/>
    </row>
    <row r="11" spans="1:21" ht="18" x14ac:dyDescent="0.25">
      <c r="A11" s="133" t="str">
        <f>VLOOKUP(E11,'LISTADO ATM'!$A$2:$C$901,3,0)</f>
        <v>DISTRITO NACIONAL</v>
      </c>
      <c r="B11" s="145" t="s">
        <v>2685</v>
      </c>
      <c r="C11" s="94">
        <v>44455.767280092594</v>
      </c>
      <c r="D11" s="94" t="s">
        <v>2174</v>
      </c>
      <c r="E11" s="122">
        <v>35</v>
      </c>
      <c r="F11" s="133" t="str">
        <f>VLOOKUP(E11,VIP!$A$2:$O16043,2,0)</f>
        <v>DRBR035</v>
      </c>
      <c r="G11" s="133" t="str">
        <f>VLOOKUP(E11,'LISTADO ATM'!$A$2:$B$900,2,0)</f>
        <v xml:space="preserve">ATM Dirección General de Aduanas I </v>
      </c>
      <c r="H11" s="133" t="str">
        <f>VLOOKUP(E11,VIP!$A$2:$O21004,7,FALSE)</f>
        <v>Si</v>
      </c>
      <c r="I11" s="133" t="str">
        <f>VLOOKUP(E11,VIP!$A$2:$O12969,8,FALSE)</f>
        <v>Si</v>
      </c>
      <c r="J11" s="133" t="str">
        <f>VLOOKUP(E11,VIP!$A$2:$O12919,8,FALSE)</f>
        <v>Si</v>
      </c>
      <c r="K11" s="133" t="str">
        <f>VLOOKUP(E11,VIP!$A$2:$O16493,6,0)</f>
        <v>NO</v>
      </c>
      <c r="L11" s="142" t="s">
        <v>2615</v>
      </c>
      <c r="M11" s="93" t="s">
        <v>2438</v>
      </c>
      <c r="N11" s="93" t="s">
        <v>2444</v>
      </c>
      <c r="O11" s="133" t="s">
        <v>2446</v>
      </c>
      <c r="P11" s="142"/>
      <c r="Q11" s="147" t="s">
        <v>2615</v>
      </c>
      <c r="R11" s="99"/>
      <c r="S11" s="99"/>
      <c r="T11" s="129"/>
      <c r="U11" s="68"/>
    </row>
    <row r="12" spans="1:21" ht="18" x14ac:dyDescent="0.25">
      <c r="A12" s="133" t="str">
        <f>VLOOKUP(E12,'LISTADO ATM'!$A$2:$C$901,3,0)</f>
        <v>SUR</v>
      </c>
      <c r="B12" s="145" t="s">
        <v>2796</v>
      </c>
      <c r="C12" s="94">
        <v>44456.838958333334</v>
      </c>
      <c r="D12" s="94" t="s">
        <v>2441</v>
      </c>
      <c r="E12" s="122">
        <v>44</v>
      </c>
      <c r="F12" s="133" t="str">
        <f>VLOOKUP(E12,VIP!$A$2:$O16013,2,0)</f>
        <v>DRBR044</v>
      </c>
      <c r="G12" s="133" t="str">
        <f>VLOOKUP(E12,'LISTADO ATM'!$A$2:$B$900,2,0)</f>
        <v xml:space="preserve">ATM Oficina Pedernales </v>
      </c>
      <c r="H12" s="133" t="str">
        <f>VLOOKUP(E12,VIP!$A$2:$O20974,7,FALSE)</f>
        <v>Si</v>
      </c>
      <c r="I12" s="133" t="str">
        <f>VLOOKUP(E12,VIP!$A$2:$O12939,8,FALSE)</f>
        <v>Si</v>
      </c>
      <c r="J12" s="133" t="str">
        <f>VLOOKUP(E12,VIP!$A$2:$O12889,8,FALSE)</f>
        <v>Si</v>
      </c>
      <c r="K12" s="133" t="str">
        <f>VLOOKUP(E12,VIP!$A$2:$O16463,6,0)</f>
        <v>SI</v>
      </c>
      <c r="L12" s="142" t="s">
        <v>2410</v>
      </c>
      <c r="M12" s="93" t="s">
        <v>2438</v>
      </c>
      <c r="N12" s="93" t="s">
        <v>2444</v>
      </c>
      <c r="O12" s="133" t="s">
        <v>2445</v>
      </c>
      <c r="P12" s="142"/>
      <c r="Q12" s="147" t="s">
        <v>2410</v>
      </c>
      <c r="R12" s="99"/>
      <c r="S12" s="99"/>
      <c r="T12" s="129"/>
      <c r="U12" s="68"/>
    </row>
    <row r="13" spans="1:21" ht="18" x14ac:dyDescent="0.25">
      <c r="A13" s="133" t="str">
        <f>VLOOKUP(E13,'LISTADO ATM'!$A$2:$C$901,3,0)</f>
        <v>NORTE</v>
      </c>
      <c r="B13" s="145" t="s">
        <v>2664</v>
      </c>
      <c r="C13" s="94">
        <v>44455.799212962964</v>
      </c>
      <c r="D13" s="94" t="s">
        <v>2175</v>
      </c>
      <c r="E13" s="122">
        <v>53</v>
      </c>
      <c r="F13" s="133" t="str">
        <f>VLOOKUP(E13,VIP!$A$2:$O16020,2,0)</f>
        <v>DRBR053</v>
      </c>
      <c r="G13" s="133" t="str">
        <f>VLOOKUP(E13,'LISTADO ATM'!$A$2:$B$900,2,0)</f>
        <v xml:space="preserve">ATM Oficina Constanza </v>
      </c>
      <c r="H13" s="133" t="str">
        <f>VLOOKUP(E13,VIP!$A$2:$O20981,7,FALSE)</f>
        <v>Si</v>
      </c>
      <c r="I13" s="133" t="str">
        <f>VLOOKUP(E13,VIP!$A$2:$O12946,8,FALSE)</f>
        <v>Si</v>
      </c>
      <c r="J13" s="133" t="str">
        <f>VLOOKUP(E13,VIP!$A$2:$O12896,8,FALSE)</f>
        <v>Si</v>
      </c>
      <c r="K13" s="133" t="str">
        <f>VLOOKUP(E13,VIP!$A$2:$O16470,6,0)</f>
        <v>NO</v>
      </c>
      <c r="L13" s="142" t="s">
        <v>2213</v>
      </c>
      <c r="M13" s="152" t="s">
        <v>2531</v>
      </c>
      <c r="N13" s="93" t="s">
        <v>2444</v>
      </c>
      <c r="O13" s="133" t="s">
        <v>2623</v>
      </c>
      <c r="P13" s="142"/>
      <c r="Q13" s="153">
        <v>44456.426342592589</v>
      </c>
      <c r="R13" s="99"/>
      <c r="S13" s="99"/>
      <c r="T13" s="129"/>
      <c r="U13" s="68"/>
    </row>
    <row r="14" spans="1:21" ht="18" x14ac:dyDescent="0.25">
      <c r="A14" s="133" t="str">
        <f>VLOOKUP(E14,'LISTADO ATM'!$A$2:$C$901,3,0)</f>
        <v>DISTRITO NACIONAL</v>
      </c>
      <c r="B14" s="145" t="s">
        <v>2769</v>
      </c>
      <c r="C14" s="94">
        <v>44456.701620370368</v>
      </c>
      <c r="D14" s="94" t="s">
        <v>2441</v>
      </c>
      <c r="E14" s="122">
        <v>54</v>
      </c>
      <c r="F14" s="133" t="str">
        <f>VLOOKUP(E14,VIP!$A$2:$O16013,2,0)</f>
        <v>DRBR054</v>
      </c>
      <c r="G14" s="133" t="str">
        <f>VLOOKUP(E14,'LISTADO ATM'!$A$2:$B$900,2,0)</f>
        <v xml:space="preserve">ATM Autoservicio Galería 360 </v>
      </c>
      <c r="H14" s="133" t="str">
        <f>VLOOKUP(E14,VIP!$A$2:$O20974,7,FALSE)</f>
        <v>Si</v>
      </c>
      <c r="I14" s="133" t="str">
        <f>VLOOKUP(E14,VIP!$A$2:$O12939,8,FALSE)</f>
        <v>Si</v>
      </c>
      <c r="J14" s="133" t="str">
        <f>VLOOKUP(E14,VIP!$A$2:$O12889,8,FALSE)</f>
        <v>Si</v>
      </c>
      <c r="K14" s="133" t="str">
        <f>VLOOKUP(E14,VIP!$A$2:$O16463,6,0)</f>
        <v>NO</v>
      </c>
      <c r="L14" s="142" t="s">
        <v>2608</v>
      </c>
      <c r="M14" s="93" t="s">
        <v>2438</v>
      </c>
      <c r="N14" s="93" t="s">
        <v>2444</v>
      </c>
      <c r="O14" s="133" t="s">
        <v>2445</v>
      </c>
      <c r="P14" s="142"/>
      <c r="Q14" s="147" t="s">
        <v>2608</v>
      </c>
      <c r="R14" s="99"/>
      <c r="S14" s="99"/>
      <c r="T14" s="129"/>
      <c r="U14" s="68"/>
    </row>
    <row r="15" spans="1:21" ht="18" x14ac:dyDescent="0.25">
      <c r="A15" s="133" t="str">
        <f>VLOOKUP(E15,'LISTADO ATM'!$A$2:$C$901,3,0)</f>
        <v>DISTRITO NACIONAL</v>
      </c>
      <c r="B15" s="145" t="s">
        <v>2782</v>
      </c>
      <c r="C15" s="94">
        <v>44456.800162037034</v>
      </c>
      <c r="D15" s="94" t="s">
        <v>2174</v>
      </c>
      <c r="E15" s="122">
        <v>57</v>
      </c>
      <c r="F15" s="133" t="str">
        <f>VLOOKUP(E15,VIP!$A$2:$O16002,2,0)</f>
        <v>DRBR057</v>
      </c>
      <c r="G15" s="133" t="str">
        <f>VLOOKUP(E15,'LISTADO ATM'!$A$2:$B$900,2,0)</f>
        <v xml:space="preserve">ATM Oficina Malecon Center </v>
      </c>
      <c r="H15" s="133" t="str">
        <f>VLOOKUP(E15,VIP!$A$2:$O20963,7,FALSE)</f>
        <v>Si</v>
      </c>
      <c r="I15" s="133" t="str">
        <f>VLOOKUP(E15,VIP!$A$2:$O12928,8,FALSE)</f>
        <v>Si</v>
      </c>
      <c r="J15" s="133" t="str">
        <f>VLOOKUP(E15,VIP!$A$2:$O12878,8,FALSE)</f>
        <v>Si</v>
      </c>
      <c r="K15" s="133" t="str">
        <f>VLOOKUP(E15,VIP!$A$2:$O16452,6,0)</f>
        <v>NO</v>
      </c>
      <c r="L15" s="142" t="s">
        <v>2213</v>
      </c>
      <c r="M15" s="93" t="s">
        <v>2438</v>
      </c>
      <c r="N15" s="93" t="s">
        <v>2444</v>
      </c>
      <c r="O15" s="133" t="s">
        <v>2446</v>
      </c>
      <c r="P15" s="142"/>
      <c r="Q15" s="147" t="s">
        <v>2213</v>
      </c>
      <c r="R15" s="99"/>
      <c r="S15" s="99"/>
      <c r="T15" s="129"/>
      <c r="U15" s="68"/>
    </row>
    <row r="16" spans="1:21" ht="18" x14ac:dyDescent="0.25">
      <c r="A16" s="133" t="str">
        <f>VLOOKUP(E16,'LISTADO ATM'!$A$2:$C$901,3,0)</f>
        <v>NORTE</v>
      </c>
      <c r="B16" s="145" t="s">
        <v>2673</v>
      </c>
      <c r="C16" s="94">
        <v>44455.788043981483</v>
      </c>
      <c r="D16" s="94" t="s">
        <v>2175</v>
      </c>
      <c r="E16" s="122">
        <v>62</v>
      </c>
      <c r="F16" s="133" t="str">
        <f>VLOOKUP(E16,VIP!$A$2:$O16030,2,0)</f>
        <v>DRBR062</v>
      </c>
      <c r="G16" s="133" t="str">
        <f>VLOOKUP(E16,'LISTADO ATM'!$A$2:$B$900,2,0)</f>
        <v xml:space="preserve">ATM Oficina Dajabón </v>
      </c>
      <c r="H16" s="133" t="str">
        <f>VLOOKUP(E16,VIP!$A$2:$O20991,7,FALSE)</f>
        <v>Si</v>
      </c>
      <c r="I16" s="133" t="str">
        <f>VLOOKUP(E16,VIP!$A$2:$O12956,8,FALSE)</f>
        <v>Si</v>
      </c>
      <c r="J16" s="133" t="str">
        <f>VLOOKUP(E16,VIP!$A$2:$O12906,8,FALSE)</f>
        <v>Si</v>
      </c>
      <c r="K16" s="133" t="str">
        <f>VLOOKUP(E16,VIP!$A$2:$O16480,6,0)</f>
        <v>SI</v>
      </c>
      <c r="L16" s="142" t="s">
        <v>2213</v>
      </c>
      <c r="M16" s="152" t="s">
        <v>2531</v>
      </c>
      <c r="N16" s="93" t="s">
        <v>2444</v>
      </c>
      <c r="O16" s="133" t="s">
        <v>2619</v>
      </c>
      <c r="P16" s="142"/>
      <c r="Q16" s="153">
        <v>44456.618831018517</v>
      </c>
      <c r="R16" s="99"/>
      <c r="S16" s="99"/>
      <c r="T16" s="129"/>
      <c r="U16" s="68"/>
    </row>
    <row r="17" spans="1:21" ht="18" x14ac:dyDescent="0.25">
      <c r="A17" s="133" t="str">
        <f>VLOOKUP(E17,'LISTADO ATM'!$A$2:$C$901,3,0)</f>
        <v>NORTE</v>
      </c>
      <c r="B17" s="145" t="s">
        <v>2729</v>
      </c>
      <c r="C17" s="94">
        <v>44456.327974537038</v>
      </c>
      <c r="D17" s="94" t="s">
        <v>2175</v>
      </c>
      <c r="E17" s="122">
        <v>64</v>
      </c>
      <c r="F17" s="133" t="str">
        <f>VLOOKUP(E17,VIP!$A$2:$O16004,2,0)</f>
        <v>DRBR064</v>
      </c>
      <c r="G17" s="133" t="str">
        <f>VLOOKUP(E17,'LISTADO ATM'!$A$2:$B$900,2,0)</f>
        <v xml:space="preserve">ATM COOPALINA (Cotuí) </v>
      </c>
      <c r="H17" s="133" t="str">
        <f>VLOOKUP(E17,VIP!$A$2:$O20965,7,FALSE)</f>
        <v>Si</v>
      </c>
      <c r="I17" s="133" t="str">
        <f>VLOOKUP(E17,VIP!$A$2:$O12930,8,FALSE)</f>
        <v>Si</v>
      </c>
      <c r="J17" s="133" t="str">
        <f>VLOOKUP(E17,VIP!$A$2:$O12880,8,FALSE)</f>
        <v>Si</v>
      </c>
      <c r="K17" s="133" t="str">
        <f>VLOOKUP(E17,VIP!$A$2:$O16454,6,0)</f>
        <v>NO</v>
      </c>
      <c r="L17" s="142" t="s">
        <v>2239</v>
      </c>
      <c r="M17" s="152" t="s">
        <v>2531</v>
      </c>
      <c r="N17" s="93" t="s">
        <v>2444</v>
      </c>
      <c r="O17" s="133" t="s">
        <v>2619</v>
      </c>
      <c r="P17" s="142"/>
      <c r="Q17" s="153">
        <v>44456.77847222222</v>
      </c>
      <c r="R17" s="99"/>
      <c r="S17" s="99"/>
      <c r="T17" s="129"/>
      <c r="U17" s="68"/>
    </row>
    <row r="18" spans="1:21" ht="18" x14ac:dyDescent="0.25">
      <c r="A18" s="133" t="str">
        <f>VLOOKUP(E18,'LISTADO ATM'!$A$2:$C$901,3,0)</f>
        <v>DISTRITO NACIONAL</v>
      </c>
      <c r="B18" s="145">
        <v>3336027626</v>
      </c>
      <c r="C18" s="94">
        <v>44454.718854166669</v>
      </c>
      <c r="D18" s="94" t="s">
        <v>2174</v>
      </c>
      <c r="E18" s="122">
        <v>70</v>
      </c>
      <c r="F18" s="133" t="str">
        <f>VLOOKUP(E18,VIP!$A$2:$O16040,2,0)</f>
        <v>DRBR070</v>
      </c>
      <c r="G18" s="133" t="str">
        <f>VLOOKUP(E18,'LISTADO ATM'!$A$2:$B$900,2,0)</f>
        <v xml:space="preserve">ATM Autoservicio Plaza Lama Zona Oriental </v>
      </c>
      <c r="H18" s="133" t="str">
        <f>VLOOKUP(E18,VIP!$A$2:$O21001,7,FALSE)</f>
        <v>Si</v>
      </c>
      <c r="I18" s="133" t="str">
        <f>VLOOKUP(E18,VIP!$A$2:$O12966,8,FALSE)</f>
        <v>Si</v>
      </c>
      <c r="J18" s="133" t="str">
        <f>VLOOKUP(E18,VIP!$A$2:$O12916,8,FALSE)</f>
        <v>Si</v>
      </c>
      <c r="K18" s="133" t="str">
        <f>VLOOKUP(E18,VIP!$A$2:$O16490,6,0)</f>
        <v>NO</v>
      </c>
      <c r="L18" s="142" t="s">
        <v>2213</v>
      </c>
      <c r="M18" s="152" t="s">
        <v>2531</v>
      </c>
      <c r="N18" s="93" t="s">
        <v>2444</v>
      </c>
      <c r="O18" s="133" t="s">
        <v>2446</v>
      </c>
      <c r="P18" s="142"/>
      <c r="Q18" s="153">
        <v>44456.521423611113</v>
      </c>
      <c r="R18" s="99"/>
      <c r="S18" s="99"/>
      <c r="T18" s="129"/>
      <c r="U18" s="68"/>
    </row>
    <row r="19" spans="1:21" ht="18" x14ac:dyDescent="0.25">
      <c r="A19" s="133" t="str">
        <f>VLOOKUP(E19,'LISTADO ATM'!$A$2:$C$901,3,0)</f>
        <v>DISTRITO NACIONAL</v>
      </c>
      <c r="B19" s="145" t="s">
        <v>2787</v>
      </c>
      <c r="C19" s="94">
        <v>44456.888495370367</v>
      </c>
      <c r="D19" s="94" t="s">
        <v>2174</v>
      </c>
      <c r="E19" s="122">
        <v>85</v>
      </c>
      <c r="F19" s="133" t="str">
        <f>VLOOKUP(E19,VIP!$A$2:$O16004,2,0)</f>
        <v>DRBR085</v>
      </c>
      <c r="G19" s="133" t="str">
        <f>VLOOKUP(E19,'LISTADO ATM'!$A$2:$B$900,2,0)</f>
        <v xml:space="preserve">ATM Oficina San Isidro (Fuerza Aérea) </v>
      </c>
      <c r="H19" s="133" t="str">
        <f>VLOOKUP(E19,VIP!$A$2:$O20965,7,FALSE)</f>
        <v>Si</v>
      </c>
      <c r="I19" s="133" t="str">
        <f>VLOOKUP(E19,VIP!$A$2:$O12930,8,FALSE)</f>
        <v>Si</v>
      </c>
      <c r="J19" s="133" t="str">
        <f>VLOOKUP(E19,VIP!$A$2:$O12880,8,FALSE)</f>
        <v>Si</v>
      </c>
      <c r="K19" s="133" t="str">
        <f>VLOOKUP(E19,VIP!$A$2:$O16454,6,0)</f>
        <v>NO</v>
      </c>
      <c r="L19" s="142" t="s">
        <v>2456</v>
      </c>
      <c r="M19" s="93" t="s">
        <v>2438</v>
      </c>
      <c r="N19" s="93" t="s">
        <v>2444</v>
      </c>
      <c r="O19" s="133" t="s">
        <v>2446</v>
      </c>
      <c r="P19" s="142"/>
      <c r="Q19" s="147" t="s">
        <v>2456</v>
      </c>
      <c r="R19" s="99"/>
      <c r="S19" s="99"/>
      <c r="T19" s="129"/>
      <c r="U19" s="68"/>
    </row>
    <row r="20" spans="1:21" ht="18" x14ac:dyDescent="0.25">
      <c r="A20" s="133" t="str">
        <f>VLOOKUP(E20,'LISTADO ATM'!$A$2:$C$901,3,0)</f>
        <v>DISTRITO NACIONAL</v>
      </c>
      <c r="B20" s="145" t="s">
        <v>2642</v>
      </c>
      <c r="C20" s="94">
        <v>44455.897592592592</v>
      </c>
      <c r="D20" s="94" t="s">
        <v>2441</v>
      </c>
      <c r="E20" s="122">
        <v>87</v>
      </c>
      <c r="F20" s="133" t="str">
        <f>VLOOKUP(E20,VIP!$A$2:$O15997,2,0)</f>
        <v>DRBR087</v>
      </c>
      <c r="G20" s="133" t="str">
        <f>VLOOKUP(E20,'LISTADO ATM'!$A$2:$B$900,2,0)</f>
        <v xml:space="preserve">ATM Autoservicio Sarasota </v>
      </c>
      <c r="H20" s="133" t="str">
        <f>VLOOKUP(E20,VIP!$A$2:$O20958,7,FALSE)</f>
        <v>Si</v>
      </c>
      <c r="I20" s="133" t="str">
        <f>VLOOKUP(E20,VIP!$A$2:$O12923,8,FALSE)</f>
        <v>Si</v>
      </c>
      <c r="J20" s="133" t="str">
        <f>VLOOKUP(E20,VIP!$A$2:$O12873,8,FALSE)</f>
        <v>Si</v>
      </c>
      <c r="K20" s="133" t="str">
        <f>VLOOKUP(E20,VIP!$A$2:$O16447,6,0)</f>
        <v>NO</v>
      </c>
      <c r="L20" s="142" t="s">
        <v>2543</v>
      </c>
      <c r="M20" s="93" t="s">
        <v>2438</v>
      </c>
      <c r="N20" s="93" t="s">
        <v>2444</v>
      </c>
      <c r="O20" s="133" t="s">
        <v>2445</v>
      </c>
      <c r="P20" s="142"/>
      <c r="Q20" s="147" t="s">
        <v>2543</v>
      </c>
      <c r="R20" s="99"/>
      <c r="S20" s="99"/>
      <c r="T20" s="129"/>
      <c r="U20" s="68"/>
    </row>
    <row r="21" spans="1:21" ht="18" x14ac:dyDescent="0.25">
      <c r="A21" s="133" t="str">
        <f>VLOOKUP(E21,'LISTADO ATM'!$A$2:$C$901,3,0)</f>
        <v>SUR</v>
      </c>
      <c r="B21" s="145" t="s">
        <v>2724</v>
      </c>
      <c r="C21" s="94">
        <v>44456.391770833332</v>
      </c>
      <c r="D21" s="94" t="s">
        <v>2441</v>
      </c>
      <c r="E21" s="122">
        <v>89</v>
      </c>
      <c r="F21" s="133" t="str">
        <f>VLOOKUP(E21,VIP!$A$2:$O15999,2,0)</f>
        <v>DRBR089</v>
      </c>
      <c r="G21" s="133" t="str">
        <f>VLOOKUP(E21,'LISTADO ATM'!$A$2:$B$900,2,0)</f>
        <v xml:space="preserve">ATM UNP El Cercado (San Juan) </v>
      </c>
      <c r="H21" s="133" t="str">
        <f>VLOOKUP(E21,VIP!$A$2:$O20960,7,FALSE)</f>
        <v>Si</v>
      </c>
      <c r="I21" s="133" t="str">
        <f>VLOOKUP(E21,VIP!$A$2:$O12925,8,FALSE)</f>
        <v>Si</v>
      </c>
      <c r="J21" s="133" t="str">
        <f>VLOOKUP(E21,VIP!$A$2:$O12875,8,FALSE)</f>
        <v>Si</v>
      </c>
      <c r="K21" s="133" t="str">
        <f>VLOOKUP(E21,VIP!$A$2:$O16449,6,0)</f>
        <v>NO</v>
      </c>
      <c r="L21" s="142" t="s">
        <v>2410</v>
      </c>
      <c r="M21" s="152" t="s">
        <v>2531</v>
      </c>
      <c r="N21" s="93" t="s">
        <v>2444</v>
      </c>
      <c r="O21" s="133" t="s">
        <v>2445</v>
      </c>
      <c r="P21" s="142"/>
      <c r="Q21" s="153">
        <v>44456.708333333336</v>
      </c>
      <c r="R21" s="99"/>
      <c r="S21" s="99"/>
      <c r="T21" s="129"/>
      <c r="U21" s="68"/>
    </row>
    <row r="22" spans="1:21" ht="18" x14ac:dyDescent="0.25">
      <c r="A22" s="133" t="str">
        <f>VLOOKUP(E22,'LISTADO ATM'!$A$2:$C$901,3,0)</f>
        <v>ESTE</v>
      </c>
      <c r="B22" s="145" t="s">
        <v>2748</v>
      </c>
      <c r="C22" s="94">
        <v>44456.499756944446</v>
      </c>
      <c r="D22" s="94" t="s">
        <v>2460</v>
      </c>
      <c r="E22" s="122">
        <v>100</v>
      </c>
      <c r="F22" s="133" t="str">
        <f>VLOOKUP(E22,VIP!$A$2:$O15999,2,0)</f>
        <v>DRBR100</v>
      </c>
      <c r="G22" s="133" t="str">
        <f>VLOOKUP(E22,'LISTADO ATM'!$A$2:$B$900,2,0)</f>
        <v>ATM UASD Higuey</v>
      </c>
      <c r="H22" s="133" t="str">
        <f>VLOOKUP(E22,VIP!$A$2:$O20960,7,FALSE)</f>
        <v>N/A</v>
      </c>
      <c r="I22" s="133" t="str">
        <f>VLOOKUP(E22,VIP!$A$2:$O12925,8,FALSE)</f>
        <v>N/A</v>
      </c>
      <c r="J22" s="133" t="str">
        <f>VLOOKUP(E22,VIP!$A$2:$O12875,8,FALSE)</f>
        <v>N/A</v>
      </c>
      <c r="K22" s="133" t="str">
        <f>VLOOKUP(E22,VIP!$A$2:$O16449,6,0)</f>
        <v>N/A</v>
      </c>
      <c r="L22" s="142" t="s">
        <v>2732</v>
      </c>
      <c r="M22" s="152" t="s">
        <v>2531</v>
      </c>
      <c r="N22" s="152" t="s">
        <v>2749</v>
      </c>
      <c r="O22" s="133" t="s">
        <v>2750</v>
      </c>
      <c r="P22" s="142"/>
      <c r="Q22" s="152" t="s">
        <v>2531</v>
      </c>
      <c r="R22" s="99"/>
      <c r="S22" s="99"/>
      <c r="T22" s="129"/>
      <c r="U22" s="68"/>
    </row>
    <row r="23" spans="1:21" ht="18" x14ac:dyDescent="0.25">
      <c r="A23" s="133" t="str">
        <f>VLOOKUP(E23,'LISTADO ATM'!$A$2:$C$901,3,0)</f>
        <v>ESTE</v>
      </c>
      <c r="B23" s="145" t="s">
        <v>2636</v>
      </c>
      <c r="C23" s="94">
        <v>44455.564479166664</v>
      </c>
      <c r="D23" s="94" t="s">
        <v>2174</v>
      </c>
      <c r="E23" s="122">
        <v>104</v>
      </c>
      <c r="F23" s="133" t="str">
        <f>VLOOKUP(E23,VIP!$A$2:$O16023,2,0)</f>
        <v>DRBR104</v>
      </c>
      <c r="G23" s="133" t="str">
        <f>VLOOKUP(E23,'LISTADO ATM'!$A$2:$B$900,2,0)</f>
        <v xml:space="preserve">ATM Jumbo Higuey </v>
      </c>
      <c r="H23" s="133" t="str">
        <f>VLOOKUP(E23,VIP!$A$2:$O20984,7,FALSE)</f>
        <v>Si</v>
      </c>
      <c r="I23" s="133" t="str">
        <f>VLOOKUP(E23,VIP!$A$2:$O12949,8,FALSE)</f>
        <v>Si</v>
      </c>
      <c r="J23" s="133" t="str">
        <f>VLOOKUP(E23,VIP!$A$2:$O12899,8,FALSE)</f>
        <v>Si</v>
      </c>
      <c r="K23" s="133" t="str">
        <f>VLOOKUP(E23,VIP!$A$2:$O16473,6,0)</f>
        <v>NO</v>
      </c>
      <c r="L23" s="142" t="s">
        <v>2615</v>
      </c>
      <c r="M23" s="152" t="s">
        <v>2531</v>
      </c>
      <c r="N23" s="93" t="s">
        <v>2444</v>
      </c>
      <c r="O23" s="133" t="s">
        <v>2446</v>
      </c>
      <c r="P23" s="142"/>
      <c r="Q23" s="153">
        <v>44456.608530092592</v>
      </c>
      <c r="R23" s="99"/>
      <c r="S23" s="99"/>
      <c r="T23" s="129"/>
      <c r="U23" s="68"/>
    </row>
    <row r="24" spans="1:21" ht="18" x14ac:dyDescent="0.25">
      <c r="A24" s="133" t="str">
        <f>VLOOKUP(E24,'LISTADO ATM'!$A$2:$C$901,3,0)</f>
        <v>NORTE</v>
      </c>
      <c r="B24" s="145" t="s">
        <v>2657</v>
      </c>
      <c r="C24" s="94">
        <v>44455.807592592595</v>
      </c>
      <c r="D24" s="94" t="s">
        <v>2620</v>
      </c>
      <c r="E24" s="122">
        <v>129</v>
      </c>
      <c r="F24" s="133" t="str">
        <f>VLOOKUP(E24,VIP!$A$2:$O16012,2,0)</f>
        <v>DRBR129</v>
      </c>
      <c r="G24" s="133" t="str">
        <f>VLOOKUP(E24,'LISTADO ATM'!$A$2:$B$900,2,0)</f>
        <v xml:space="preserve">ATM Multicentro La Sirena (Santiago) </v>
      </c>
      <c r="H24" s="133" t="str">
        <f>VLOOKUP(E24,VIP!$A$2:$O20973,7,FALSE)</f>
        <v>Si</v>
      </c>
      <c r="I24" s="133" t="str">
        <f>VLOOKUP(E24,VIP!$A$2:$O12938,8,FALSE)</f>
        <v>Si</v>
      </c>
      <c r="J24" s="133" t="str">
        <f>VLOOKUP(E24,VIP!$A$2:$O12888,8,FALSE)</f>
        <v>Si</v>
      </c>
      <c r="K24" s="133" t="str">
        <f>VLOOKUP(E24,VIP!$A$2:$O16462,6,0)</f>
        <v>SI</v>
      </c>
      <c r="L24" s="142" t="s">
        <v>2608</v>
      </c>
      <c r="M24" s="93" t="s">
        <v>2438</v>
      </c>
      <c r="N24" s="93" t="s">
        <v>2444</v>
      </c>
      <c r="O24" s="133" t="s">
        <v>2621</v>
      </c>
      <c r="P24" s="142"/>
      <c r="Q24" s="147" t="s">
        <v>2608</v>
      </c>
      <c r="R24" s="99"/>
      <c r="S24" s="99"/>
      <c r="T24" s="129"/>
      <c r="U24" s="68"/>
    </row>
    <row r="25" spans="1:21" ht="18" x14ac:dyDescent="0.25">
      <c r="A25" s="133" t="str">
        <f>VLOOKUP(E25,'LISTADO ATM'!$A$2:$C$901,3,0)</f>
        <v>SUR</v>
      </c>
      <c r="B25" s="145" t="s">
        <v>2723</v>
      </c>
      <c r="C25" s="94">
        <v>44456.39398148148</v>
      </c>
      <c r="D25" s="94" t="s">
        <v>2174</v>
      </c>
      <c r="E25" s="122">
        <v>137</v>
      </c>
      <c r="F25" s="133" t="str">
        <f>VLOOKUP(E25,VIP!$A$2:$O15998,2,0)</f>
        <v>DRBR137</v>
      </c>
      <c r="G25" s="133" t="str">
        <f>VLOOKUP(E25,'LISTADO ATM'!$A$2:$B$900,2,0)</f>
        <v xml:space="preserve">ATM Oficina Nizao </v>
      </c>
      <c r="H25" s="133" t="str">
        <f>VLOOKUP(E25,VIP!$A$2:$O20959,7,FALSE)</f>
        <v>Si</v>
      </c>
      <c r="I25" s="133" t="str">
        <f>VLOOKUP(E25,VIP!$A$2:$O12924,8,FALSE)</f>
        <v>Si</v>
      </c>
      <c r="J25" s="133" t="str">
        <f>VLOOKUP(E25,VIP!$A$2:$O12874,8,FALSE)</f>
        <v>Si</v>
      </c>
      <c r="K25" s="133" t="str">
        <f>VLOOKUP(E25,VIP!$A$2:$O16448,6,0)</f>
        <v>NO</v>
      </c>
      <c r="L25" s="142" t="s">
        <v>2213</v>
      </c>
      <c r="M25" s="152" t="s">
        <v>2531</v>
      </c>
      <c r="N25" s="93" t="s">
        <v>2444</v>
      </c>
      <c r="O25" s="133" t="s">
        <v>2446</v>
      </c>
      <c r="P25" s="142"/>
      <c r="Q25" s="153">
        <v>44456.772916666669</v>
      </c>
      <c r="R25" s="99"/>
      <c r="S25" s="99"/>
      <c r="T25" s="129"/>
      <c r="U25" s="68"/>
    </row>
    <row r="26" spans="1:21" ht="18" x14ac:dyDescent="0.25">
      <c r="A26" s="133" t="str">
        <f>VLOOKUP(E26,'LISTADO ATM'!$A$2:$C$901,3,0)</f>
        <v>DISTRITO NACIONAL</v>
      </c>
      <c r="B26" s="145" t="s">
        <v>2730</v>
      </c>
      <c r="C26" s="94">
        <v>44456.326099537036</v>
      </c>
      <c r="D26" s="94" t="s">
        <v>2460</v>
      </c>
      <c r="E26" s="122">
        <v>139</v>
      </c>
      <c r="F26" s="133" t="str">
        <f>VLOOKUP(E26,VIP!$A$2:$O16005,2,0)</f>
        <v>DRBR139</v>
      </c>
      <c r="G26" s="133" t="str">
        <f>VLOOKUP(E26,'LISTADO ATM'!$A$2:$B$900,2,0)</f>
        <v xml:space="preserve">ATM Oficina Plaza Lama Zona Oriental I </v>
      </c>
      <c r="H26" s="133" t="str">
        <f>VLOOKUP(E26,VIP!$A$2:$O20966,7,FALSE)</f>
        <v>Si</v>
      </c>
      <c r="I26" s="133" t="str">
        <f>VLOOKUP(E26,VIP!$A$2:$O12931,8,FALSE)</f>
        <v>Si</v>
      </c>
      <c r="J26" s="133" t="str">
        <f>VLOOKUP(E26,VIP!$A$2:$O12881,8,FALSE)</f>
        <v>Si</v>
      </c>
      <c r="K26" s="133" t="str">
        <f>VLOOKUP(E26,VIP!$A$2:$O16455,6,0)</f>
        <v>NO</v>
      </c>
      <c r="L26" s="142" t="s">
        <v>2410</v>
      </c>
      <c r="M26" s="152" t="s">
        <v>2531</v>
      </c>
      <c r="N26" s="93" t="s">
        <v>2444</v>
      </c>
      <c r="O26" s="133" t="s">
        <v>2624</v>
      </c>
      <c r="P26" s="142"/>
      <c r="Q26" s="153">
        <v>44456.708333333336</v>
      </c>
      <c r="R26" s="99"/>
      <c r="S26" s="99"/>
      <c r="T26" s="129"/>
      <c r="U26" s="68"/>
    </row>
    <row r="27" spans="1:21" ht="18" x14ac:dyDescent="0.25">
      <c r="A27" s="133" t="str">
        <f>VLOOKUP(E27,'LISTADO ATM'!$A$2:$C$901,3,0)</f>
        <v>NORTE</v>
      </c>
      <c r="B27" s="145" t="s">
        <v>2726</v>
      </c>
      <c r="C27" s="94">
        <v>44456.362291666665</v>
      </c>
      <c r="D27" s="94" t="s">
        <v>2441</v>
      </c>
      <c r="E27" s="122">
        <v>142</v>
      </c>
      <c r="F27" s="133" t="str">
        <f>VLOOKUP(E27,VIP!$A$2:$O16001,2,0)</f>
        <v>DRBR142</v>
      </c>
      <c r="G27" s="133" t="str">
        <f>VLOOKUP(E27,'LISTADO ATM'!$A$2:$B$900,2,0)</f>
        <v xml:space="preserve">ATM Centro de Caja Galerías Bonao </v>
      </c>
      <c r="H27" s="133" t="str">
        <f>VLOOKUP(E27,VIP!$A$2:$O20962,7,FALSE)</f>
        <v>Si</v>
      </c>
      <c r="I27" s="133" t="str">
        <f>VLOOKUP(E27,VIP!$A$2:$O12927,8,FALSE)</f>
        <v>Si</v>
      </c>
      <c r="J27" s="133" t="str">
        <f>VLOOKUP(E27,VIP!$A$2:$O12877,8,FALSE)</f>
        <v>Si</v>
      </c>
      <c r="K27" s="133" t="str">
        <f>VLOOKUP(E27,VIP!$A$2:$O16451,6,0)</f>
        <v>SI</v>
      </c>
      <c r="L27" s="142" t="s">
        <v>2410</v>
      </c>
      <c r="M27" s="152" t="s">
        <v>2531</v>
      </c>
      <c r="N27" s="93" t="s">
        <v>2444</v>
      </c>
      <c r="O27" s="133" t="s">
        <v>2445</v>
      </c>
      <c r="P27" s="142"/>
      <c r="Q27" s="153">
        <v>44456.708333333336</v>
      </c>
      <c r="R27" s="99"/>
      <c r="S27" s="99"/>
      <c r="T27" s="129"/>
      <c r="U27" s="68"/>
    </row>
    <row r="28" spans="1:21" ht="18" x14ac:dyDescent="0.25">
      <c r="A28" s="133" t="str">
        <f>VLOOKUP(E28,'LISTADO ATM'!$A$2:$C$901,3,0)</f>
        <v>DISTRITO NACIONAL</v>
      </c>
      <c r="B28" s="145">
        <v>3336027746</v>
      </c>
      <c r="C28" s="94">
        <v>44454.797407407408</v>
      </c>
      <c r="D28" s="94" t="s">
        <v>2174</v>
      </c>
      <c r="E28" s="122">
        <v>146</v>
      </c>
      <c r="F28" s="133" t="str">
        <f>VLOOKUP(E28,VIP!$A$2:$O16001,2,0)</f>
        <v>DRBR146</v>
      </c>
      <c r="G28" s="133" t="str">
        <f>VLOOKUP(E28,'LISTADO ATM'!$A$2:$B$900,2,0)</f>
        <v xml:space="preserve">ATM Tribunal Superior Constitucional </v>
      </c>
      <c r="H28" s="133" t="str">
        <f>VLOOKUP(E28,VIP!$A$2:$O20962,7,FALSE)</f>
        <v>Si</v>
      </c>
      <c r="I28" s="133" t="str">
        <f>VLOOKUP(E28,VIP!$A$2:$O12927,8,FALSE)</f>
        <v>Si</v>
      </c>
      <c r="J28" s="133" t="str">
        <f>VLOOKUP(E28,VIP!$A$2:$O12877,8,FALSE)</f>
        <v>Si</v>
      </c>
      <c r="K28" s="133" t="str">
        <f>VLOOKUP(E28,VIP!$A$2:$O16451,6,0)</f>
        <v>NO</v>
      </c>
      <c r="L28" s="142" t="s">
        <v>2213</v>
      </c>
      <c r="M28" s="152" t="s">
        <v>2531</v>
      </c>
      <c r="N28" s="93" t="s">
        <v>2444</v>
      </c>
      <c r="O28" s="133" t="s">
        <v>2446</v>
      </c>
      <c r="P28" s="142"/>
      <c r="Q28" s="153">
        <v>44456.761111111111</v>
      </c>
      <c r="R28" s="99"/>
      <c r="S28" s="99"/>
      <c r="T28" s="129"/>
      <c r="U28" s="68"/>
    </row>
    <row r="29" spans="1:21" ht="18" x14ac:dyDescent="0.25">
      <c r="A29" s="133" t="str">
        <f>VLOOKUP(E29,'LISTADO ATM'!$A$2:$C$901,3,0)</f>
        <v>DISTRITO NACIONAL</v>
      </c>
      <c r="B29" s="145" t="s">
        <v>2728</v>
      </c>
      <c r="C29" s="94">
        <v>44456.352534722224</v>
      </c>
      <c r="D29" s="94" t="s">
        <v>2174</v>
      </c>
      <c r="E29" s="122">
        <v>149</v>
      </c>
      <c r="F29" s="133" t="str">
        <f>VLOOKUP(E29,VIP!$A$2:$O16003,2,0)</f>
        <v>DRBR149</v>
      </c>
      <c r="G29" s="133" t="str">
        <f>VLOOKUP(E29,'LISTADO ATM'!$A$2:$B$900,2,0)</f>
        <v>ATM Estación Metro Concepción</v>
      </c>
      <c r="H29" s="133" t="str">
        <f>VLOOKUP(E29,VIP!$A$2:$O20964,7,FALSE)</f>
        <v>N/A</v>
      </c>
      <c r="I29" s="133" t="str">
        <f>VLOOKUP(E29,VIP!$A$2:$O12929,8,FALSE)</f>
        <v>N/A</v>
      </c>
      <c r="J29" s="133" t="str">
        <f>VLOOKUP(E29,VIP!$A$2:$O12879,8,FALSE)</f>
        <v>N/A</v>
      </c>
      <c r="K29" s="133" t="str">
        <f>VLOOKUP(E29,VIP!$A$2:$O16453,6,0)</f>
        <v>N/A</v>
      </c>
      <c r="L29" s="142" t="s">
        <v>2456</v>
      </c>
      <c r="M29" s="152" t="s">
        <v>2531</v>
      </c>
      <c r="N29" s="93" t="s">
        <v>2609</v>
      </c>
      <c r="O29" s="133" t="s">
        <v>2446</v>
      </c>
      <c r="P29" s="142"/>
      <c r="Q29" s="153">
        <v>44456.796527777777</v>
      </c>
      <c r="R29" s="99"/>
      <c r="S29" s="99"/>
      <c r="T29" s="129"/>
      <c r="U29" s="68"/>
    </row>
    <row r="30" spans="1:21" ht="18" x14ac:dyDescent="0.25">
      <c r="A30" s="133" t="str">
        <f>VLOOKUP(E30,'LISTADO ATM'!$A$2:$C$901,3,0)</f>
        <v>NORTE</v>
      </c>
      <c r="B30" s="145" t="s">
        <v>2706</v>
      </c>
      <c r="C30" s="94">
        <v>44456.042650462965</v>
      </c>
      <c r="D30" s="94" t="s">
        <v>2460</v>
      </c>
      <c r="E30" s="122">
        <v>151</v>
      </c>
      <c r="F30" s="133" t="str">
        <f>VLOOKUP(E30,VIP!$A$2:$O16008,2,0)</f>
        <v>DRBR151</v>
      </c>
      <c r="G30" s="133" t="str">
        <f>VLOOKUP(E30,'LISTADO ATM'!$A$2:$B$900,2,0)</f>
        <v xml:space="preserve">ATM Oficina Nagua </v>
      </c>
      <c r="H30" s="133" t="str">
        <f>VLOOKUP(E30,VIP!$A$2:$O20969,7,FALSE)</f>
        <v>Si</v>
      </c>
      <c r="I30" s="133" t="str">
        <f>VLOOKUP(E30,VIP!$A$2:$O12934,8,FALSE)</f>
        <v>Si</v>
      </c>
      <c r="J30" s="133" t="str">
        <f>VLOOKUP(E30,VIP!$A$2:$O12884,8,FALSE)</f>
        <v>Si</v>
      </c>
      <c r="K30" s="133" t="str">
        <f>VLOOKUP(E30,VIP!$A$2:$O16458,6,0)</f>
        <v>SI</v>
      </c>
      <c r="L30" s="142" t="s">
        <v>2434</v>
      </c>
      <c r="M30" s="152" t="s">
        <v>2531</v>
      </c>
      <c r="N30" s="93" t="s">
        <v>2444</v>
      </c>
      <c r="O30" s="133" t="s">
        <v>2624</v>
      </c>
      <c r="P30" s="142"/>
      <c r="Q30" s="153">
        <v>44456.450636574074</v>
      </c>
      <c r="R30" s="99"/>
      <c r="S30" s="99"/>
      <c r="T30" s="129"/>
      <c r="U30" s="68"/>
    </row>
    <row r="31" spans="1:21" ht="18" x14ac:dyDescent="0.25">
      <c r="A31" s="133" t="str">
        <f>VLOOKUP(E31,'LISTADO ATM'!$A$2:$C$901,3,0)</f>
        <v>NORTE</v>
      </c>
      <c r="B31" s="145" t="s">
        <v>2675</v>
      </c>
      <c r="C31" s="94">
        <v>44455.778819444444</v>
      </c>
      <c r="D31" s="94" t="s">
        <v>2460</v>
      </c>
      <c r="E31" s="122">
        <v>157</v>
      </c>
      <c r="F31" s="133" t="str">
        <f>VLOOKUP(E31,VIP!$A$2:$O16033,2,0)</f>
        <v>DRBR157</v>
      </c>
      <c r="G31" s="133" t="str">
        <f>VLOOKUP(E31,'LISTADO ATM'!$A$2:$B$900,2,0)</f>
        <v xml:space="preserve">ATM Oficina Samaná </v>
      </c>
      <c r="H31" s="133" t="str">
        <f>VLOOKUP(E31,VIP!$A$2:$O20994,7,FALSE)</f>
        <v>Si</v>
      </c>
      <c r="I31" s="133" t="str">
        <f>VLOOKUP(E31,VIP!$A$2:$O12959,8,FALSE)</f>
        <v>Si</v>
      </c>
      <c r="J31" s="133" t="str">
        <f>VLOOKUP(E31,VIP!$A$2:$O12909,8,FALSE)</f>
        <v>Si</v>
      </c>
      <c r="K31" s="133" t="str">
        <f>VLOOKUP(E31,VIP!$A$2:$O16483,6,0)</f>
        <v>SI</v>
      </c>
      <c r="L31" s="142" t="s">
        <v>2434</v>
      </c>
      <c r="M31" s="152" t="s">
        <v>2531</v>
      </c>
      <c r="N31" s="93" t="s">
        <v>2444</v>
      </c>
      <c r="O31" s="133" t="s">
        <v>2625</v>
      </c>
      <c r="P31" s="142"/>
      <c r="Q31" s="153">
        <v>44456.708333333336</v>
      </c>
      <c r="R31" s="99"/>
      <c r="S31" s="99"/>
      <c r="T31" s="129"/>
      <c r="U31" s="68"/>
    </row>
    <row r="32" spans="1:21" ht="18" x14ac:dyDescent="0.25">
      <c r="A32" s="133" t="str">
        <f>VLOOKUP(E32,'LISTADO ATM'!$A$2:$C$901,3,0)</f>
        <v>ESTE</v>
      </c>
      <c r="B32" s="145" t="s">
        <v>2632</v>
      </c>
      <c r="C32" s="94">
        <v>44455.638553240744</v>
      </c>
      <c r="D32" s="94" t="s">
        <v>2441</v>
      </c>
      <c r="E32" s="122">
        <v>158</v>
      </c>
      <c r="F32" s="133" t="str">
        <f>VLOOKUP(E32,VIP!$A$2:$O15995,2,0)</f>
        <v>DRBR158</v>
      </c>
      <c r="G32" s="133" t="str">
        <f>VLOOKUP(E32,'LISTADO ATM'!$A$2:$B$900,2,0)</f>
        <v xml:space="preserve">ATM Oficina Romana Norte </v>
      </c>
      <c r="H32" s="133" t="str">
        <f>VLOOKUP(E32,VIP!$A$2:$O20956,7,FALSE)</f>
        <v>Si</v>
      </c>
      <c r="I32" s="133" t="str">
        <f>VLOOKUP(E32,VIP!$A$2:$O12921,8,FALSE)</f>
        <v>Si</v>
      </c>
      <c r="J32" s="133" t="str">
        <f>VLOOKUP(E32,VIP!$A$2:$O12871,8,FALSE)</f>
        <v>Si</v>
      </c>
      <c r="K32" s="133" t="str">
        <f>VLOOKUP(E32,VIP!$A$2:$O16445,6,0)</f>
        <v>SI</v>
      </c>
      <c r="L32" s="142" t="s">
        <v>2608</v>
      </c>
      <c r="M32" s="152" t="s">
        <v>2531</v>
      </c>
      <c r="N32" s="93" t="s">
        <v>2444</v>
      </c>
      <c r="O32" s="133" t="s">
        <v>2445</v>
      </c>
      <c r="P32" s="142"/>
      <c r="Q32" s="153">
        <v>44456.612013888887</v>
      </c>
      <c r="R32" s="99"/>
      <c r="S32" s="99"/>
      <c r="T32" s="129"/>
      <c r="U32" s="68"/>
    </row>
    <row r="33" spans="1:21" ht="18" x14ac:dyDescent="0.25">
      <c r="A33" s="133" t="str">
        <f>VLOOKUP(E33,'LISTADO ATM'!$A$2:$C$901,3,0)</f>
        <v>ESTE</v>
      </c>
      <c r="B33" s="145" t="s">
        <v>2688</v>
      </c>
      <c r="C33" s="94">
        <v>44455.645833333336</v>
      </c>
      <c r="D33" s="94" t="s">
        <v>2441</v>
      </c>
      <c r="E33" s="122">
        <v>159</v>
      </c>
      <c r="F33" s="133" t="str">
        <f>VLOOKUP(E33,VIP!$A$2:$O16048,2,0)</f>
        <v>DRBR159</v>
      </c>
      <c r="G33" s="133" t="str">
        <f>VLOOKUP(E33,'LISTADO ATM'!$A$2:$B$900,2,0)</f>
        <v xml:space="preserve">ATM Hotel Dreams Bayahibe I </v>
      </c>
      <c r="H33" s="133" t="str">
        <f>VLOOKUP(E33,VIP!$A$2:$O21009,7,FALSE)</f>
        <v>Si</v>
      </c>
      <c r="I33" s="133" t="str">
        <f>VLOOKUP(E33,VIP!$A$2:$O12974,8,FALSE)</f>
        <v>Si</v>
      </c>
      <c r="J33" s="133" t="str">
        <f>VLOOKUP(E33,VIP!$A$2:$O12924,8,FALSE)</f>
        <v>Si</v>
      </c>
      <c r="K33" s="133" t="str">
        <f>VLOOKUP(E33,VIP!$A$2:$O16498,6,0)</f>
        <v>NO</v>
      </c>
      <c r="L33" s="142" t="s">
        <v>2543</v>
      </c>
      <c r="M33" s="152" t="s">
        <v>2531</v>
      </c>
      <c r="N33" s="93" t="s">
        <v>2444</v>
      </c>
      <c r="O33" s="133" t="s">
        <v>2445</v>
      </c>
      <c r="P33" s="142"/>
      <c r="Q33" s="153">
        <v>44456.611516203702</v>
      </c>
      <c r="R33" s="99"/>
      <c r="S33" s="99"/>
      <c r="T33" s="129"/>
      <c r="U33" s="68"/>
    </row>
    <row r="34" spans="1:21" ht="18" x14ac:dyDescent="0.25">
      <c r="A34" s="133" t="str">
        <f>VLOOKUP(E34,'LISTADO ATM'!$A$2:$C$901,3,0)</f>
        <v>DISTRITO NACIONAL</v>
      </c>
      <c r="B34" s="145">
        <v>3336022784</v>
      </c>
      <c r="C34" s="94">
        <v>44450.495428240742</v>
      </c>
      <c r="D34" s="94" t="s">
        <v>2174</v>
      </c>
      <c r="E34" s="122">
        <v>169</v>
      </c>
      <c r="F34" s="133" t="str">
        <f>VLOOKUP(E34,VIP!$A$2:$O15959,2,0)</f>
        <v>DRBR169</v>
      </c>
      <c r="G34" s="133" t="str">
        <f>VLOOKUP(E34,'LISTADO ATM'!$A$2:$B$900,2,0)</f>
        <v xml:space="preserve">ATM Oficina Caonabo </v>
      </c>
      <c r="H34" s="133" t="str">
        <f>VLOOKUP(E34,VIP!$A$2:$O20920,7,FALSE)</f>
        <v>Si</v>
      </c>
      <c r="I34" s="133" t="str">
        <f>VLOOKUP(E34,VIP!$A$2:$O12885,8,FALSE)</f>
        <v>Si</v>
      </c>
      <c r="J34" s="133" t="str">
        <f>VLOOKUP(E34,VIP!$A$2:$O12835,8,FALSE)</f>
        <v>Si</v>
      </c>
      <c r="K34" s="133" t="str">
        <f>VLOOKUP(E34,VIP!$A$2:$O16409,6,0)</f>
        <v>NO</v>
      </c>
      <c r="L34" s="142" t="s">
        <v>2213</v>
      </c>
      <c r="M34" s="93" t="s">
        <v>2438</v>
      </c>
      <c r="N34" s="93" t="s">
        <v>2444</v>
      </c>
      <c r="O34" s="133" t="s">
        <v>2446</v>
      </c>
      <c r="P34" s="142"/>
      <c r="Q34" s="147" t="s">
        <v>2213</v>
      </c>
      <c r="R34" s="99"/>
      <c r="S34" s="99"/>
      <c r="T34" s="129"/>
      <c r="U34" s="68"/>
    </row>
    <row r="35" spans="1:21" ht="18" x14ac:dyDescent="0.25">
      <c r="A35" s="133" t="str">
        <f>VLOOKUP(E35,'LISTADO ATM'!$A$2:$C$901,3,0)</f>
        <v>NORTE</v>
      </c>
      <c r="B35" s="145" t="s">
        <v>2650</v>
      </c>
      <c r="C35" s="94">
        <v>44455.851655092592</v>
      </c>
      <c r="D35" s="94" t="s">
        <v>2175</v>
      </c>
      <c r="E35" s="122">
        <v>172</v>
      </c>
      <c r="F35" s="133" t="str">
        <f>VLOOKUP(E35,VIP!$A$2:$O16005,2,0)</f>
        <v>DRBR172</v>
      </c>
      <c r="G35" s="133" t="str">
        <f>VLOOKUP(E35,'LISTADO ATM'!$A$2:$B$900,2,0)</f>
        <v xml:space="preserve">ATM UNP Guaucí </v>
      </c>
      <c r="H35" s="133" t="str">
        <f>VLOOKUP(E35,VIP!$A$2:$O20966,7,FALSE)</f>
        <v>Si</v>
      </c>
      <c r="I35" s="133" t="str">
        <f>VLOOKUP(E35,VIP!$A$2:$O12931,8,FALSE)</f>
        <v>Si</v>
      </c>
      <c r="J35" s="133" t="str">
        <f>VLOOKUP(E35,VIP!$A$2:$O12881,8,FALSE)</f>
        <v>Si</v>
      </c>
      <c r="K35" s="133" t="str">
        <f>VLOOKUP(E35,VIP!$A$2:$O16455,6,0)</f>
        <v>NO</v>
      </c>
      <c r="L35" s="142" t="s">
        <v>2213</v>
      </c>
      <c r="M35" s="93" t="s">
        <v>2438</v>
      </c>
      <c r="N35" s="93" t="s">
        <v>2444</v>
      </c>
      <c r="O35" s="133" t="s">
        <v>2623</v>
      </c>
      <c r="P35" s="142"/>
      <c r="Q35" s="147" t="s">
        <v>2213</v>
      </c>
      <c r="R35" s="99"/>
      <c r="S35" s="99"/>
      <c r="T35" s="129"/>
      <c r="U35" s="68"/>
    </row>
    <row r="36" spans="1:21" ht="18" x14ac:dyDescent="0.25">
      <c r="A36" s="133" t="str">
        <f>VLOOKUP(E36,'LISTADO ATM'!$A$2:$C$901,3,0)</f>
        <v>NORTE</v>
      </c>
      <c r="B36" s="145" t="s">
        <v>2686</v>
      </c>
      <c r="C36" s="94">
        <v>44455.759386574071</v>
      </c>
      <c r="D36" s="94" t="s">
        <v>2175</v>
      </c>
      <c r="E36" s="122">
        <v>196</v>
      </c>
      <c r="F36" s="133" t="str">
        <f>VLOOKUP(E36,VIP!$A$2:$O16044,2,0)</f>
        <v>DRBR196</v>
      </c>
      <c r="G36" s="133" t="str">
        <f>VLOOKUP(E36,'LISTADO ATM'!$A$2:$B$900,2,0)</f>
        <v xml:space="preserve">ATM Estación Texaco Cangrejo Farmacia (Sosúa) </v>
      </c>
      <c r="H36" s="133" t="str">
        <f>VLOOKUP(E36,VIP!$A$2:$O21005,7,FALSE)</f>
        <v>Si</v>
      </c>
      <c r="I36" s="133" t="str">
        <f>VLOOKUP(E36,VIP!$A$2:$O12970,8,FALSE)</f>
        <v>Si</v>
      </c>
      <c r="J36" s="133" t="str">
        <f>VLOOKUP(E36,VIP!$A$2:$O12920,8,FALSE)</f>
        <v>Si</v>
      </c>
      <c r="K36" s="133" t="str">
        <f>VLOOKUP(E36,VIP!$A$2:$O16494,6,0)</f>
        <v>NO</v>
      </c>
      <c r="L36" s="142" t="s">
        <v>2213</v>
      </c>
      <c r="M36" s="152" t="s">
        <v>2531</v>
      </c>
      <c r="N36" s="93" t="s">
        <v>2444</v>
      </c>
      <c r="O36" s="133" t="s">
        <v>2619</v>
      </c>
      <c r="P36" s="142"/>
      <c r="Q36" s="153">
        <v>44456.607546296298</v>
      </c>
      <c r="R36" s="99"/>
      <c r="S36" s="99"/>
      <c r="T36" s="129"/>
      <c r="U36" s="68"/>
    </row>
    <row r="37" spans="1:21" ht="18" x14ac:dyDescent="0.25">
      <c r="A37" s="133" t="str">
        <f>VLOOKUP(E37,'LISTADO ATM'!$A$2:$C$901,3,0)</f>
        <v>DISTRITO NACIONAL</v>
      </c>
      <c r="B37" s="145" t="s">
        <v>2703</v>
      </c>
      <c r="C37" s="94">
        <v>44456.056574074071</v>
      </c>
      <c r="D37" s="94" t="s">
        <v>2460</v>
      </c>
      <c r="E37" s="122">
        <v>231</v>
      </c>
      <c r="F37" s="133" t="str">
        <f>VLOOKUP(E37,VIP!$A$2:$O16005,2,0)</f>
        <v>DRBR231</v>
      </c>
      <c r="G37" s="133" t="str">
        <f>VLOOKUP(E37,'LISTADO ATM'!$A$2:$B$900,2,0)</f>
        <v xml:space="preserve">ATM Oficina Zona Oriental </v>
      </c>
      <c r="H37" s="133" t="str">
        <f>VLOOKUP(E37,VIP!$A$2:$O20966,7,FALSE)</f>
        <v>Si</v>
      </c>
      <c r="I37" s="133" t="str">
        <f>VLOOKUP(E37,VIP!$A$2:$O12931,8,FALSE)</f>
        <v>Si</v>
      </c>
      <c r="J37" s="133" t="str">
        <f>VLOOKUP(E37,VIP!$A$2:$O12881,8,FALSE)</f>
        <v>Si</v>
      </c>
      <c r="K37" s="133" t="str">
        <f>VLOOKUP(E37,VIP!$A$2:$O16455,6,0)</f>
        <v>SI</v>
      </c>
      <c r="L37" s="142" t="s">
        <v>2410</v>
      </c>
      <c r="M37" s="152" t="s">
        <v>2531</v>
      </c>
      <c r="N37" s="93" t="s">
        <v>2444</v>
      </c>
      <c r="O37" s="133" t="s">
        <v>2624</v>
      </c>
      <c r="P37" s="142"/>
      <c r="Q37" s="153">
        <v>44456.45888888889</v>
      </c>
    </row>
    <row r="38" spans="1:21" ht="18" x14ac:dyDescent="0.25">
      <c r="A38" s="133" t="str">
        <f>VLOOKUP(E38,'LISTADO ATM'!$A$2:$C$901,3,0)</f>
        <v>DISTRITO NACIONAL</v>
      </c>
      <c r="B38" s="145" t="s">
        <v>2640</v>
      </c>
      <c r="C38" s="94">
        <v>44455.898726851854</v>
      </c>
      <c r="D38" s="94" t="s">
        <v>2174</v>
      </c>
      <c r="E38" s="122">
        <v>235</v>
      </c>
      <c r="F38" s="133" t="str">
        <f>VLOOKUP(E38,VIP!$A$2:$O15995,2,0)</f>
        <v>DRBR235</v>
      </c>
      <c r="G38" s="133" t="str">
        <f>VLOOKUP(E38,'LISTADO ATM'!$A$2:$B$900,2,0)</f>
        <v xml:space="preserve">ATM Oficina Multicentro La Sirena San Isidro </v>
      </c>
      <c r="H38" s="133" t="str">
        <f>VLOOKUP(E38,VIP!$A$2:$O20956,7,FALSE)</f>
        <v>Si</v>
      </c>
      <c r="I38" s="133" t="str">
        <f>VLOOKUP(E38,VIP!$A$2:$O12921,8,FALSE)</f>
        <v>Si</v>
      </c>
      <c r="J38" s="133" t="str">
        <f>VLOOKUP(E38,VIP!$A$2:$O12871,8,FALSE)</f>
        <v>Si</v>
      </c>
      <c r="K38" s="133" t="str">
        <f>VLOOKUP(E38,VIP!$A$2:$O16445,6,0)</f>
        <v>SI</v>
      </c>
      <c r="L38" s="142" t="s">
        <v>2456</v>
      </c>
      <c r="M38" s="152" t="s">
        <v>2531</v>
      </c>
      <c r="N38" s="93" t="s">
        <v>2444</v>
      </c>
      <c r="O38" s="133" t="s">
        <v>2446</v>
      </c>
      <c r="P38" s="142"/>
      <c r="Q38" s="153">
        <v>44456.796527777777</v>
      </c>
    </row>
    <row r="39" spans="1:21" ht="18" x14ac:dyDescent="0.25">
      <c r="A39" s="133" t="str">
        <f>VLOOKUP(E39,'LISTADO ATM'!$A$2:$C$901,3,0)</f>
        <v>DISTRITO NACIONAL</v>
      </c>
      <c r="B39" s="145" t="s">
        <v>2672</v>
      </c>
      <c r="C39" s="94">
        <v>44455.790972222225</v>
      </c>
      <c r="D39" s="94" t="s">
        <v>2174</v>
      </c>
      <c r="E39" s="122">
        <v>238</v>
      </c>
      <c r="F39" s="133" t="str">
        <f>VLOOKUP(E39,VIP!$A$2:$O16029,2,0)</f>
        <v>DRBR238</v>
      </c>
      <c r="G39" s="133" t="str">
        <f>VLOOKUP(E39,'LISTADO ATM'!$A$2:$B$900,2,0)</f>
        <v xml:space="preserve">ATM Multicentro La Sirena Charles de Gaulle </v>
      </c>
      <c r="H39" s="133" t="str">
        <f>VLOOKUP(E39,VIP!$A$2:$O20990,7,FALSE)</f>
        <v>Si</v>
      </c>
      <c r="I39" s="133" t="str">
        <f>VLOOKUP(E39,VIP!$A$2:$O12955,8,FALSE)</f>
        <v>Si</v>
      </c>
      <c r="J39" s="133" t="str">
        <f>VLOOKUP(E39,VIP!$A$2:$O12905,8,FALSE)</f>
        <v>Si</v>
      </c>
      <c r="K39" s="133" t="str">
        <f>VLOOKUP(E39,VIP!$A$2:$O16479,6,0)</f>
        <v>No</v>
      </c>
      <c r="L39" s="142" t="s">
        <v>2690</v>
      </c>
      <c r="M39" s="93" t="s">
        <v>2438</v>
      </c>
      <c r="N39" s="93" t="s">
        <v>2444</v>
      </c>
      <c r="O39" s="133" t="s">
        <v>2446</v>
      </c>
      <c r="P39" s="142"/>
      <c r="Q39" s="147" t="s">
        <v>2690</v>
      </c>
    </row>
    <row r="40" spans="1:21" ht="18" x14ac:dyDescent="0.25">
      <c r="A40" s="133" t="str">
        <f>VLOOKUP(E40,'LISTADO ATM'!$A$2:$C$901,3,0)</f>
        <v>DISTRITO NACIONAL</v>
      </c>
      <c r="B40" s="145" t="s">
        <v>2772</v>
      </c>
      <c r="C40" s="94">
        <v>44456.680046296293</v>
      </c>
      <c r="D40" s="94" t="s">
        <v>2174</v>
      </c>
      <c r="E40" s="122">
        <v>238</v>
      </c>
      <c r="F40" s="133" t="str">
        <f>VLOOKUP(E40,VIP!$A$2:$O16016,2,0)</f>
        <v>DRBR238</v>
      </c>
      <c r="G40" s="133" t="str">
        <f>VLOOKUP(E40,'LISTADO ATM'!$A$2:$B$900,2,0)</f>
        <v xml:space="preserve">ATM Multicentro La Sirena Charles de Gaulle </v>
      </c>
      <c r="H40" s="133" t="str">
        <f>VLOOKUP(E40,VIP!$A$2:$O20977,7,FALSE)</f>
        <v>Si</v>
      </c>
      <c r="I40" s="133" t="str">
        <f>VLOOKUP(E40,VIP!$A$2:$O12942,8,FALSE)</f>
        <v>Si</v>
      </c>
      <c r="J40" s="133" t="str">
        <f>VLOOKUP(E40,VIP!$A$2:$O12892,8,FALSE)</f>
        <v>Si</v>
      </c>
      <c r="K40" s="133" t="str">
        <f>VLOOKUP(E40,VIP!$A$2:$O16466,6,0)</f>
        <v>No</v>
      </c>
      <c r="L40" s="142" t="s">
        <v>2456</v>
      </c>
      <c r="M40" s="93" t="s">
        <v>2438</v>
      </c>
      <c r="N40" s="93" t="s">
        <v>2444</v>
      </c>
      <c r="O40" s="133" t="s">
        <v>2446</v>
      </c>
      <c r="P40" s="142"/>
      <c r="Q40" s="147" t="s">
        <v>2456</v>
      </c>
    </row>
    <row r="41" spans="1:21" ht="18" x14ac:dyDescent="0.25">
      <c r="A41" s="133" t="str">
        <f>VLOOKUP(E41,'LISTADO ATM'!$A$2:$C$901,3,0)</f>
        <v>DISTRITO NACIONAL</v>
      </c>
      <c r="B41" s="145">
        <v>3336027750</v>
      </c>
      <c r="C41" s="94">
        <v>44454.79855324074</v>
      </c>
      <c r="D41" s="94" t="s">
        <v>2174</v>
      </c>
      <c r="E41" s="122">
        <v>239</v>
      </c>
      <c r="F41" s="133" t="str">
        <f>VLOOKUP(E41,VIP!$A$2:$O15997,2,0)</f>
        <v>DRBR239</v>
      </c>
      <c r="G41" s="133" t="str">
        <f>VLOOKUP(E41,'LISTADO ATM'!$A$2:$B$900,2,0)</f>
        <v xml:space="preserve">ATM Autobanco Charles de Gaulle </v>
      </c>
      <c r="H41" s="133" t="str">
        <f>VLOOKUP(E41,VIP!$A$2:$O20958,7,FALSE)</f>
        <v>Si</v>
      </c>
      <c r="I41" s="133" t="str">
        <f>VLOOKUP(E41,VIP!$A$2:$O12923,8,FALSE)</f>
        <v>Si</v>
      </c>
      <c r="J41" s="133" t="str">
        <f>VLOOKUP(E41,VIP!$A$2:$O12873,8,FALSE)</f>
        <v>Si</v>
      </c>
      <c r="K41" s="133" t="str">
        <f>VLOOKUP(E41,VIP!$A$2:$O16447,6,0)</f>
        <v>SI</v>
      </c>
      <c r="L41" s="142" t="s">
        <v>2213</v>
      </c>
      <c r="M41" s="152" t="s">
        <v>2531</v>
      </c>
      <c r="N41" s="93" t="s">
        <v>2444</v>
      </c>
      <c r="O41" s="133" t="s">
        <v>2446</v>
      </c>
      <c r="P41" s="142"/>
      <c r="Q41" s="153">
        <v>44456.770138888889</v>
      </c>
    </row>
    <row r="42" spans="1:21" ht="18" x14ac:dyDescent="0.25">
      <c r="A42" s="133" t="str">
        <f>VLOOKUP(E42,'LISTADO ATM'!$A$2:$C$901,3,0)</f>
        <v>SUR</v>
      </c>
      <c r="B42" s="145" t="s">
        <v>2727</v>
      </c>
      <c r="C42" s="94">
        <v>44456.361388888887</v>
      </c>
      <c r="D42" s="94" t="s">
        <v>2441</v>
      </c>
      <c r="E42" s="122">
        <v>249</v>
      </c>
      <c r="F42" s="133" t="str">
        <f>VLOOKUP(E42,VIP!$A$2:$O16002,2,0)</f>
        <v>DRBR249</v>
      </c>
      <c r="G42" s="133" t="str">
        <f>VLOOKUP(E42,'LISTADO ATM'!$A$2:$B$900,2,0)</f>
        <v xml:space="preserve">ATM Banco Agrícola Neiba </v>
      </c>
      <c r="H42" s="133" t="str">
        <f>VLOOKUP(E42,VIP!$A$2:$O20963,7,FALSE)</f>
        <v>Si</v>
      </c>
      <c r="I42" s="133" t="str">
        <f>VLOOKUP(E42,VIP!$A$2:$O12928,8,FALSE)</f>
        <v>Si</v>
      </c>
      <c r="J42" s="133" t="str">
        <f>VLOOKUP(E42,VIP!$A$2:$O12878,8,FALSE)</f>
        <v>Si</v>
      </c>
      <c r="K42" s="133" t="str">
        <f>VLOOKUP(E42,VIP!$A$2:$O16452,6,0)</f>
        <v>NO</v>
      </c>
      <c r="L42" s="142" t="s">
        <v>2410</v>
      </c>
      <c r="M42" s="93" t="s">
        <v>2438</v>
      </c>
      <c r="N42" s="93" t="s">
        <v>2444</v>
      </c>
      <c r="O42" s="133" t="s">
        <v>2445</v>
      </c>
      <c r="P42" s="142"/>
      <c r="Q42" s="147" t="s">
        <v>2410</v>
      </c>
    </row>
    <row r="43" spans="1:21" ht="18" x14ac:dyDescent="0.25">
      <c r="A43" s="133" t="str">
        <f>VLOOKUP(E43,'LISTADO ATM'!$A$2:$C$901,3,0)</f>
        <v>SUR</v>
      </c>
      <c r="B43" s="145">
        <v>3336027706</v>
      </c>
      <c r="C43" s="94">
        <v>44454.766180555554</v>
      </c>
      <c r="D43" s="94" t="s">
        <v>2174</v>
      </c>
      <c r="E43" s="122">
        <v>252</v>
      </c>
      <c r="F43" s="133" t="str">
        <f>VLOOKUP(E43,VIP!$A$2:$O16033,2,0)</f>
        <v>DRBR252</v>
      </c>
      <c r="G43" s="133" t="str">
        <f>VLOOKUP(E43,'LISTADO ATM'!$A$2:$B$900,2,0)</f>
        <v xml:space="preserve">ATM Banco Agrícola (Barahona) </v>
      </c>
      <c r="H43" s="133" t="str">
        <f>VLOOKUP(E43,VIP!$A$2:$O20994,7,FALSE)</f>
        <v>Si</v>
      </c>
      <c r="I43" s="133" t="str">
        <f>VLOOKUP(E43,VIP!$A$2:$O12959,8,FALSE)</f>
        <v>Si</v>
      </c>
      <c r="J43" s="133" t="str">
        <f>VLOOKUP(E43,VIP!$A$2:$O12909,8,FALSE)</f>
        <v>Si</v>
      </c>
      <c r="K43" s="133" t="str">
        <f>VLOOKUP(E43,VIP!$A$2:$O16483,6,0)</f>
        <v>NO</v>
      </c>
      <c r="L43" s="142" t="s">
        <v>2239</v>
      </c>
      <c r="M43" s="152" t="s">
        <v>2531</v>
      </c>
      <c r="N43" s="93" t="s">
        <v>2444</v>
      </c>
      <c r="O43" s="133" t="s">
        <v>2446</v>
      </c>
      <c r="P43" s="142"/>
      <c r="Q43" s="153">
        <v>44456.432083333333</v>
      </c>
    </row>
    <row r="44" spans="1:21" ht="18" x14ac:dyDescent="0.25">
      <c r="A44" s="133" t="str">
        <f>VLOOKUP(E44,'LISTADO ATM'!$A$2:$C$901,3,0)</f>
        <v>NORTE</v>
      </c>
      <c r="B44" s="145" t="s">
        <v>2670</v>
      </c>
      <c r="C44" s="94">
        <v>44455.793009259258</v>
      </c>
      <c r="D44" s="94" t="s">
        <v>2460</v>
      </c>
      <c r="E44" s="122">
        <v>256</v>
      </c>
      <c r="F44" s="133" t="str">
        <f>VLOOKUP(E44,VIP!$A$2:$O16027,2,0)</f>
        <v>DRBR256</v>
      </c>
      <c r="G44" s="133" t="str">
        <f>VLOOKUP(E44,'LISTADO ATM'!$A$2:$B$900,2,0)</f>
        <v xml:space="preserve">ATM Oficina Licey Al Medio </v>
      </c>
      <c r="H44" s="133" t="str">
        <f>VLOOKUP(E44,VIP!$A$2:$O20988,7,FALSE)</f>
        <v>Si</v>
      </c>
      <c r="I44" s="133" t="str">
        <f>VLOOKUP(E44,VIP!$A$2:$O12953,8,FALSE)</f>
        <v>Si</v>
      </c>
      <c r="J44" s="133" t="str">
        <f>VLOOKUP(E44,VIP!$A$2:$O12903,8,FALSE)</f>
        <v>Si</v>
      </c>
      <c r="K44" s="133" t="str">
        <f>VLOOKUP(E44,VIP!$A$2:$O16477,6,0)</f>
        <v>NO</v>
      </c>
      <c r="L44" s="142" t="s">
        <v>2410</v>
      </c>
      <c r="M44" s="152" t="s">
        <v>2531</v>
      </c>
      <c r="N44" s="93" t="s">
        <v>2444</v>
      </c>
      <c r="O44" s="133" t="s">
        <v>2625</v>
      </c>
      <c r="P44" s="142"/>
      <c r="Q44" s="153">
        <v>44456.616203703707</v>
      </c>
    </row>
    <row r="45" spans="1:21" ht="18" x14ac:dyDescent="0.25">
      <c r="A45" s="133" t="str">
        <f>VLOOKUP(E45,'LISTADO ATM'!$A$2:$C$901,3,0)</f>
        <v>DISTRITO NACIONAL</v>
      </c>
      <c r="B45" s="145" t="s">
        <v>2735</v>
      </c>
      <c r="C45" s="94">
        <v>44456.548750000002</v>
      </c>
      <c r="D45" s="94" t="s">
        <v>2174</v>
      </c>
      <c r="E45" s="122">
        <v>264</v>
      </c>
      <c r="F45" s="133" t="str">
        <f>VLOOKUP(E45,VIP!$A$2:$O15997,2,0)</f>
        <v>DRBR264</v>
      </c>
      <c r="G45" s="133" t="str">
        <f>VLOOKUP(E45,'LISTADO ATM'!$A$2:$B$900,2,0)</f>
        <v xml:space="preserve">ATM S/M Nacional Independencia </v>
      </c>
      <c r="H45" s="133" t="str">
        <f>VLOOKUP(E45,VIP!$A$2:$O20958,7,FALSE)</f>
        <v>Si</v>
      </c>
      <c r="I45" s="133" t="str">
        <f>VLOOKUP(E45,VIP!$A$2:$O12923,8,FALSE)</f>
        <v>Si</v>
      </c>
      <c r="J45" s="133" t="str">
        <f>VLOOKUP(E45,VIP!$A$2:$O12873,8,FALSE)</f>
        <v>Si</v>
      </c>
      <c r="K45" s="133" t="str">
        <f>VLOOKUP(E45,VIP!$A$2:$O16447,6,0)</f>
        <v>SI</v>
      </c>
      <c r="L45" s="142" t="s">
        <v>2456</v>
      </c>
      <c r="M45" s="152" t="s">
        <v>2531</v>
      </c>
      <c r="N45" s="93" t="s">
        <v>2444</v>
      </c>
      <c r="O45" s="133" t="s">
        <v>2446</v>
      </c>
      <c r="P45" s="142"/>
      <c r="Q45" s="153">
        <v>44456.797222222223</v>
      </c>
    </row>
    <row r="46" spans="1:21" ht="18" x14ac:dyDescent="0.25">
      <c r="A46" s="133" t="str">
        <f>VLOOKUP(E46,'LISTADO ATM'!$A$2:$C$901,3,0)</f>
        <v>NORTE</v>
      </c>
      <c r="B46" s="145" t="s">
        <v>2689</v>
      </c>
      <c r="C46" s="94">
        <v>44455.642534722225</v>
      </c>
      <c r="D46" s="94" t="s">
        <v>2460</v>
      </c>
      <c r="E46" s="122">
        <v>266</v>
      </c>
      <c r="F46" s="133" t="str">
        <f>VLOOKUP(E46,VIP!$A$2:$O16049,2,0)</f>
        <v>DRBR266</v>
      </c>
      <c r="G46" s="133" t="str">
        <f>VLOOKUP(E46,'LISTADO ATM'!$A$2:$B$900,2,0)</f>
        <v xml:space="preserve">ATM Oficina Villa Francisca </v>
      </c>
      <c r="H46" s="133" t="str">
        <f>VLOOKUP(E46,VIP!$A$2:$O21010,7,FALSE)</f>
        <v>Si</v>
      </c>
      <c r="I46" s="133" t="str">
        <f>VLOOKUP(E46,VIP!$A$2:$O12975,8,FALSE)</f>
        <v>Si</v>
      </c>
      <c r="J46" s="133" t="str">
        <f>VLOOKUP(E46,VIP!$A$2:$O12925,8,FALSE)</f>
        <v>Si</v>
      </c>
      <c r="K46" s="133" t="str">
        <f>VLOOKUP(E46,VIP!$A$2:$O16499,6,0)</f>
        <v>NO</v>
      </c>
      <c r="L46" s="142" t="s">
        <v>2543</v>
      </c>
      <c r="M46" s="152" t="s">
        <v>2531</v>
      </c>
      <c r="N46" s="93" t="s">
        <v>2444</v>
      </c>
      <c r="O46" s="133" t="s">
        <v>2625</v>
      </c>
      <c r="P46" s="142"/>
      <c r="Q46" s="153">
        <v>44456.612013888887</v>
      </c>
    </row>
    <row r="47" spans="1:21" ht="18" x14ac:dyDescent="0.25">
      <c r="A47" s="133" t="str">
        <f>VLOOKUP(E47,'LISTADO ATM'!$A$2:$C$901,3,0)</f>
        <v>NORTE</v>
      </c>
      <c r="B47" s="145" t="s">
        <v>2771</v>
      </c>
      <c r="C47" s="94">
        <v>44456.682141203702</v>
      </c>
      <c r="D47" s="94" t="s">
        <v>2174</v>
      </c>
      <c r="E47" s="122">
        <v>266</v>
      </c>
      <c r="F47" s="133" t="str">
        <f>VLOOKUP(E47,VIP!$A$2:$O16015,2,0)</f>
        <v>DRBR266</v>
      </c>
      <c r="G47" s="133" t="str">
        <f>VLOOKUP(E47,'LISTADO ATM'!$A$2:$B$900,2,0)</f>
        <v xml:space="preserve">ATM Oficina Villa Francisca </v>
      </c>
      <c r="H47" s="133" t="str">
        <f>VLOOKUP(E47,VIP!$A$2:$O20976,7,FALSE)</f>
        <v>Si</v>
      </c>
      <c r="I47" s="133" t="str">
        <f>VLOOKUP(E47,VIP!$A$2:$O12941,8,FALSE)</f>
        <v>Si</v>
      </c>
      <c r="J47" s="133" t="str">
        <f>VLOOKUP(E47,VIP!$A$2:$O12891,8,FALSE)</f>
        <v>Si</v>
      </c>
      <c r="K47" s="133" t="str">
        <f>VLOOKUP(E47,VIP!$A$2:$O16465,6,0)</f>
        <v>NO</v>
      </c>
      <c r="L47" s="142" t="s">
        <v>2213</v>
      </c>
      <c r="M47" s="93" t="s">
        <v>2438</v>
      </c>
      <c r="N47" s="93" t="s">
        <v>2444</v>
      </c>
      <c r="O47" s="133" t="s">
        <v>2446</v>
      </c>
      <c r="P47" s="142"/>
      <c r="Q47" s="147" t="s">
        <v>2213</v>
      </c>
    </row>
    <row r="48" spans="1:21" ht="18" x14ac:dyDescent="0.25">
      <c r="A48" s="133" t="str">
        <f>VLOOKUP(E48,'LISTADO ATM'!$A$2:$C$901,3,0)</f>
        <v>NORTE</v>
      </c>
      <c r="B48" s="145" t="s">
        <v>2718</v>
      </c>
      <c r="C48" s="94">
        <v>44455.691666666666</v>
      </c>
      <c r="D48" s="94" t="s">
        <v>2620</v>
      </c>
      <c r="E48" s="122">
        <v>282</v>
      </c>
      <c r="F48" s="133" t="str">
        <f>VLOOKUP(E48,VIP!$A$2:$O16058,2,0)</f>
        <v>DRBR282</v>
      </c>
      <c r="G48" s="133" t="str">
        <f>VLOOKUP(E48,'LISTADO ATM'!$A$2:$B$900,2,0)</f>
        <v xml:space="preserve">ATM Autobanco Nibaje </v>
      </c>
      <c r="H48" s="133" t="str">
        <f>VLOOKUP(E48,VIP!$A$2:$O21019,7,FALSE)</f>
        <v>Si</v>
      </c>
      <c r="I48" s="133" t="str">
        <f>VLOOKUP(E48,VIP!$A$2:$O12984,8,FALSE)</f>
        <v>Si</v>
      </c>
      <c r="J48" s="133" t="str">
        <f>VLOOKUP(E48,VIP!$A$2:$O12934,8,FALSE)</f>
        <v>Si</v>
      </c>
      <c r="K48" s="133" t="str">
        <f>VLOOKUP(E48,VIP!$A$2:$O16508,6,0)</f>
        <v>NO</v>
      </c>
      <c r="L48" s="142" t="s">
        <v>2434</v>
      </c>
      <c r="M48" s="152" t="s">
        <v>2531</v>
      </c>
      <c r="N48" s="93" t="s">
        <v>2444</v>
      </c>
      <c r="O48" s="133" t="s">
        <v>2621</v>
      </c>
      <c r="P48" s="142"/>
      <c r="Q48" s="153">
        <v>44456.708333333336</v>
      </c>
    </row>
    <row r="49" spans="1:17" ht="18" x14ac:dyDescent="0.25">
      <c r="A49" s="133" t="str">
        <f>VLOOKUP(E49,'LISTADO ATM'!$A$2:$C$901,3,0)</f>
        <v>NORTE</v>
      </c>
      <c r="B49" s="145" t="s">
        <v>2678</v>
      </c>
      <c r="C49" s="94">
        <v>44455.774050925924</v>
      </c>
      <c r="D49" s="94" t="s">
        <v>2175</v>
      </c>
      <c r="E49" s="122">
        <v>288</v>
      </c>
      <c r="F49" s="133" t="str">
        <f>VLOOKUP(E49,VIP!$A$2:$O16036,2,0)</f>
        <v>DRBR288</v>
      </c>
      <c r="G49" s="133" t="str">
        <f>VLOOKUP(E49,'LISTADO ATM'!$A$2:$B$900,2,0)</f>
        <v xml:space="preserve">ATM Oficina Camino Real II (Puerto Plata) </v>
      </c>
      <c r="H49" s="133" t="str">
        <f>VLOOKUP(E49,VIP!$A$2:$O20997,7,FALSE)</f>
        <v>N/A</v>
      </c>
      <c r="I49" s="133" t="str">
        <f>VLOOKUP(E49,VIP!$A$2:$O12962,8,FALSE)</f>
        <v>N/A</v>
      </c>
      <c r="J49" s="133" t="str">
        <f>VLOOKUP(E49,VIP!$A$2:$O12912,8,FALSE)</f>
        <v>N/A</v>
      </c>
      <c r="K49" s="133" t="str">
        <f>VLOOKUP(E49,VIP!$A$2:$O16486,6,0)</f>
        <v>N/A</v>
      </c>
      <c r="L49" s="142" t="s">
        <v>2456</v>
      </c>
      <c r="M49" s="152" t="s">
        <v>2531</v>
      </c>
      <c r="N49" s="93" t="s">
        <v>2444</v>
      </c>
      <c r="O49" s="133" t="s">
        <v>2619</v>
      </c>
      <c r="P49" s="142"/>
      <c r="Q49" s="153">
        <v>44456.797222222223</v>
      </c>
    </row>
    <row r="50" spans="1:17" ht="18" x14ac:dyDescent="0.25">
      <c r="A50" s="133" t="str">
        <f>VLOOKUP(E50,'LISTADO ATM'!$A$2:$C$901,3,0)</f>
        <v>ESTE</v>
      </c>
      <c r="B50" s="145" t="s">
        <v>2759</v>
      </c>
      <c r="C50" s="94">
        <v>44456.734039351853</v>
      </c>
      <c r="D50" s="94" t="s">
        <v>2174</v>
      </c>
      <c r="E50" s="122">
        <v>289</v>
      </c>
      <c r="F50" s="133" t="str">
        <f>VLOOKUP(E50,VIP!$A$2:$O16003,2,0)</f>
        <v>DRBR910</v>
      </c>
      <c r="G50" s="133" t="str">
        <f>VLOOKUP(E50,'LISTADO ATM'!$A$2:$B$900,2,0)</f>
        <v>ATM Oficina Bávaro II</v>
      </c>
      <c r="H50" s="133" t="str">
        <f>VLOOKUP(E50,VIP!$A$2:$O20964,7,FALSE)</f>
        <v>Si</v>
      </c>
      <c r="I50" s="133" t="str">
        <f>VLOOKUP(E50,VIP!$A$2:$O12929,8,FALSE)</f>
        <v>Si</v>
      </c>
      <c r="J50" s="133" t="str">
        <f>VLOOKUP(E50,VIP!$A$2:$O12879,8,FALSE)</f>
        <v>Si</v>
      </c>
      <c r="K50" s="133" t="str">
        <f>VLOOKUP(E50,VIP!$A$2:$O16453,6,0)</f>
        <v>NO</v>
      </c>
      <c r="L50" s="142" t="s">
        <v>2239</v>
      </c>
      <c r="M50" s="93" t="s">
        <v>2438</v>
      </c>
      <c r="N50" s="93" t="s">
        <v>2444</v>
      </c>
      <c r="O50" s="133" t="s">
        <v>2446</v>
      </c>
      <c r="P50" s="142"/>
      <c r="Q50" s="147" t="s">
        <v>2239</v>
      </c>
    </row>
    <row r="51" spans="1:17" ht="18" x14ac:dyDescent="0.25">
      <c r="A51" s="133" t="str">
        <f>VLOOKUP(E51,'LISTADO ATM'!$A$2:$C$901,3,0)</f>
        <v>NORTE</v>
      </c>
      <c r="B51" s="145" t="s">
        <v>2739</v>
      </c>
      <c r="C51" s="94">
        <v>44456.519050925926</v>
      </c>
      <c r="D51" s="94" t="s">
        <v>2175</v>
      </c>
      <c r="E51" s="122">
        <v>290</v>
      </c>
      <c r="F51" s="133" t="str">
        <f>VLOOKUP(E51,VIP!$A$2:$O16001,2,0)</f>
        <v>DRBR290</v>
      </c>
      <c r="G51" s="133" t="str">
        <f>VLOOKUP(E51,'LISTADO ATM'!$A$2:$B$900,2,0)</f>
        <v xml:space="preserve">ATM Oficina San Francisco de Macorís </v>
      </c>
      <c r="H51" s="133" t="str">
        <f>VLOOKUP(E51,VIP!$A$2:$O20962,7,FALSE)</f>
        <v>Si</v>
      </c>
      <c r="I51" s="133" t="str">
        <f>VLOOKUP(E51,VIP!$A$2:$O12927,8,FALSE)</f>
        <v>Si</v>
      </c>
      <c r="J51" s="133" t="str">
        <f>VLOOKUP(E51,VIP!$A$2:$O12877,8,FALSE)</f>
        <v>Si</v>
      </c>
      <c r="K51" s="133" t="str">
        <f>VLOOKUP(E51,VIP!$A$2:$O16451,6,0)</f>
        <v>NO</v>
      </c>
      <c r="L51" s="142" t="s">
        <v>2213</v>
      </c>
      <c r="M51" s="152" t="s">
        <v>2531</v>
      </c>
      <c r="N51" s="93" t="s">
        <v>2444</v>
      </c>
      <c r="O51" s="133" t="s">
        <v>2619</v>
      </c>
      <c r="P51" s="142"/>
      <c r="Q51" s="153">
        <v>44456.773611111108</v>
      </c>
    </row>
    <row r="52" spans="1:17" ht="18" x14ac:dyDescent="0.25">
      <c r="A52" s="133" t="str">
        <f>VLOOKUP(E52,'LISTADO ATM'!$A$2:$C$901,3,0)</f>
        <v>ESTE</v>
      </c>
      <c r="B52" s="145" t="s">
        <v>2777</v>
      </c>
      <c r="C52" s="94">
        <v>44456.60297453704</v>
      </c>
      <c r="D52" s="94" t="s">
        <v>2174</v>
      </c>
      <c r="E52" s="122">
        <v>294</v>
      </c>
      <c r="F52" s="133" t="str">
        <f>VLOOKUP(E52,VIP!$A$2:$O16021,2,0)</f>
        <v>DRBR294</v>
      </c>
      <c r="G52" s="133" t="str">
        <f>VLOOKUP(E52,'LISTADO ATM'!$A$2:$B$900,2,0)</f>
        <v xml:space="preserve">ATM Plaza Zaglul San Pedro II </v>
      </c>
      <c r="H52" s="133" t="str">
        <f>VLOOKUP(E52,VIP!$A$2:$O20982,7,FALSE)</f>
        <v>Si</v>
      </c>
      <c r="I52" s="133" t="str">
        <f>VLOOKUP(E52,VIP!$A$2:$O12947,8,FALSE)</f>
        <v>Si</v>
      </c>
      <c r="J52" s="133" t="str">
        <f>VLOOKUP(E52,VIP!$A$2:$O12897,8,FALSE)</f>
        <v>Si</v>
      </c>
      <c r="K52" s="133" t="str">
        <f>VLOOKUP(E52,VIP!$A$2:$O16471,6,0)</f>
        <v>NO</v>
      </c>
      <c r="L52" s="142" t="s">
        <v>2213</v>
      </c>
      <c r="M52" s="93" t="s">
        <v>2438</v>
      </c>
      <c r="N52" s="93" t="s">
        <v>2444</v>
      </c>
      <c r="O52" s="133" t="s">
        <v>2446</v>
      </c>
      <c r="P52" s="142"/>
      <c r="Q52" s="147" t="s">
        <v>2213</v>
      </c>
    </row>
    <row r="53" spans="1:17" ht="18" x14ac:dyDescent="0.25">
      <c r="A53" s="133" t="str">
        <f>VLOOKUP(E53,'LISTADO ATM'!$A$2:$C$901,3,0)</f>
        <v>DISTRITO NACIONAL</v>
      </c>
      <c r="B53" s="145" t="s">
        <v>2786</v>
      </c>
      <c r="C53" s="94">
        <v>44456.890486111108</v>
      </c>
      <c r="D53" s="94" t="s">
        <v>2174</v>
      </c>
      <c r="E53" s="122">
        <v>300</v>
      </c>
      <c r="F53" s="133" t="str">
        <f>VLOOKUP(E53,VIP!$A$2:$O16003,2,0)</f>
        <v>DRBR300</v>
      </c>
      <c r="G53" s="133" t="str">
        <f>VLOOKUP(E53,'LISTADO ATM'!$A$2:$B$900,2,0)</f>
        <v xml:space="preserve">ATM S/M Aprezio Los Guaricanos </v>
      </c>
      <c r="H53" s="133" t="str">
        <f>VLOOKUP(E53,VIP!$A$2:$O20964,7,FALSE)</f>
        <v>Si</v>
      </c>
      <c r="I53" s="133" t="str">
        <f>VLOOKUP(E53,VIP!$A$2:$O12929,8,FALSE)</f>
        <v>Si</v>
      </c>
      <c r="J53" s="133" t="str">
        <f>VLOOKUP(E53,VIP!$A$2:$O12879,8,FALSE)</f>
        <v>Si</v>
      </c>
      <c r="K53" s="133" t="str">
        <f>VLOOKUP(E53,VIP!$A$2:$O16453,6,0)</f>
        <v>NO</v>
      </c>
      <c r="L53" s="142" t="s">
        <v>2732</v>
      </c>
      <c r="M53" s="93" t="s">
        <v>2438</v>
      </c>
      <c r="N53" s="93" t="s">
        <v>2444</v>
      </c>
      <c r="O53" s="133" t="s">
        <v>2446</v>
      </c>
      <c r="P53" s="142"/>
      <c r="Q53" s="147" t="s">
        <v>2732</v>
      </c>
    </row>
    <row r="54" spans="1:17" ht="18" x14ac:dyDescent="0.25">
      <c r="A54" s="133" t="str">
        <f>VLOOKUP(E54,'LISTADO ATM'!$A$2:$C$901,3,0)</f>
        <v>DISTRITO NACIONAL</v>
      </c>
      <c r="B54" s="145" t="s">
        <v>2762</v>
      </c>
      <c r="C54" s="94">
        <v>44456.71837962963</v>
      </c>
      <c r="D54" s="94" t="s">
        <v>2174</v>
      </c>
      <c r="E54" s="122">
        <v>302</v>
      </c>
      <c r="F54" s="133" t="str">
        <f>VLOOKUP(E54,VIP!$A$2:$O16006,2,0)</f>
        <v>DRBR302</v>
      </c>
      <c r="G54" s="133" t="str">
        <f>VLOOKUP(E54,'LISTADO ATM'!$A$2:$B$900,2,0)</f>
        <v xml:space="preserve">ATM S/M Aprezio Los Mameyes  </v>
      </c>
      <c r="H54" s="133" t="str">
        <f>VLOOKUP(E54,VIP!$A$2:$O20967,7,FALSE)</f>
        <v>Si</v>
      </c>
      <c r="I54" s="133" t="str">
        <f>VLOOKUP(E54,VIP!$A$2:$O12932,8,FALSE)</f>
        <v>Si</v>
      </c>
      <c r="J54" s="133" t="str">
        <f>VLOOKUP(E54,VIP!$A$2:$O12882,8,FALSE)</f>
        <v>Si</v>
      </c>
      <c r="K54" s="133" t="str">
        <f>VLOOKUP(E54,VIP!$A$2:$O16456,6,0)</f>
        <v>NO</v>
      </c>
      <c r="L54" s="142" t="s">
        <v>2456</v>
      </c>
      <c r="M54" s="93" t="s">
        <v>2438</v>
      </c>
      <c r="N54" s="93" t="s">
        <v>2444</v>
      </c>
      <c r="O54" s="133" t="s">
        <v>2446</v>
      </c>
      <c r="P54" s="142"/>
      <c r="Q54" s="147" t="s">
        <v>2456</v>
      </c>
    </row>
    <row r="55" spans="1:17" ht="18" x14ac:dyDescent="0.25">
      <c r="A55" s="133" t="str">
        <f>VLOOKUP(E55,'LISTADO ATM'!$A$2:$C$901,3,0)</f>
        <v>NORTE</v>
      </c>
      <c r="B55" s="145" t="s">
        <v>2677</v>
      </c>
      <c r="C55" s="94">
        <v>44455.775879629633</v>
      </c>
      <c r="D55" s="94" t="s">
        <v>2175</v>
      </c>
      <c r="E55" s="122">
        <v>304</v>
      </c>
      <c r="F55" s="133" t="str">
        <f>VLOOKUP(E55,VIP!$A$2:$O16035,2,0)</f>
        <v>DRBR304</v>
      </c>
      <c r="G55" s="133" t="str">
        <f>VLOOKUP(E55,'LISTADO ATM'!$A$2:$B$900,2,0)</f>
        <v xml:space="preserve">ATM Multicentro La Sirena Estrella Sadhala </v>
      </c>
      <c r="H55" s="133" t="str">
        <f>VLOOKUP(E55,VIP!$A$2:$O20996,7,FALSE)</f>
        <v>Si</v>
      </c>
      <c r="I55" s="133" t="str">
        <f>VLOOKUP(E55,VIP!$A$2:$O12961,8,FALSE)</f>
        <v>Si</v>
      </c>
      <c r="J55" s="133" t="str">
        <f>VLOOKUP(E55,VIP!$A$2:$O12911,8,FALSE)</f>
        <v>Si</v>
      </c>
      <c r="K55" s="133" t="str">
        <f>VLOOKUP(E55,VIP!$A$2:$O16485,6,0)</f>
        <v>NO</v>
      </c>
      <c r="L55" s="142" t="s">
        <v>2456</v>
      </c>
      <c r="M55" s="152" t="s">
        <v>2531</v>
      </c>
      <c r="N55" s="93" t="s">
        <v>2444</v>
      </c>
      <c r="O55" s="133" t="s">
        <v>2619</v>
      </c>
      <c r="P55" s="142"/>
      <c r="Q55" s="153">
        <v>44456.797222222223</v>
      </c>
    </row>
    <row r="56" spans="1:17" ht="18" x14ac:dyDescent="0.25">
      <c r="A56" s="133" t="str">
        <f>VLOOKUP(E56,'LISTADO ATM'!$A$2:$C$901,3,0)</f>
        <v>SUR</v>
      </c>
      <c r="B56" s="145" t="s">
        <v>2631</v>
      </c>
      <c r="C56" s="94">
        <v>44455.352685185186</v>
      </c>
      <c r="D56" s="94" t="s">
        <v>2441</v>
      </c>
      <c r="E56" s="122">
        <v>311</v>
      </c>
      <c r="F56" s="133" t="str">
        <f>VLOOKUP(E56,VIP!$A$2:$O16026,2,0)</f>
        <v>DRBR381</v>
      </c>
      <c r="G56" s="133" t="str">
        <f>VLOOKUP(E56,'LISTADO ATM'!$A$2:$B$900,2,0)</f>
        <v>ATM Plaza Eroski</v>
      </c>
      <c r="H56" s="133" t="str">
        <f>VLOOKUP(E56,VIP!$A$2:$O20987,7,FALSE)</f>
        <v>Si</v>
      </c>
      <c r="I56" s="133" t="str">
        <f>VLOOKUP(E56,VIP!$A$2:$O12952,8,FALSE)</f>
        <v>Si</v>
      </c>
      <c r="J56" s="133" t="str">
        <f>VLOOKUP(E56,VIP!$A$2:$O12902,8,FALSE)</f>
        <v>Si</v>
      </c>
      <c r="K56" s="133" t="str">
        <f>VLOOKUP(E56,VIP!$A$2:$O16476,6,0)</f>
        <v>NO</v>
      </c>
      <c r="L56" s="142" t="s">
        <v>2434</v>
      </c>
      <c r="M56" s="152" t="s">
        <v>2531</v>
      </c>
      <c r="N56" s="93" t="s">
        <v>2444</v>
      </c>
      <c r="O56" s="133" t="s">
        <v>2445</v>
      </c>
      <c r="P56" s="142"/>
      <c r="Q56" s="153">
        <v>44456.445821759262</v>
      </c>
    </row>
    <row r="57" spans="1:17" ht="18" x14ac:dyDescent="0.25">
      <c r="A57" s="133" t="str">
        <f>VLOOKUP(E57,'LISTADO ATM'!$A$2:$C$901,3,0)</f>
        <v>DISTRITO NACIONAL</v>
      </c>
      <c r="B57" s="145" t="s">
        <v>2747</v>
      </c>
      <c r="C57" s="94">
        <v>44456.501319444447</v>
      </c>
      <c r="D57" s="94" t="s">
        <v>2460</v>
      </c>
      <c r="E57" s="122">
        <v>314</v>
      </c>
      <c r="F57" s="133" t="str">
        <f>VLOOKUP(E57,VIP!$A$2:$O15998,2,0)</f>
        <v>DRBR314</v>
      </c>
      <c r="G57" s="133" t="str">
        <f>VLOOKUP(E57,'LISTADO ATM'!$A$2:$B$900,2,0)</f>
        <v xml:space="preserve">ATM UNP Cambita Garabito (San Cristóbal) </v>
      </c>
      <c r="H57" s="133" t="str">
        <f>VLOOKUP(E57,VIP!$A$2:$O20959,7,FALSE)</f>
        <v>Si</v>
      </c>
      <c r="I57" s="133" t="str">
        <f>VLOOKUP(E57,VIP!$A$2:$O12924,8,FALSE)</f>
        <v>Si</v>
      </c>
      <c r="J57" s="133" t="str">
        <f>VLOOKUP(E57,VIP!$A$2:$O12874,8,FALSE)</f>
        <v>Si</v>
      </c>
      <c r="K57" s="133" t="str">
        <f>VLOOKUP(E57,VIP!$A$2:$O16448,6,0)</f>
        <v>NO</v>
      </c>
      <c r="L57" s="142" t="s">
        <v>2615</v>
      </c>
      <c r="M57" s="152" t="s">
        <v>2531</v>
      </c>
      <c r="N57" s="152" t="s">
        <v>2749</v>
      </c>
      <c r="O57" s="133" t="s">
        <v>2750</v>
      </c>
      <c r="P57" s="142"/>
      <c r="Q57" s="152" t="s">
        <v>2531</v>
      </c>
    </row>
    <row r="58" spans="1:17" ht="18" x14ac:dyDescent="0.25">
      <c r="A58" s="133" t="str">
        <f>VLOOKUP(E58,'LISTADO ATM'!$A$2:$C$901,3,0)</f>
        <v>DISTRITO NACIONAL</v>
      </c>
      <c r="B58" s="145" t="s">
        <v>2704</v>
      </c>
      <c r="C58" s="94">
        <v>44456.053668981483</v>
      </c>
      <c r="D58" s="94" t="s">
        <v>2441</v>
      </c>
      <c r="E58" s="122">
        <v>325</v>
      </c>
      <c r="F58" s="133" t="str">
        <f>VLOOKUP(E58,VIP!$A$2:$O16006,2,0)</f>
        <v>DRBR325</v>
      </c>
      <c r="G58" s="133" t="str">
        <f>VLOOKUP(E58,'LISTADO ATM'!$A$2:$B$900,2,0)</f>
        <v>ATM Casa Edwin</v>
      </c>
      <c r="H58" s="133" t="str">
        <f>VLOOKUP(E58,VIP!$A$2:$O20967,7,FALSE)</f>
        <v>Si</v>
      </c>
      <c r="I58" s="133" t="str">
        <f>VLOOKUP(E58,VIP!$A$2:$O12932,8,FALSE)</f>
        <v>Si</v>
      </c>
      <c r="J58" s="133" t="str">
        <f>VLOOKUP(E58,VIP!$A$2:$O12882,8,FALSE)</f>
        <v>Si</v>
      </c>
      <c r="K58" s="133" t="str">
        <f>VLOOKUP(E58,VIP!$A$2:$O16456,6,0)</f>
        <v>NO</v>
      </c>
      <c r="L58" s="142" t="s">
        <v>2410</v>
      </c>
      <c r="M58" s="152" t="s">
        <v>2531</v>
      </c>
      <c r="N58" s="93" t="s">
        <v>2444</v>
      </c>
      <c r="O58" s="133" t="s">
        <v>2445</v>
      </c>
      <c r="P58" s="142"/>
      <c r="Q58" s="153">
        <v>44456.708333333336</v>
      </c>
    </row>
    <row r="59" spans="1:17" ht="18" x14ac:dyDescent="0.25">
      <c r="A59" s="133" t="str">
        <f>VLOOKUP(E59,'LISTADO ATM'!$A$2:$C$901,3,0)</f>
        <v>ESTE</v>
      </c>
      <c r="B59" s="145" t="s">
        <v>2671</v>
      </c>
      <c r="C59" s="94">
        <v>44455.791377314818</v>
      </c>
      <c r="D59" s="94" t="s">
        <v>2174</v>
      </c>
      <c r="E59" s="122">
        <v>330</v>
      </c>
      <c r="F59" s="133" t="str">
        <f>VLOOKUP(E59,VIP!$A$2:$O16028,2,0)</f>
        <v>DRBR330</v>
      </c>
      <c r="G59" s="133" t="str">
        <f>VLOOKUP(E59,'LISTADO ATM'!$A$2:$B$900,2,0)</f>
        <v xml:space="preserve">ATM Oficina Boulevard (Higuey) </v>
      </c>
      <c r="H59" s="133" t="str">
        <f>VLOOKUP(E59,VIP!$A$2:$O20989,7,FALSE)</f>
        <v>Si</v>
      </c>
      <c r="I59" s="133" t="str">
        <f>VLOOKUP(E59,VIP!$A$2:$O12954,8,FALSE)</f>
        <v>Si</v>
      </c>
      <c r="J59" s="133" t="str">
        <f>VLOOKUP(E59,VIP!$A$2:$O12904,8,FALSE)</f>
        <v>Si</v>
      </c>
      <c r="K59" s="133" t="str">
        <f>VLOOKUP(E59,VIP!$A$2:$O16478,6,0)</f>
        <v>SI</v>
      </c>
      <c r="L59" s="142" t="s">
        <v>2690</v>
      </c>
      <c r="M59" s="152" t="s">
        <v>2531</v>
      </c>
      <c r="N59" s="93" t="s">
        <v>2444</v>
      </c>
      <c r="O59" s="133" t="s">
        <v>2446</v>
      </c>
      <c r="P59" s="142"/>
      <c r="Q59" s="153">
        <v>44456.618831018517</v>
      </c>
    </row>
    <row r="60" spans="1:17" ht="18" x14ac:dyDescent="0.25">
      <c r="A60" s="133" t="str">
        <f>VLOOKUP(E60,'LISTADO ATM'!$A$2:$C$901,3,0)</f>
        <v>NORTE</v>
      </c>
      <c r="B60" s="145" t="s">
        <v>2746</v>
      </c>
      <c r="C60" s="94">
        <v>44456.573888888888</v>
      </c>
      <c r="D60" s="94" t="s">
        <v>2175</v>
      </c>
      <c r="E60" s="122">
        <v>334</v>
      </c>
      <c r="F60" s="133" t="str">
        <f>VLOOKUP(E60,VIP!$A$2:$O16003,2,0)</f>
        <v>DRBR334</v>
      </c>
      <c r="G60" s="133" t="str">
        <f>VLOOKUP(E60,'LISTADO ATM'!$A$2:$B$900,2,0)</f>
        <v>ATM Oficina Salcedo II</v>
      </c>
      <c r="H60" s="133" t="str">
        <f>VLOOKUP(E60,VIP!$A$2:$O20964,7,FALSE)</f>
        <v>Si</v>
      </c>
      <c r="I60" s="133" t="str">
        <f>VLOOKUP(E60,VIP!$A$2:$O12929,8,FALSE)</f>
        <v>Si</v>
      </c>
      <c r="J60" s="133" t="str">
        <f>VLOOKUP(E60,VIP!$A$2:$O12879,8,FALSE)</f>
        <v>Si</v>
      </c>
      <c r="K60" s="133" t="str">
        <f>VLOOKUP(E60,VIP!$A$2:$O16453,6,0)</f>
        <v>SI</v>
      </c>
      <c r="L60" s="142" t="s">
        <v>2239</v>
      </c>
      <c r="M60" s="152" t="s">
        <v>2531</v>
      </c>
      <c r="N60" s="93" t="s">
        <v>2444</v>
      </c>
      <c r="O60" s="133" t="s">
        <v>2619</v>
      </c>
      <c r="P60" s="142"/>
      <c r="Q60" s="153">
        <v>44456.779861111114</v>
      </c>
    </row>
    <row r="61" spans="1:17" ht="18" x14ac:dyDescent="0.25">
      <c r="A61" s="133" t="str">
        <f>VLOOKUP(E61,'LISTADO ATM'!$A$2:$C$901,3,0)</f>
        <v>DISTRITO NACIONAL</v>
      </c>
      <c r="B61" s="145" t="s">
        <v>2669</v>
      </c>
      <c r="C61" s="94">
        <v>44455.79314814815</v>
      </c>
      <c r="D61" s="94" t="s">
        <v>2174</v>
      </c>
      <c r="E61" s="122">
        <v>336</v>
      </c>
      <c r="F61" s="133" t="str">
        <f>VLOOKUP(E61,VIP!$A$2:$O16026,2,0)</f>
        <v>DRBR336</v>
      </c>
      <c r="G61" s="133" t="str">
        <f>VLOOKUP(E61,'LISTADO ATM'!$A$2:$B$900,2,0)</f>
        <v>ATM Instituto Nacional de Cancer (incart)</v>
      </c>
      <c r="H61" s="133" t="str">
        <f>VLOOKUP(E61,VIP!$A$2:$O20987,7,FALSE)</f>
        <v>Si</v>
      </c>
      <c r="I61" s="133" t="str">
        <f>VLOOKUP(E61,VIP!$A$2:$O12952,8,FALSE)</f>
        <v>Si</v>
      </c>
      <c r="J61" s="133" t="str">
        <f>VLOOKUP(E61,VIP!$A$2:$O12902,8,FALSE)</f>
        <v>Si</v>
      </c>
      <c r="K61" s="133" t="str">
        <f>VLOOKUP(E61,VIP!$A$2:$O16476,6,0)</f>
        <v>NO</v>
      </c>
      <c r="L61" s="142" t="s">
        <v>2213</v>
      </c>
      <c r="M61" s="152" t="s">
        <v>2531</v>
      </c>
      <c r="N61" s="93" t="s">
        <v>2444</v>
      </c>
      <c r="O61" s="133" t="s">
        <v>2446</v>
      </c>
      <c r="P61" s="142"/>
      <c r="Q61" s="153">
        <v>44456.773611111108</v>
      </c>
    </row>
    <row r="62" spans="1:17" ht="18" x14ac:dyDescent="0.25">
      <c r="A62" s="133" t="str">
        <f>VLOOKUP(E62,'LISTADO ATM'!$A$2:$C$901,3,0)</f>
        <v>DISTRITO NACIONAL</v>
      </c>
      <c r="B62" s="145" t="s">
        <v>2627</v>
      </c>
      <c r="C62" s="94">
        <v>44455.46365740741</v>
      </c>
      <c r="D62" s="94" t="s">
        <v>2460</v>
      </c>
      <c r="E62" s="122">
        <v>347</v>
      </c>
      <c r="F62" s="133" t="str">
        <f>VLOOKUP(E62,VIP!$A$2:$O15999,2,0)</f>
        <v>DRBR347</v>
      </c>
      <c r="G62" s="133" t="str">
        <f>VLOOKUP(E62,'LISTADO ATM'!$A$2:$B$900,2,0)</f>
        <v>ATM Patio de Colombia</v>
      </c>
      <c r="H62" s="133" t="str">
        <f>VLOOKUP(E62,VIP!$A$2:$O20960,7,FALSE)</f>
        <v>N/A</v>
      </c>
      <c r="I62" s="133" t="str">
        <f>VLOOKUP(E62,VIP!$A$2:$O12925,8,FALSE)</f>
        <v>N/A</v>
      </c>
      <c r="J62" s="133" t="str">
        <f>VLOOKUP(E62,VIP!$A$2:$O12875,8,FALSE)</f>
        <v>N/A</v>
      </c>
      <c r="K62" s="133" t="str">
        <f>VLOOKUP(E62,VIP!$A$2:$O16449,6,0)</f>
        <v>N/A</v>
      </c>
      <c r="L62" s="142" t="s">
        <v>2410</v>
      </c>
      <c r="M62" s="152" t="s">
        <v>2531</v>
      </c>
      <c r="N62" s="93" t="s">
        <v>2444</v>
      </c>
      <c r="O62" s="133" t="s">
        <v>2625</v>
      </c>
      <c r="P62" s="142"/>
      <c r="Q62" s="153">
        <v>44456.60565972222</v>
      </c>
    </row>
    <row r="63" spans="1:17" ht="18" x14ac:dyDescent="0.25">
      <c r="A63" s="133" t="str">
        <f>VLOOKUP(E63,'LISTADO ATM'!$A$2:$C$901,3,0)</f>
        <v>NORTE</v>
      </c>
      <c r="B63" s="145" t="s">
        <v>2785</v>
      </c>
      <c r="C63" s="94">
        <v>44456.894826388889</v>
      </c>
      <c r="D63" s="94" t="s">
        <v>2460</v>
      </c>
      <c r="E63" s="122">
        <v>350</v>
      </c>
      <c r="F63" s="133" t="str">
        <f>VLOOKUP(E63,VIP!$A$2:$O16002,2,0)</f>
        <v>DRBR350</v>
      </c>
      <c r="G63" s="133" t="str">
        <f>VLOOKUP(E63,'LISTADO ATM'!$A$2:$B$900,2,0)</f>
        <v xml:space="preserve">ATM Oficina Villa Tapia </v>
      </c>
      <c r="H63" s="133" t="str">
        <f>VLOOKUP(E63,VIP!$A$2:$O20963,7,FALSE)</f>
        <v>Si</v>
      </c>
      <c r="I63" s="133" t="str">
        <f>VLOOKUP(E63,VIP!$A$2:$O12928,8,FALSE)</f>
        <v>Si</v>
      </c>
      <c r="J63" s="133" t="str">
        <f>VLOOKUP(E63,VIP!$A$2:$O12878,8,FALSE)</f>
        <v>Si</v>
      </c>
      <c r="K63" s="133" t="str">
        <f>VLOOKUP(E63,VIP!$A$2:$O16452,6,0)</f>
        <v>NO</v>
      </c>
      <c r="L63" s="142" t="s">
        <v>2410</v>
      </c>
      <c r="M63" s="93" t="s">
        <v>2438</v>
      </c>
      <c r="N63" s="93" t="s">
        <v>2444</v>
      </c>
      <c r="O63" s="133" t="s">
        <v>2625</v>
      </c>
      <c r="P63" s="142"/>
      <c r="Q63" s="147" t="s">
        <v>2410</v>
      </c>
    </row>
    <row r="64" spans="1:17" ht="18" x14ac:dyDescent="0.25">
      <c r="A64" s="133" t="str">
        <f>VLOOKUP(E64,'LISTADO ATM'!$A$2:$C$901,3,0)</f>
        <v>ESTE</v>
      </c>
      <c r="B64" s="145" t="s">
        <v>2680</v>
      </c>
      <c r="C64" s="94">
        <v>44455.773298611108</v>
      </c>
      <c r="D64" s="94" t="s">
        <v>2441</v>
      </c>
      <c r="E64" s="122">
        <v>353</v>
      </c>
      <c r="F64" s="133" t="str">
        <f>VLOOKUP(E64,VIP!$A$2:$O16038,2,0)</f>
        <v>DRBR353</v>
      </c>
      <c r="G64" s="133" t="str">
        <f>VLOOKUP(E64,'LISTADO ATM'!$A$2:$B$900,2,0)</f>
        <v xml:space="preserve">ATM Estación Boulevard Juan Dolio </v>
      </c>
      <c r="H64" s="133" t="str">
        <f>VLOOKUP(E64,VIP!$A$2:$O20999,7,FALSE)</f>
        <v>Si</v>
      </c>
      <c r="I64" s="133" t="str">
        <f>VLOOKUP(E64,VIP!$A$2:$O12964,8,FALSE)</f>
        <v>Si</v>
      </c>
      <c r="J64" s="133" t="str">
        <f>VLOOKUP(E64,VIP!$A$2:$O12914,8,FALSE)</f>
        <v>Si</v>
      </c>
      <c r="K64" s="133" t="str">
        <f>VLOOKUP(E64,VIP!$A$2:$O16488,6,0)</f>
        <v>NO</v>
      </c>
      <c r="L64" s="142" t="s">
        <v>2543</v>
      </c>
      <c r="M64" s="152" t="s">
        <v>2531</v>
      </c>
      <c r="N64" s="93" t="s">
        <v>2444</v>
      </c>
      <c r="O64" s="133" t="s">
        <v>2445</v>
      </c>
      <c r="P64" s="142"/>
      <c r="Q64" s="153">
        <v>44456.595219907409</v>
      </c>
    </row>
    <row r="65" spans="1:17" ht="18" x14ac:dyDescent="0.25">
      <c r="A65" s="133" t="str">
        <f>VLOOKUP(E65,'LISTADO ATM'!$A$2:$C$901,3,0)</f>
        <v>DISTRITO NACIONAL</v>
      </c>
      <c r="B65" s="145" t="s">
        <v>2666</v>
      </c>
      <c r="C65" s="94">
        <v>44455.797974537039</v>
      </c>
      <c r="D65" s="94" t="s">
        <v>2174</v>
      </c>
      <c r="E65" s="122">
        <v>354</v>
      </c>
      <c r="F65" s="133" t="str">
        <f>VLOOKUP(E65,VIP!$A$2:$O16022,2,0)</f>
        <v>DRBR354</v>
      </c>
      <c r="G65" s="133" t="str">
        <f>VLOOKUP(E65,'LISTADO ATM'!$A$2:$B$900,2,0)</f>
        <v xml:space="preserve">ATM Oficina Núñez de Cáceres II </v>
      </c>
      <c r="H65" s="133" t="str">
        <f>VLOOKUP(E65,VIP!$A$2:$O20983,7,FALSE)</f>
        <v>Si</v>
      </c>
      <c r="I65" s="133" t="str">
        <f>VLOOKUP(E65,VIP!$A$2:$O12948,8,FALSE)</f>
        <v>Si</v>
      </c>
      <c r="J65" s="133" t="str">
        <f>VLOOKUP(E65,VIP!$A$2:$O12898,8,FALSE)</f>
        <v>Si</v>
      </c>
      <c r="K65" s="133" t="str">
        <f>VLOOKUP(E65,VIP!$A$2:$O16472,6,0)</f>
        <v>NO</v>
      </c>
      <c r="L65" s="142" t="s">
        <v>2213</v>
      </c>
      <c r="M65" s="152" t="s">
        <v>2531</v>
      </c>
      <c r="N65" s="93" t="s">
        <v>2444</v>
      </c>
      <c r="O65" s="133" t="s">
        <v>2446</v>
      </c>
      <c r="P65" s="142"/>
      <c r="Q65" s="153">
        <v>44456.620289351849</v>
      </c>
    </row>
    <row r="66" spans="1:17" ht="18" x14ac:dyDescent="0.25">
      <c r="A66" s="133" t="str">
        <f>VLOOKUP(E66,'LISTADO ATM'!$A$2:$C$901,3,0)</f>
        <v>SUR</v>
      </c>
      <c r="B66" s="145">
        <v>3336027555</v>
      </c>
      <c r="C66" s="94">
        <v>44454.701412037037</v>
      </c>
      <c r="D66" s="94" t="s">
        <v>2174</v>
      </c>
      <c r="E66" s="122">
        <v>356</v>
      </c>
      <c r="F66" s="133" t="str">
        <f>VLOOKUP(E66,VIP!$A$2:$O16049,2,0)</f>
        <v>DRBR356</v>
      </c>
      <c r="G66" s="133" t="str">
        <f>VLOOKUP(E66,'LISTADO ATM'!$A$2:$B$900,2,0)</f>
        <v xml:space="preserve">ATM Estación Sigma (San Cristóbal) </v>
      </c>
      <c r="H66" s="133" t="str">
        <f>VLOOKUP(E66,VIP!$A$2:$O21010,7,FALSE)</f>
        <v>Si</v>
      </c>
      <c r="I66" s="133" t="str">
        <f>VLOOKUP(E66,VIP!$A$2:$O12975,8,FALSE)</f>
        <v>Si</v>
      </c>
      <c r="J66" s="133" t="str">
        <f>VLOOKUP(E66,VIP!$A$2:$O12925,8,FALSE)</f>
        <v>Si</v>
      </c>
      <c r="K66" s="133" t="str">
        <f>VLOOKUP(E66,VIP!$A$2:$O16499,6,0)</f>
        <v>NO</v>
      </c>
      <c r="L66" s="142" t="s">
        <v>2456</v>
      </c>
      <c r="M66" s="152" t="s">
        <v>2531</v>
      </c>
      <c r="N66" s="93" t="s">
        <v>2444</v>
      </c>
      <c r="O66" s="133" t="s">
        <v>2446</v>
      </c>
      <c r="P66" s="142"/>
      <c r="Q66" s="153">
        <v>44456.587465277778</v>
      </c>
    </row>
    <row r="67" spans="1:17" ht="18" x14ac:dyDescent="0.25">
      <c r="A67" s="133" t="str">
        <f>VLOOKUP(E67,'LISTADO ATM'!$A$2:$C$901,3,0)</f>
        <v>DISTRITO NACIONAL</v>
      </c>
      <c r="B67" s="145" t="s">
        <v>2655</v>
      </c>
      <c r="C67" s="94">
        <v>44455.8440625</v>
      </c>
      <c r="D67" s="94" t="s">
        <v>2441</v>
      </c>
      <c r="E67" s="122">
        <v>363</v>
      </c>
      <c r="F67" s="133" t="str">
        <f>VLOOKUP(E67,VIP!$A$2:$O16010,2,0)</f>
        <v>DRBR363</v>
      </c>
      <c r="G67" s="133" t="str">
        <f>VLOOKUP(E67,'LISTADO ATM'!$A$2:$B$900,2,0)</f>
        <v>ATM Sirena Villa Mella</v>
      </c>
      <c r="H67" s="133" t="str">
        <f>VLOOKUP(E67,VIP!$A$2:$O20971,7,FALSE)</f>
        <v>N/A</v>
      </c>
      <c r="I67" s="133" t="str">
        <f>VLOOKUP(E67,VIP!$A$2:$O12936,8,FALSE)</f>
        <v>N/A</v>
      </c>
      <c r="J67" s="133" t="str">
        <f>VLOOKUP(E67,VIP!$A$2:$O12886,8,FALSE)</f>
        <v>N/A</v>
      </c>
      <c r="K67" s="133" t="str">
        <f>VLOOKUP(E67,VIP!$A$2:$O16460,6,0)</f>
        <v>N/A</v>
      </c>
      <c r="L67" s="142" t="s">
        <v>2410</v>
      </c>
      <c r="M67" s="152" t="s">
        <v>2531</v>
      </c>
      <c r="N67" s="93" t="s">
        <v>2444</v>
      </c>
      <c r="O67" s="133" t="s">
        <v>2445</v>
      </c>
      <c r="P67" s="142"/>
      <c r="Q67" s="153">
        <v>44456.626932870371</v>
      </c>
    </row>
    <row r="68" spans="1:17" ht="18" x14ac:dyDescent="0.25">
      <c r="A68" s="133" t="str">
        <f>VLOOKUP(E68,'LISTADO ATM'!$A$2:$C$901,3,0)</f>
        <v>ESTE</v>
      </c>
      <c r="B68" s="145" t="s">
        <v>2712</v>
      </c>
      <c r="C68" s="94">
        <v>44456.013020833336</v>
      </c>
      <c r="D68" s="94" t="s">
        <v>2174</v>
      </c>
      <c r="E68" s="122">
        <v>368</v>
      </c>
      <c r="F68" s="133" t="str">
        <f>VLOOKUP(E68,VIP!$A$2:$O16014,2,0)</f>
        <v xml:space="preserve">DRBR368 </v>
      </c>
      <c r="G68" s="133" t="str">
        <f>VLOOKUP(E68,'LISTADO ATM'!$A$2:$B$900,2,0)</f>
        <v>ATM Ayuntamiento Peralvillo</v>
      </c>
      <c r="H68" s="133" t="str">
        <f>VLOOKUP(E68,VIP!$A$2:$O20975,7,FALSE)</f>
        <v>N/A</v>
      </c>
      <c r="I68" s="133" t="str">
        <f>VLOOKUP(E68,VIP!$A$2:$O12940,8,FALSE)</f>
        <v>N/A</v>
      </c>
      <c r="J68" s="133" t="str">
        <f>VLOOKUP(E68,VIP!$A$2:$O12890,8,FALSE)</f>
        <v>N/A</v>
      </c>
      <c r="K68" s="133" t="str">
        <f>VLOOKUP(E68,VIP!$A$2:$O16464,6,0)</f>
        <v>N/A</v>
      </c>
      <c r="L68" s="142" t="s">
        <v>2239</v>
      </c>
      <c r="M68" s="152" t="s">
        <v>2531</v>
      </c>
      <c r="N68" s="93" t="s">
        <v>2444</v>
      </c>
      <c r="O68" s="133" t="s">
        <v>2446</v>
      </c>
      <c r="P68" s="142"/>
      <c r="Q68" s="153">
        <v>44456.765277777777</v>
      </c>
    </row>
    <row r="69" spans="1:17" ht="18" x14ac:dyDescent="0.25">
      <c r="A69" s="133" t="str">
        <f>VLOOKUP(E69,'LISTADO ATM'!$A$2:$C$901,3,0)</f>
        <v>DISTRITO NACIONAL</v>
      </c>
      <c r="B69" s="145">
        <v>3336027260</v>
      </c>
      <c r="C69" s="94">
        <v>44454.609930555554</v>
      </c>
      <c r="D69" s="94" t="s">
        <v>2174</v>
      </c>
      <c r="E69" s="122">
        <v>375</v>
      </c>
      <c r="F69" s="133" t="str">
        <f>VLOOKUP(E69,VIP!$A$2:$O15992,2,0)</f>
        <v>DRBR375</v>
      </c>
      <c r="G69" s="133" t="str">
        <f>VLOOKUP(E69,'LISTADO ATM'!$A$2:$B$900,2,0)</f>
        <v>ATM Base Naval Las Caletas</v>
      </c>
      <c r="H69" s="133" t="str">
        <f>VLOOKUP(E69,VIP!$A$2:$O20953,7,FALSE)</f>
        <v>N/A</v>
      </c>
      <c r="I69" s="133" t="str">
        <f>VLOOKUP(E69,VIP!$A$2:$O12918,8,FALSE)</f>
        <v>N/A</v>
      </c>
      <c r="J69" s="133" t="str">
        <f>VLOOKUP(E69,VIP!$A$2:$O12868,8,FALSE)</f>
        <v>N/A</v>
      </c>
      <c r="K69" s="133" t="str">
        <f>VLOOKUP(E69,VIP!$A$2:$O16442,6,0)</f>
        <v>N/A</v>
      </c>
      <c r="L69" s="142" t="s">
        <v>2434</v>
      </c>
      <c r="M69" s="152" t="s">
        <v>2531</v>
      </c>
      <c r="N69" s="93" t="s">
        <v>2444</v>
      </c>
      <c r="O69" s="133" t="s">
        <v>2445</v>
      </c>
      <c r="P69" s="142"/>
      <c r="Q69" s="153">
        <v>44456.708333333336</v>
      </c>
    </row>
    <row r="70" spans="1:17" ht="18" x14ac:dyDescent="0.25">
      <c r="A70" s="133" t="str">
        <f>VLOOKUP(E70,'LISTADO ATM'!$A$2:$C$901,3,0)</f>
        <v>DISTRITO NACIONAL</v>
      </c>
      <c r="B70" s="145" t="s">
        <v>2756</v>
      </c>
      <c r="C70" s="94">
        <v>44456.740439814814</v>
      </c>
      <c r="D70" s="94" t="s">
        <v>2174</v>
      </c>
      <c r="E70" s="122">
        <v>379</v>
      </c>
      <c r="F70" s="133" t="str">
        <f>VLOOKUP(E70,VIP!$A$2:$O16000,2,0)</f>
        <v>DRBR379</v>
      </c>
      <c r="G70" s="133" t="str">
        <f>VLOOKUP(E70,'LISTADO ATM'!$A$2:$B$900,2,0)</f>
        <v>ATM S/M Nacional Plaza Central</v>
      </c>
      <c r="H70" s="133">
        <f>VLOOKUP(E70,VIP!$A$2:$O20961,7,FALSE)</f>
        <v>0</v>
      </c>
      <c r="I70" s="133">
        <f>VLOOKUP(E70,VIP!$A$2:$O12926,8,FALSE)</f>
        <v>0</v>
      </c>
      <c r="J70" s="133">
        <f>VLOOKUP(E70,VIP!$A$2:$O12876,8,FALSE)</f>
        <v>0</v>
      </c>
      <c r="K70" s="133">
        <f>VLOOKUP(E70,VIP!$A$2:$O16450,6,0)</f>
        <v>0</v>
      </c>
      <c r="L70" s="142" t="s">
        <v>2456</v>
      </c>
      <c r="M70" s="93" t="s">
        <v>2438</v>
      </c>
      <c r="N70" s="93" t="s">
        <v>2444</v>
      </c>
      <c r="O70" s="133" t="s">
        <v>2446</v>
      </c>
      <c r="P70" s="142"/>
      <c r="Q70" s="147" t="s">
        <v>2456</v>
      </c>
    </row>
    <row r="71" spans="1:17" ht="18" x14ac:dyDescent="0.25">
      <c r="A71" s="133" t="str">
        <f>VLOOKUP(E71,'LISTADO ATM'!$A$2:$C$901,3,0)</f>
        <v>ESTE</v>
      </c>
      <c r="B71" s="145" t="s">
        <v>2708</v>
      </c>
      <c r="C71" s="94">
        <v>44456.03696759259</v>
      </c>
      <c r="D71" s="94" t="s">
        <v>2460</v>
      </c>
      <c r="E71" s="122">
        <v>385</v>
      </c>
      <c r="F71" s="133" t="str">
        <f>VLOOKUP(E71,VIP!$A$2:$O16010,2,0)</f>
        <v>DRBR385</v>
      </c>
      <c r="G71" s="133" t="str">
        <f>VLOOKUP(E71,'LISTADO ATM'!$A$2:$B$900,2,0)</f>
        <v xml:space="preserve">ATM Plaza Verón I </v>
      </c>
      <c r="H71" s="133" t="str">
        <f>VLOOKUP(E71,VIP!$A$2:$O20971,7,FALSE)</f>
        <v>Si</v>
      </c>
      <c r="I71" s="133" t="str">
        <f>VLOOKUP(E71,VIP!$A$2:$O12936,8,FALSE)</f>
        <v>Si</v>
      </c>
      <c r="J71" s="133" t="str">
        <f>VLOOKUP(E71,VIP!$A$2:$O12886,8,FALSE)</f>
        <v>Si</v>
      </c>
      <c r="K71" s="133" t="str">
        <f>VLOOKUP(E71,VIP!$A$2:$O16460,6,0)</f>
        <v>NO</v>
      </c>
      <c r="L71" s="142" t="s">
        <v>2410</v>
      </c>
      <c r="M71" s="152" t="s">
        <v>2531</v>
      </c>
      <c r="N71" s="93" t="s">
        <v>2444</v>
      </c>
      <c r="O71" s="133" t="s">
        <v>2624</v>
      </c>
      <c r="P71" s="142"/>
      <c r="Q71" s="153">
        <v>44456.708333333336</v>
      </c>
    </row>
    <row r="72" spans="1:17" ht="18" x14ac:dyDescent="0.25">
      <c r="A72" s="133" t="str">
        <f>VLOOKUP(E72,'LISTADO ATM'!$A$2:$C$901,3,0)</f>
        <v>ESTE</v>
      </c>
      <c r="B72" s="145" t="s">
        <v>2784</v>
      </c>
      <c r="C72" s="94">
        <v>44456.930208333331</v>
      </c>
      <c r="D72" s="94" t="s">
        <v>2174</v>
      </c>
      <c r="E72" s="122">
        <v>385</v>
      </c>
      <c r="F72" s="133" t="str">
        <f>VLOOKUP(E72,VIP!$A$2:$O16001,2,0)</f>
        <v>DRBR385</v>
      </c>
      <c r="G72" s="133" t="str">
        <f>VLOOKUP(E72,'LISTADO ATM'!$A$2:$B$900,2,0)</f>
        <v xml:space="preserve">ATM Plaza Verón I </v>
      </c>
      <c r="H72" s="133" t="str">
        <f>VLOOKUP(E72,VIP!$A$2:$O20962,7,FALSE)</f>
        <v>Si</v>
      </c>
      <c r="I72" s="133" t="str">
        <f>VLOOKUP(E72,VIP!$A$2:$O12927,8,FALSE)</f>
        <v>Si</v>
      </c>
      <c r="J72" s="133" t="str">
        <f>VLOOKUP(E72,VIP!$A$2:$O12877,8,FALSE)</f>
        <v>Si</v>
      </c>
      <c r="K72" s="133" t="str">
        <f>VLOOKUP(E72,VIP!$A$2:$O16451,6,0)</f>
        <v>NO</v>
      </c>
      <c r="L72" s="142" t="s">
        <v>2456</v>
      </c>
      <c r="M72" s="93" t="s">
        <v>2438</v>
      </c>
      <c r="N72" s="93" t="s">
        <v>2444</v>
      </c>
      <c r="O72" s="133" t="s">
        <v>2446</v>
      </c>
      <c r="P72" s="142"/>
      <c r="Q72" s="147" t="s">
        <v>2456</v>
      </c>
    </row>
    <row r="73" spans="1:17" ht="18" x14ac:dyDescent="0.25">
      <c r="A73" s="133" t="str">
        <f>VLOOKUP(E73,'LISTADO ATM'!$A$2:$C$901,3,0)</f>
        <v>ESTE</v>
      </c>
      <c r="B73" s="145" t="s">
        <v>2716</v>
      </c>
      <c r="C73" s="94">
        <v>44455.919444444444</v>
      </c>
      <c r="D73" s="94" t="s">
        <v>2174</v>
      </c>
      <c r="E73" s="122">
        <v>386</v>
      </c>
      <c r="F73" s="133" t="str">
        <f>VLOOKUP(E73,VIP!$A$2:$O16018,2,0)</f>
        <v>DRBR386</v>
      </c>
      <c r="G73" s="133" t="str">
        <f>VLOOKUP(E73,'LISTADO ATM'!$A$2:$B$900,2,0)</f>
        <v xml:space="preserve">ATM Plaza Verón II </v>
      </c>
      <c r="H73" s="133" t="str">
        <f>VLOOKUP(E73,VIP!$A$2:$O20979,7,FALSE)</f>
        <v>Si</v>
      </c>
      <c r="I73" s="133" t="str">
        <f>VLOOKUP(E73,VIP!$A$2:$O12944,8,FALSE)</f>
        <v>Si</v>
      </c>
      <c r="J73" s="133" t="str">
        <f>VLOOKUP(E73,VIP!$A$2:$O12894,8,FALSE)</f>
        <v>Si</v>
      </c>
      <c r="K73" s="133" t="str">
        <f>VLOOKUP(E73,VIP!$A$2:$O16468,6,0)</f>
        <v>NO</v>
      </c>
      <c r="L73" s="142" t="s">
        <v>2456</v>
      </c>
      <c r="M73" s="152" t="s">
        <v>2531</v>
      </c>
      <c r="N73" s="93" t="s">
        <v>2444</v>
      </c>
      <c r="O73" s="133" t="s">
        <v>2446</v>
      </c>
      <c r="P73" s="142"/>
      <c r="Q73" s="153">
        <v>44456.79583333333</v>
      </c>
    </row>
    <row r="74" spans="1:17" ht="18" x14ac:dyDescent="0.25">
      <c r="A74" s="133" t="str">
        <f>VLOOKUP(E74,'LISTADO ATM'!$A$2:$C$901,3,0)</f>
        <v>SUR</v>
      </c>
      <c r="B74" s="145" t="s">
        <v>2767</v>
      </c>
      <c r="C74" s="94">
        <v>44456.704513888886</v>
      </c>
      <c r="D74" s="94" t="s">
        <v>2174</v>
      </c>
      <c r="E74" s="122">
        <v>403</v>
      </c>
      <c r="F74" s="133" t="str">
        <f>VLOOKUP(E74,VIP!$A$2:$O16011,2,0)</f>
        <v>DRBR403</v>
      </c>
      <c r="G74" s="133" t="str">
        <f>VLOOKUP(E74,'LISTADO ATM'!$A$2:$B$900,2,0)</f>
        <v xml:space="preserve">ATM Oficina Vicente Noble </v>
      </c>
      <c r="H74" s="133" t="str">
        <f>VLOOKUP(E74,VIP!$A$2:$O20972,7,FALSE)</f>
        <v>Si</v>
      </c>
      <c r="I74" s="133" t="str">
        <f>VLOOKUP(E74,VIP!$A$2:$O12937,8,FALSE)</f>
        <v>Si</v>
      </c>
      <c r="J74" s="133" t="str">
        <f>VLOOKUP(E74,VIP!$A$2:$O12887,8,FALSE)</f>
        <v>Si</v>
      </c>
      <c r="K74" s="133" t="str">
        <f>VLOOKUP(E74,VIP!$A$2:$O16461,6,0)</f>
        <v>NO</v>
      </c>
      <c r="L74" s="142" t="s">
        <v>2732</v>
      </c>
      <c r="M74" s="152" t="s">
        <v>2531</v>
      </c>
      <c r="N74" s="93" t="s">
        <v>2444</v>
      </c>
      <c r="O74" s="133" t="s">
        <v>2446</v>
      </c>
      <c r="P74" s="142"/>
      <c r="Q74" s="153">
        <v>44456.781944444447</v>
      </c>
    </row>
    <row r="75" spans="1:17" ht="18" x14ac:dyDescent="0.25">
      <c r="A75" s="133" t="str">
        <f>VLOOKUP(E75,'LISTADO ATM'!$A$2:$C$901,3,0)</f>
        <v>DISTRITO NACIONAL</v>
      </c>
      <c r="B75" s="145" t="s">
        <v>2793</v>
      </c>
      <c r="C75" s="94">
        <v>44456.846168981479</v>
      </c>
      <c r="D75" s="94" t="s">
        <v>2441</v>
      </c>
      <c r="E75" s="122">
        <v>406</v>
      </c>
      <c r="F75" s="133" t="str">
        <f>VLOOKUP(E75,VIP!$A$2:$O16010,2,0)</f>
        <v>DRBR406</v>
      </c>
      <c r="G75" s="133" t="str">
        <f>VLOOKUP(E75,'LISTADO ATM'!$A$2:$B$900,2,0)</f>
        <v xml:space="preserve">ATM UNP Plaza Lama Máximo Gómez </v>
      </c>
      <c r="H75" s="133" t="str">
        <f>VLOOKUP(E75,VIP!$A$2:$O20971,7,FALSE)</f>
        <v>Si</v>
      </c>
      <c r="I75" s="133" t="str">
        <f>VLOOKUP(E75,VIP!$A$2:$O12936,8,FALSE)</f>
        <v>Si</v>
      </c>
      <c r="J75" s="133" t="str">
        <f>VLOOKUP(E75,VIP!$A$2:$O12886,8,FALSE)</f>
        <v>Si</v>
      </c>
      <c r="K75" s="133" t="str">
        <f>VLOOKUP(E75,VIP!$A$2:$O16460,6,0)</f>
        <v>SI</v>
      </c>
      <c r="L75" s="142" t="s">
        <v>2410</v>
      </c>
      <c r="M75" s="93" t="s">
        <v>2438</v>
      </c>
      <c r="N75" s="93" t="s">
        <v>2444</v>
      </c>
      <c r="O75" s="133" t="s">
        <v>2445</v>
      </c>
      <c r="P75" s="142"/>
      <c r="Q75" s="147" t="s">
        <v>2410</v>
      </c>
    </row>
    <row r="76" spans="1:17" ht="18" x14ac:dyDescent="0.25">
      <c r="A76" s="133" t="str">
        <f>VLOOKUP(E76,'LISTADO ATM'!$A$2:$C$901,3,0)</f>
        <v>DISTRITO NACIONAL</v>
      </c>
      <c r="B76" s="145" t="s">
        <v>2800</v>
      </c>
      <c r="C76" s="94">
        <v>44456.809571759259</v>
      </c>
      <c r="D76" s="94" t="s">
        <v>2460</v>
      </c>
      <c r="E76" s="122">
        <v>409</v>
      </c>
      <c r="F76" s="133" t="str">
        <f>VLOOKUP(E76,VIP!$A$2:$O16017,2,0)</f>
        <v>DRBR409</v>
      </c>
      <c r="G76" s="133" t="str">
        <f>VLOOKUP(E76,'LISTADO ATM'!$A$2:$B$900,2,0)</f>
        <v xml:space="preserve">ATM Oficina Las Palmas de Herrera I </v>
      </c>
      <c r="H76" s="133" t="str">
        <f>VLOOKUP(E76,VIP!$A$2:$O20978,7,FALSE)</f>
        <v>Si</v>
      </c>
      <c r="I76" s="133" t="str">
        <f>VLOOKUP(E76,VIP!$A$2:$O12943,8,FALSE)</f>
        <v>Si</v>
      </c>
      <c r="J76" s="133" t="str">
        <f>VLOOKUP(E76,VIP!$A$2:$O12893,8,FALSE)</f>
        <v>Si</v>
      </c>
      <c r="K76" s="133" t="str">
        <f>VLOOKUP(E76,VIP!$A$2:$O16467,6,0)</f>
        <v>NO</v>
      </c>
      <c r="L76" s="142" t="s">
        <v>2410</v>
      </c>
      <c r="M76" s="93" t="s">
        <v>2438</v>
      </c>
      <c r="N76" s="93" t="s">
        <v>2444</v>
      </c>
      <c r="O76" s="133" t="s">
        <v>2625</v>
      </c>
      <c r="P76" s="142"/>
      <c r="Q76" s="147" t="s">
        <v>2410</v>
      </c>
    </row>
    <row r="77" spans="1:17" ht="18" x14ac:dyDescent="0.25">
      <c r="A77" s="133" t="str">
        <f>VLOOKUP(E77,'LISTADO ATM'!$A$2:$C$901,3,0)</f>
        <v>DISTRITO NACIONAL</v>
      </c>
      <c r="B77" s="145" t="s">
        <v>2674</v>
      </c>
      <c r="C77" s="94">
        <v>44455.78707175926</v>
      </c>
      <c r="D77" s="94" t="s">
        <v>2441</v>
      </c>
      <c r="E77" s="122">
        <v>410</v>
      </c>
      <c r="F77" s="133" t="str">
        <f>VLOOKUP(E77,VIP!$A$2:$O16031,2,0)</f>
        <v>DRBR410</v>
      </c>
      <c r="G77" s="133" t="str">
        <f>VLOOKUP(E77,'LISTADO ATM'!$A$2:$B$900,2,0)</f>
        <v xml:space="preserve">ATM Oficina Las Palmas de Herrera II </v>
      </c>
      <c r="H77" s="133" t="str">
        <f>VLOOKUP(E77,VIP!$A$2:$O20992,7,FALSE)</f>
        <v>Si</v>
      </c>
      <c r="I77" s="133" t="str">
        <f>VLOOKUP(E77,VIP!$A$2:$O12957,8,FALSE)</f>
        <v>Si</v>
      </c>
      <c r="J77" s="133" t="str">
        <f>VLOOKUP(E77,VIP!$A$2:$O12907,8,FALSE)</f>
        <v>Si</v>
      </c>
      <c r="K77" s="133" t="str">
        <f>VLOOKUP(E77,VIP!$A$2:$O16481,6,0)</f>
        <v>NO</v>
      </c>
      <c r="L77" s="142" t="s">
        <v>2608</v>
      </c>
      <c r="M77" s="93" t="s">
        <v>2438</v>
      </c>
      <c r="N77" s="93" t="s">
        <v>2444</v>
      </c>
      <c r="O77" s="133" t="s">
        <v>2445</v>
      </c>
      <c r="P77" s="142"/>
      <c r="Q77" s="147" t="s">
        <v>2608</v>
      </c>
    </row>
    <row r="78" spans="1:17" ht="18" x14ac:dyDescent="0.25">
      <c r="A78" s="133" t="str">
        <f>VLOOKUP(E78,'LISTADO ATM'!$A$2:$C$901,3,0)</f>
        <v>DISTRITO NACIONAL</v>
      </c>
      <c r="B78" s="145" t="s">
        <v>2700</v>
      </c>
      <c r="C78" s="94">
        <v>44456.091886574075</v>
      </c>
      <c r="D78" s="94" t="s">
        <v>2174</v>
      </c>
      <c r="E78" s="122">
        <v>410</v>
      </c>
      <c r="F78" s="133" t="str">
        <f>VLOOKUP(E78,VIP!$A$2:$O16002,2,0)</f>
        <v>DRBR410</v>
      </c>
      <c r="G78" s="133" t="str">
        <f>VLOOKUP(E78,'LISTADO ATM'!$A$2:$B$900,2,0)</f>
        <v xml:space="preserve">ATM Oficina Las Palmas de Herrera II </v>
      </c>
      <c r="H78" s="133" t="str">
        <f>VLOOKUP(E78,VIP!$A$2:$O20963,7,FALSE)</f>
        <v>Si</v>
      </c>
      <c r="I78" s="133" t="str">
        <f>VLOOKUP(E78,VIP!$A$2:$O12928,8,FALSE)</f>
        <v>Si</v>
      </c>
      <c r="J78" s="133" t="str">
        <f>VLOOKUP(E78,VIP!$A$2:$O12878,8,FALSE)</f>
        <v>Si</v>
      </c>
      <c r="K78" s="133" t="str">
        <f>VLOOKUP(E78,VIP!$A$2:$O16452,6,0)</f>
        <v>NO</v>
      </c>
      <c r="L78" s="142" t="s">
        <v>2456</v>
      </c>
      <c r="M78" s="93" t="s">
        <v>2438</v>
      </c>
      <c r="N78" s="93" t="s">
        <v>2444</v>
      </c>
      <c r="O78" s="133" t="s">
        <v>2446</v>
      </c>
      <c r="P78" s="142"/>
      <c r="Q78" s="147" t="s">
        <v>2456</v>
      </c>
    </row>
    <row r="79" spans="1:17" ht="18" x14ac:dyDescent="0.25">
      <c r="A79" s="133" t="str">
        <f>VLOOKUP(E79,'LISTADO ATM'!$A$2:$C$901,3,0)</f>
        <v>NORTE</v>
      </c>
      <c r="B79" s="145" t="s">
        <v>2681</v>
      </c>
      <c r="C79" s="94">
        <v>44455.770833333336</v>
      </c>
      <c r="D79" s="94" t="s">
        <v>2175</v>
      </c>
      <c r="E79" s="122">
        <v>411</v>
      </c>
      <c r="F79" s="133" t="str">
        <f>VLOOKUP(E79,VIP!$A$2:$O16039,2,0)</f>
        <v>DRBR411</v>
      </c>
      <c r="G79" s="133" t="str">
        <f>VLOOKUP(E79,'LISTADO ATM'!$A$2:$B$900,2,0)</f>
        <v xml:space="preserve">ATM UNP Piedra Blanca </v>
      </c>
      <c r="H79" s="133" t="str">
        <f>VLOOKUP(E79,VIP!$A$2:$O21000,7,FALSE)</f>
        <v>Si</v>
      </c>
      <c r="I79" s="133" t="str">
        <f>VLOOKUP(E79,VIP!$A$2:$O12965,8,FALSE)</f>
        <v>Si</v>
      </c>
      <c r="J79" s="133" t="str">
        <f>VLOOKUP(E79,VIP!$A$2:$O12915,8,FALSE)</f>
        <v>Si</v>
      </c>
      <c r="K79" s="133" t="str">
        <f>VLOOKUP(E79,VIP!$A$2:$O16489,6,0)</f>
        <v>NO</v>
      </c>
      <c r="L79" s="142" t="s">
        <v>2456</v>
      </c>
      <c r="M79" s="152" t="s">
        <v>2531</v>
      </c>
      <c r="N79" s="93" t="s">
        <v>2444</v>
      </c>
      <c r="O79" s="133" t="s">
        <v>2619</v>
      </c>
      <c r="P79" s="142"/>
      <c r="Q79" s="153">
        <v>44456.612500000003</v>
      </c>
    </row>
    <row r="80" spans="1:17" ht="18" x14ac:dyDescent="0.25">
      <c r="A80" s="133" t="str">
        <f>VLOOKUP(E80,'LISTADO ATM'!$A$2:$C$901,3,0)</f>
        <v>DISTRITO NACIONAL</v>
      </c>
      <c r="B80" s="145" t="s">
        <v>2705</v>
      </c>
      <c r="C80" s="94">
        <v>44456.046793981484</v>
      </c>
      <c r="D80" s="94" t="s">
        <v>2441</v>
      </c>
      <c r="E80" s="122">
        <v>416</v>
      </c>
      <c r="F80" s="133" t="str">
        <f>VLOOKUP(E80,VIP!$A$2:$O16007,2,0)</f>
        <v>DRBR416</v>
      </c>
      <c r="G80" s="133" t="str">
        <f>VLOOKUP(E80,'LISTADO ATM'!$A$2:$B$900,2,0)</f>
        <v xml:space="preserve">ATM Autobanco San Martín II </v>
      </c>
      <c r="H80" s="133" t="str">
        <f>VLOOKUP(E80,VIP!$A$2:$O20968,7,FALSE)</f>
        <v>Si</v>
      </c>
      <c r="I80" s="133" t="str">
        <f>VLOOKUP(E80,VIP!$A$2:$O12933,8,FALSE)</f>
        <v>Si</v>
      </c>
      <c r="J80" s="133" t="str">
        <f>VLOOKUP(E80,VIP!$A$2:$O12883,8,FALSE)</f>
        <v>Si</v>
      </c>
      <c r="K80" s="133" t="str">
        <f>VLOOKUP(E80,VIP!$A$2:$O16457,6,0)</f>
        <v>NO</v>
      </c>
      <c r="L80" s="142" t="s">
        <v>2410</v>
      </c>
      <c r="M80" s="152" t="s">
        <v>2531</v>
      </c>
      <c r="N80" s="93" t="s">
        <v>2444</v>
      </c>
      <c r="O80" s="133" t="s">
        <v>2445</v>
      </c>
      <c r="P80" s="142"/>
      <c r="Q80" s="153">
        <v>44456.708333333336</v>
      </c>
    </row>
    <row r="81" spans="1:17" ht="18" x14ac:dyDescent="0.25">
      <c r="A81" s="133" t="str">
        <f>VLOOKUP(E81,'LISTADO ATM'!$A$2:$C$901,3,0)</f>
        <v>NORTE</v>
      </c>
      <c r="B81" s="145" t="s">
        <v>2628</v>
      </c>
      <c r="C81" s="94">
        <v>44455.436597222222</v>
      </c>
      <c r="D81" s="94" t="s">
        <v>2460</v>
      </c>
      <c r="E81" s="122">
        <v>432</v>
      </c>
      <c r="F81" s="133" t="str">
        <f>VLOOKUP(E81,VIP!$A$2:$O16007,2,0)</f>
        <v>DRBR432</v>
      </c>
      <c r="G81" s="133" t="str">
        <f>VLOOKUP(E81,'LISTADO ATM'!$A$2:$B$900,2,0)</f>
        <v xml:space="preserve">ATM Oficina Puerto Plata II </v>
      </c>
      <c r="H81" s="133" t="str">
        <f>VLOOKUP(E81,VIP!$A$2:$O20968,7,FALSE)</f>
        <v>Si</v>
      </c>
      <c r="I81" s="133" t="str">
        <f>VLOOKUP(E81,VIP!$A$2:$O12933,8,FALSE)</f>
        <v>Si</v>
      </c>
      <c r="J81" s="133" t="str">
        <f>VLOOKUP(E81,VIP!$A$2:$O12883,8,FALSE)</f>
        <v>Si</v>
      </c>
      <c r="K81" s="133" t="str">
        <f>VLOOKUP(E81,VIP!$A$2:$O16457,6,0)</f>
        <v>SI</v>
      </c>
      <c r="L81" s="142" t="s">
        <v>2434</v>
      </c>
      <c r="M81" s="152" t="s">
        <v>2531</v>
      </c>
      <c r="N81" s="93" t="s">
        <v>2444</v>
      </c>
      <c r="O81" s="133" t="s">
        <v>2625</v>
      </c>
      <c r="P81" s="142"/>
      <c r="Q81" s="153">
        <v>44456.444236111114</v>
      </c>
    </row>
    <row r="82" spans="1:17" ht="18" x14ac:dyDescent="0.25">
      <c r="A82" s="133" t="str">
        <f>VLOOKUP(E82,'LISTADO ATM'!$A$2:$C$901,3,0)</f>
        <v>DISTRITO NACIONAL</v>
      </c>
      <c r="B82" s="145">
        <v>3336027772</v>
      </c>
      <c r="C82" s="94">
        <v>44454.881458333337</v>
      </c>
      <c r="D82" s="94" t="s">
        <v>2441</v>
      </c>
      <c r="E82" s="122">
        <v>438</v>
      </c>
      <c r="F82" s="133" t="str">
        <f>VLOOKUP(E82,VIP!$A$2:$O15997,2,0)</f>
        <v>DRBR438</v>
      </c>
      <c r="G82" s="133" t="str">
        <f>VLOOKUP(E82,'LISTADO ATM'!$A$2:$B$900,2,0)</f>
        <v xml:space="preserve">ATM Autobanco Torre IV </v>
      </c>
      <c r="H82" s="133" t="str">
        <f>VLOOKUP(E82,VIP!$A$2:$O20958,7,FALSE)</f>
        <v>Si</v>
      </c>
      <c r="I82" s="133" t="str">
        <f>VLOOKUP(E82,VIP!$A$2:$O12923,8,FALSE)</f>
        <v>Si</v>
      </c>
      <c r="J82" s="133" t="str">
        <f>VLOOKUP(E82,VIP!$A$2:$O12873,8,FALSE)</f>
        <v>Si</v>
      </c>
      <c r="K82" s="133" t="str">
        <f>VLOOKUP(E82,VIP!$A$2:$O16447,6,0)</f>
        <v>SI</v>
      </c>
      <c r="L82" s="142" t="s">
        <v>2434</v>
      </c>
      <c r="M82" s="152" t="s">
        <v>2531</v>
      </c>
      <c r="N82" s="93" t="s">
        <v>2444</v>
      </c>
      <c r="O82" s="133" t="s">
        <v>2445</v>
      </c>
      <c r="P82" s="142"/>
      <c r="Q82" s="153">
        <v>44456.599166666667</v>
      </c>
    </row>
    <row r="83" spans="1:17" ht="18" x14ac:dyDescent="0.25">
      <c r="A83" s="133" t="str">
        <f>VLOOKUP(E83,'LISTADO ATM'!$A$2:$C$901,3,0)</f>
        <v>DISTRITO NACIONAL</v>
      </c>
      <c r="B83" s="145">
        <v>3336026674</v>
      </c>
      <c r="C83" s="94">
        <v>44454.413321759261</v>
      </c>
      <c r="D83" s="94" t="s">
        <v>2441</v>
      </c>
      <c r="E83" s="122">
        <v>443</v>
      </c>
      <c r="F83" s="133" t="str">
        <f>VLOOKUP(E83,VIP!$A$2:$O16002,2,0)</f>
        <v>DRBR443</v>
      </c>
      <c r="G83" s="133" t="str">
        <f>VLOOKUP(E83,'LISTADO ATM'!$A$2:$B$900,2,0)</f>
        <v xml:space="preserve">ATM Edificio San Rafael </v>
      </c>
      <c r="H83" s="133" t="str">
        <f>VLOOKUP(E83,VIP!$A$2:$O20963,7,FALSE)</f>
        <v>Si</v>
      </c>
      <c r="I83" s="133" t="str">
        <f>VLOOKUP(E83,VIP!$A$2:$O12928,8,FALSE)</f>
        <v>Si</v>
      </c>
      <c r="J83" s="133" t="str">
        <f>VLOOKUP(E83,VIP!$A$2:$O12878,8,FALSE)</f>
        <v>Si</v>
      </c>
      <c r="K83" s="133" t="str">
        <f>VLOOKUP(E83,VIP!$A$2:$O16452,6,0)</f>
        <v>NO</v>
      </c>
      <c r="L83" s="142" t="s">
        <v>2434</v>
      </c>
      <c r="M83" s="152" t="s">
        <v>2531</v>
      </c>
      <c r="N83" s="93" t="s">
        <v>2444</v>
      </c>
      <c r="O83" s="133" t="s">
        <v>2445</v>
      </c>
      <c r="P83" s="142"/>
      <c r="Q83" s="153">
        <v>44456.591956018521</v>
      </c>
    </row>
    <row r="84" spans="1:17" ht="18" x14ac:dyDescent="0.25">
      <c r="A84" s="133" t="str">
        <f>VLOOKUP(E84,'LISTADO ATM'!$A$2:$C$901,3,0)</f>
        <v>DISTRITO NACIONAL</v>
      </c>
      <c r="B84" s="145" t="s">
        <v>2788</v>
      </c>
      <c r="C84" s="94">
        <v>44456.886550925927</v>
      </c>
      <c r="D84" s="94" t="s">
        <v>2174</v>
      </c>
      <c r="E84" s="122">
        <v>453</v>
      </c>
      <c r="F84" s="133" t="str">
        <f>VLOOKUP(E84,VIP!$A$2:$O16005,2,0)</f>
        <v>DRBR453</v>
      </c>
      <c r="G84" s="133" t="str">
        <f>VLOOKUP(E84,'LISTADO ATM'!$A$2:$B$900,2,0)</f>
        <v xml:space="preserve">ATM Autobanco Sarasota II </v>
      </c>
      <c r="H84" s="133" t="str">
        <f>VLOOKUP(E84,VIP!$A$2:$O20966,7,FALSE)</f>
        <v>Si</v>
      </c>
      <c r="I84" s="133" t="str">
        <f>VLOOKUP(E84,VIP!$A$2:$O12931,8,FALSE)</f>
        <v>Si</v>
      </c>
      <c r="J84" s="133" t="str">
        <f>VLOOKUP(E84,VIP!$A$2:$O12881,8,FALSE)</f>
        <v>Si</v>
      </c>
      <c r="K84" s="133" t="str">
        <f>VLOOKUP(E84,VIP!$A$2:$O16455,6,0)</f>
        <v>SI</v>
      </c>
      <c r="L84" s="142" t="s">
        <v>2213</v>
      </c>
      <c r="M84" s="93" t="s">
        <v>2438</v>
      </c>
      <c r="N84" s="93" t="s">
        <v>2444</v>
      </c>
      <c r="O84" s="133" t="s">
        <v>2446</v>
      </c>
      <c r="P84" s="142"/>
      <c r="Q84" s="147" t="s">
        <v>2213</v>
      </c>
    </row>
    <row r="85" spans="1:17" ht="18" x14ac:dyDescent="0.25">
      <c r="A85" s="133" t="str">
        <f>VLOOKUP(E85,'LISTADO ATM'!$A$2:$C$901,3,0)</f>
        <v>DISTRITO NACIONAL</v>
      </c>
      <c r="B85" s="145" t="s">
        <v>2797</v>
      </c>
      <c r="C85" s="94">
        <v>44456.815752314818</v>
      </c>
      <c r="D85" s="94" t="s">
        <v>2441</v>
      </c>
      <c r="E85" s="122">
        <v>461</v>
      </c>
      <c r="F85" s="133" t="str">
        <f>VLOOKUP(E85,VIP!$A$2:$O16014,2,0)</f>
        <v>DRBR461</v>
      </c>
      <c r="G85" s="133" t="str">
        <f>VLOOKUP(E85,'LISTADO ATM'!$A$2:$B$900,2,0)</f>
        <v xml:space="preserve">ATM Autobanco Sarasota I </v>
      </c>
      <c r="H85" s="133" t="str">
        <f>VLOOKUP(E85,VIP!$A$2:$O20975,7,FALSE)</f>
        <v>Si</v>
      </c>
      <c r="I85" s="133" t="str">
        <f>VLOOKUP(E85,VIP!$A$2:$O12940,8,FALSE)</f>
        <v>Si</v>
      </c>
      <c r="J85" s="133" t="str">
        <f>VLOOKUP(E85,VIP!$A$2:$O12890,8,FALSE)</f>
        <v>Si</v>
      </c>
      <c r="K85" s="133" t="str">
        <f>VLOOKUP(E85,VIP!$A$2:$O16464,6,0)</f>
        <v>SI</v>
      </c>
      <c r="L85" s="142" t="s">
        <v>2410</v>
      </c>
      <c r="M85" s="93" t="s">
        <v>2438</v>
      </c>
      <c r="N85" s="93" t="s">
        <v>2444</v>
      </c>
      <c r="O85" s="133" t="s">
        <v>2445</v>
      </c>
      <c r="P85" s="142"/>
      <c r="Q85" s="147" t="s">
        <v>2410</v>
      </c>
    </row>
    <row r="86" spans="1:17" ht="18" x14ac:dyDescent="0.25">
      <c r="A86" s="133" t="str">
        <f>VLOOKUP(E86,'LISTADO ATM'!$A$2:$C$901,3,0)</f>
        <v>NORTE</v>
      </c>
      <c r="B86" s="145" t="s">
        <v>2684</v>
      </c>
      <c r="C86" s="94">
        <v>44455.767916666664</v>
      </c>
      <c r="D86" s="94" t="s">
        <v>2175</v>
      </c>
      <c r="E86" s="122">
        <v>479</v>
      </c>
      <c r="F86" s="133" t="str">
        <f>VLOOKUP(E86,VIP!$A$2:$O16042,2,0)</f>
        <v>DRBR479</v>
      </c>
      <c r="G86" s="133" t="str">
        <f>VLOOKUP(E86,'LISTADO ATM'!$A$2:$B$900,2,0)</f>
        <v>ATM Estación Next Yapur Dumit</v>
      </c>
      <c r="H86" s="133">
        <f>VLOOKUP(E86,VIP!$A$2:$O21003,7,FALSE)</f>
        <v>0</v>
      </c>
      <c r="I86" s="133">
        <f>VLOOKUP(E86,VIP!$A$2:$O12968,8,FALSE)</f>
        <v>0</v>
      </c>
      <c r="J86" s="133">
        <f>VLOOKUP(E86,VIP!$A$2:$O12918,8,FALSE)</f>
        <v>0</v>
      </c>
      <c r="K86" s="133">
        <f>VLOOKUP(E86,VIP!$A$2:$O16492,6,0)</f>
        <v>0</v>
      </c>
      <c r="L86" s="142" t="s">
        <v>2239</v>
      </c>
      <c r="M86" s="152" t="s">
        <v>2531</v>
      </c>
      <c r="N86" s="93" t="s">
        <v>2444</v>
      </c>
      <c r="O86" s="133" t="s">
        <v>2619</v>
      </c>
      <c r="P86" s="142"/>
      <c r="Q86" s="153">
        <v>44456.609027777777</v>
      </c>
    </row>
    <row r="87" spans="1:17" ht="18" x14ac:dyDescent="0.25">
      <c r="A87" s="133" t="str">
        <f>VLOOKUP(E87,'LISTADO ATM'!$A$2:$C$901,3,0)</f>
        <v>ESTE</v>
      </c>
      <c r="B87" s="145" t="s">
        <v>2791</v>
      </c>
      <c r="C87" s="94">
        <v>44456.875590277778</v>
      </c>
      <c r="D87" s="94" t="s">
        <v>2174</v>
      </c>
      <c r="E87" s="122">
        <v>480</v>
      </c>
      <c r="F87" s="133" t="str">
        <f>VLOOKUP(E87,VIP!$A$2:$O16008,2,0)</f>
        <v>DRBR480</v>
      </c>
      <c r="G87" s="133" t="str">
        <f>VLOOKUP(E87,'LISTADO ATM'!$A$2:$B$900,2,0)</f>
        <v>ATM UNP Farmaconal Higuey</v>
      </c>
      <c r="H87" s="133" t="str">
        <f>VLOOKUP(E87,VIP!$A$2:$O20969,7,FALSE)</f>
        <v>N/A</v>
      </c>
      <c r="I87" s="133" t="str">
        <f>VLOOKUP(E87,VIP!$A$2:$O12934,8,FALSE)</f>
        <v>N/A</v>
      </c>
      <c r="J87" s="133" t="str">
        <f>VLOOKUP(E87,VIP!$A$2:$O12884,8,FALSE)</f>
        <v>N/A</v>
      </c>
      <c r="K87" s="133" t="str">
        <f>VLOOKUP(E87,VIP!$A$2:$O16458,6,0)</f>
        <v>N/A</v>
      </c>
      <c r="L87" s="142" t="s">
        <v>2213</v>
      </c>
      <c r="M87" s="93" t="s">
        <v>2438</v>
      </c>
      <c r="N87" s="93" t="s">
        <v>2444</v>
      </c>
      <c r="O87" s="133" t="s">
        <v>2446</v>
      </c>
      <c r="P87" s="142"/>
      <c r="Q87" s="147" t="s">
        <v>2213</v>
      </c>
    </row>
    <row r="88" spans="1:17" ht="18" x14ac:dyDescent="0.25">
      <c r="A88" s="133" t="str">
        <f>VLOOKUP(E88,'LISTADO ATM'!$A$2:$C$901,3,0)</f>
        <v>NORTE</v>
      </c>
      <c r="B88" s="145" t="s">
        <v>2754</v>
      </c>
      <c r="C88" s="94">
        <v>44456.746782407405</v>
      </c>
      <c r="D88" s="94" t="s">
        <v>2175</v>
      </c>
      <c r="E88" s="122">
        <v>482</v>
      </c>
      <c r="F88" s="133" t="str">
        <f>VLOOKUP(E88,VIP!$A$2:$O15998,2,0)</f>
        <v>DRBR482</v>
      </c>
      <c r="G88" s="133" t="str">
        <f>VLOOKUP(E88,'LISTADO ATM'!$A$2:$B$900,2,0)</f>
        <v xml:space="preserve">ATM Centro de Caja Plaza Lama (Santiago) </v>
      </c>
      <c r="H88" s="133" t="str">
        <f>VLOOKUP(E88,VIP!$A$2:$O20959,7,FALSE)</f>
        <v>Si</v>
      </c>
      <c r="I88" s="133" t="str">
        <f>VLOOKUP(E88,VIP!$A$2:$O12924,8,FALSE)</f>
        <v>Si</v>
      </c>
      <c r="J88" s="133" t="str">
        <f>VLOOKUP(E88,VIP!$A$2:$O12874,8,FALSE)</f>
        <v>Si</v>
      </c>
      <c r="K88" s="133" t="str">
        <f>VLOOKUP(E88,VIP!$A$2:$O16448,6,0)</f>
        <v>NO</v>
      </c>
      <c r="L88" s="142" t="s">
        <v>2732</v>
      </c>
      <c r="M88" s="152" t="s">
        <v>2531</v>
      </c>
      <c r="N88" s="93" t="s">
        <v>2444</v>
      </c>
      <c r="O88" s="133" t="s">
        <v>2623</v>
      </c>
      <c r="P88" s="142"/>
      <c r="Q88" s="153">
        <v>44456.784722222219</v>
      </c>
    </row>
    <row r="89" spans="1:17" ht="18" x14ac:dyDescent="0.25">
      <c r="A89" s="133" t="str">
        <f>VLOOKUP(E89,'LISTADO ATM'!$A$2:$C$901,3,0)</f>
        <v>DISTRITO NACIONAL</v>
      </c>
      <c r="B89" s="145" t="s">
        <v>2633</v>
      </c>
      <c r="C89" s="94">
        <v>44455.624537037038</v>
      </c>
      <c r="D89" s="94" t="s">
        <v>2441</v>
      </c>
      <c r="E89" s="122">
        <v>486</v>
      </c>
      <c r="F89" s="133" t="str">
        <f>VLOOKUP(E89,VIP!$A$2:$O16002,2,0)</f>
        <v>DRBR486</v>
      </c>
      <c r="G89" s="133" t="str">
        <f>VLOOKUP(E89,'LISTADO ATM'!$A$2:$B$900,2,0)</f>
        <v xml:space="preserve">ATM Olé La Caleta </v>
      </c>
      <c r="H89" s="133" t="str">
        <f>VLOOKUP(E89,VIP!$A$2:$O20963,7,FALSE)</f>
        <v>Si</v>
      </c>
      <c r="I89" s="133" t="str">
        <f>VLOOKUP(E89,VIP!$A$2:$O12928,8,FALSE)</f>
        <v>Si</v>
      </c>
      <c r="J89" s="133" t="str">
        <f>VLOOKUP(E89,VIP!$A$2:$O12878,8,FALSE)</f>
        <v>Si</v>
      </c>
      <c r="K89" s="133" t="str">
        <f>VLOOKUP(E89,VIP!$A$2:$O16452,6,0)</f>
        <v>NO</v>
      </c>
      <c r="L89" s="142" t="s">
        <v>2410</v>
      </c>
      <c r="M89" s="152" t="s">
        <v>2531</v>
      </c>
      <c r="N89" s="93" t="s">
        <v>2444</v>
      </c>
      <c r="O89" s="133" t="s">
        <v>2445</v>
      </c>
      <c r="P89" s="142"/>
      <c r="Q89" s="153">
        <v>44456.609050925923</v>
      </c>
    </row>
    <row r="90" spans="1:17" ht="18" x14ac:dyDescent="0.25">
      <c r="A90" s="133" t="str">
        <f>VLOOKUP(E90,'LISTADO ATM'!$A$2:$C$901,3,0)</f>
        <v>DISTRITO NACIONAL</v>
      </c>
      <c r="B90" s="145" t="s">
        <v>2656</v>
      </c>
      <c r="C90" s="94">
        <v>44455.841307870367</v>
      </c>
      <c r="D90" s="94" t="s">
        <v>2441</v>
      </c>
      <c r="E90" s="122">
        <v>488</v>
      </c>
      <c r="F90" s="133" t="str">
        <f>VLOOKUP(E90,VIP!$A$2:$O16011,2,0)</f>
        <v>DRBR488</v>
      </c>
      <c r="G90" s="133" t="str">
        <f>VLOOKUP(E90,'LISTADO ATM'!$A$2:$B$900,2,0)</f>
        <v xml:space="preserve">ATM Aeropuerto El Higuero </v>
      </c>
      <c r="H90" s="133" t="str">
        <f>VLOOKUP(E90,VIP!$A$2:$O20972,7,FALSE)</f>
        <v>Si</v>
      </c>
      <c r="I90" s="133" t="str">
        <f>VLOOKUP(E90,VIP!$A$2:$O12937,8,FALSE)</f>
        <v>Si</v>
      </c>
      <c r="J90" s="133" t="str">
        <f>VLOOKUP(E90,VIP!$A$2:$O12887,8,FALSE)</f>
        <v>Si</v>
      </c>
      <c r="K90" s="133" t="str">
        <f>VLOOKUP(E90,VIP!$A$2:$O16461,6,0)</f>
        <v>NO</v>
      </c>
      <c r="L90" s="142" t="s">
        <v>2434</v>
      </c>
      <c r="M90" s="93" t="s">
        <v>2438</v>
      </c>
      <c r="N90" s="93" t="s">
        <v>2444</v>
      </c>
      <c r="O90" s="133" t="s">
        <v>2445</v>
      </c>
      <c r="P90" s="142"/>
      <c r="Q90" s="147" t="s">
        <v>2434</v>
      </c>
    </row>
    <row r="91" spans="1:17" s="119" customFormat="1" ht="18" x14ac:dyDescent="0.25">
      <c r="A91" s="133" t="str">
        <f>VLOOKUP(E91,'LISTADO ATM'!$A$2:$C$901,3,0)</f>
        <v>NORTE</v>
      </c>
      <c r="B91" s="145" t="s">
        <v>2679</v>
      </c>
      <c r="C91" s="94">
        <v>44455.77380787037</v>
      </c>
      <c r="D91" s="94" t="s">
        <v>2460</v>
      </c>
      <c r="E91" s="122">
        <v>501</v>
      </c>
      <c r="F91" s="133" t="str">
        <f>VLOOKUP(E91,VIP!$A$2:$O16037,2,0)</f>
        <v>DRBR501</v>
      </c>
      <c r="G91" s="133" t="str">
        <f>VLOOKUP(E91,'LISTADO ATM'!$A$2:$B$900,2,0)</f>
        <v xml:space="preserve">ATM UNP La Canela </v>
      </c>
      <c r="H91" s="133" t="str">
        <f>VLOOKUP(E91,VIP!$A$2:$O20998,7,FALSE)</f>
        <v>Si</v>
      </c>
      <c r="I91" s="133" t="str">
        <f>VLOOKUP(E91,VIP!$A$2:$O12963,8,FALSE)</f>
        <v>Si</v>
      </c>
      <c r="J91" s="133" t="str">
        <f>VLOOKUP(E91,VIP!$A$2:$O12913,8,FALSE)</f>
        <v>Si</v>
      </c>
      <c r="K91" s="133" t="str">
        <f>VLOOKUP(E91,VIP!$A$2:$O16487,6,0)</f>
        <v>NO</v>
      </c>
      <c r="L91" s="142" t="s">
        <v>2434</v>
      </c>
      <c r="M91" s="152" t="s">
        <v>2531</v>
      </c>
      <c r="N91" s="93" t="s">
        <v>2444</v>
      </c>
      <c r="O91" s="133" t="s">
        <v>2625</v>
      </c>
      <c r="P91" s="142"/>
      <c r="Q91" s="153">
        <v>44456.451736111114</v>
      </c>
    </row>
    <row r="92" spans="1:17" s="119" customFormat="1" ht="18" x14ac:dyDescent="0.25">
      <c r="A92" s="133" t="str">
        <f>VLOOKUP(E92,'LISTADO ATM'!$A$2:$C$901,3,0)</f>
        <v>DISTRITO NACIONAL</v>
      </c>
      <c r="B92" s="145" t="s">
        <v>2790</v>
      </c>
      <c r="C92" s="94">
        <v>44456.875810185185</v>
      </c>
      <c r="D92" s="94" t="s">
        <v>2441</v>
      </c>
      <c r="E92" s="122">
        <v>515</v>
      </c>
      <c r="F92" s="133" t="str">
        <f>VLOOKUP(E92,VIP!$A$2:$O16007,2,0)</f>
        <v>DRBR515</v>
      </c>
      <c r="G92" s="133" t="str">
        <f>VLOOKUP(E92,'LISTADO ATM'!$A$2:$B$900,2,0)</f>
        <v xml:space="preserve">ATM Oficina Agora Mall I </v>
      </c>
      <c r="H92" s="133" t="str">
        <f>VLOOKUP(E92,VIP!$A$2:$O20968,7,FALSE)</f>
        <v>Si</v>
      </c>
      <c r="I92" s="133" t="str">
        <f>VLOOKUP(E92,VIP!$A$2:$O12933,8,FALSE)</f>
        <v>Si</v>
      </c>
      <c r="J92" s="133" t="str">
        <f>VLOOKUP(E92,VIP!$A$2:$O12883,8,FALSE)</f>
        <v>Si</v>
      </c>
      <c r="K92" s="133" t="str">
        <f>VLOOKUP(E92,VIP!$A$2:$O16457,6,0)</f>
        <v>SI</v>
      </c>
      <c r="L92" s="142" t="s">
        <v>2434</v>
      </c>
      <c r="M92" s="93" t="s">
        <v>2438</v>
      </c>
      <c r="N92" s="93" t="s">
        <v>2444</v>
      </c>
      <c r="O92" s="133" t="s">
        <v>2445</v>
      </c>
      <c r="P92" s="142"/>
      <c r="Q92" s="147" t="s">
        <v>2434</v>
      </c>
    </row>
    <row r="93" spans="1:17" s="119" customFormat="1" ht="18" x14ac:dyDescent="0.25">
      <c r="A93" s="133" t="str">
        <f>VLOOKUP(E93,'LISTADO ATM'!$A$2:$C$901,3,0)</f>
        <v>DISTRITO NACIONAL</v>
      </c>
      <c r="B93" s="145" t="s">
        <v>2758</v>
      </c>
      <c r="C93" s="94">
        <v>44456.73741898148</v>
      </c>
      <c r="D93" s="94" t="s">
        <v>2174</v>
      </c>
      <c r="E93" s="122">
        <v>516</v>
      </c>
      <c r="F93" s="133" t="str">
        <f>VLOOKUP(E93,VIP!$A$2:$O16002,2,0)</f>
        <v>DRBR516</v>
      </c>
      <c r="G93" s="133" t="str">
        <f>VLOOKUP(E93,'LISTADO ATM'!$A$2:$B$900,2,0)</f>
        <v xml:space="preserve">ATM Oficina Gascue </v>
      </c>
      <c r="H93" s="133" t="str">
        <f>VLOOKUP(E93,VIP!$A$2:$O20963,7,FALSE)</f>
        <v>Si</v>
      </c>
      <c r="I93" s="133" t="str">
        <f>VLOOKUP(E93,VIP!$A$2:$O12928,8,FALSE)</f>
        <v>Si</v>
      </c>
      <c r="J93" s="133" t="str">
        <f>VLOOKUP(E93,VIP!$A$2:$O12878,8,FALSE)</f>
        <v>Si</v>
      </c>
      <c r="K93" s="133" t="str">
        <f>VLOOKUP(E93,VIP!$A$2:$O16452,6,0)</f>
        <v>SI</v>
      </c>
      <c r="L93" s="142" t="s">
        <v>2213</v>
      </c>
      <c r="M93" s="93" t="s">
        <v>2438</v>
      </c>
      <c r="N93" s="93" t="s">
        <v>2444</v>
      </c>
      <c r="O93" s="133" t="s">
        <v>2446</v>
      </c>
      <c r="P93" s="142"/>
      <c r="Q93" s="147" t="s">
        <v>2213</v>
      </c>
    </row>
    <row r="94" spans="1:17" s="119" customFormat="1" ht="18" x14ac:dyDescent="0.25">
      <c r="A94" s="133" t="str">
        <f>VLOOKUP(E94,'LISTADO ATM'!$A$2:$C$901,3,0)</f>
        <v>DISTRITO NACIONAL</v>
      </c>
      <c r="B94" s="145" t="s">
        <v>2646</v>
      </c>
      <c r="C94" s="94">
        <v>44455.886504629627</v>
      </c>
      <c r="D94" s="94" t="s">
        <v>2174</v>
      </c>
      <c r="E94" s="122">
        <v>517</v>
      </c>
      <c r="F94" s="133" t="str">
        <f>VLOOKUP(E94,VIP!$A$2:$O16001,2,0)</f>
        <v>DRBR517</v>
      </c>
      <c r="G94" s="133" t="str">
        <f>VLOOKUP(E94,'LISTADO ATM'!$A$2:$B$900,2,0)</f>
        <v xml:space="preserve">ATM Autobanco Oficina Sans Soucí </v>
      </c>
      <c r="H94" s="133" t="str">
        <f>VLOOKUP(E94,VIP!$A$2:$O20962,7,FALSE)</f>
        <v>Si</v>
      </c>
      <c r="I94" s="133" t="str">
        <f>VLOOKUP(E94,VIP!$A$2:$O12927,8,FALSE)</f>
        <v>Si</v>
      </c>
      <c r="J94" s="133" t="str">
        <f>VLOOKUP(E94,VIP!$A$2:$O12877,8,FALSE)</f>
        <v>Si</v>
      </c>
      <c r="K94" s="133" t="str">
        <f>VLOOKUP(E94,VIP!$A$2:$O16451,6,0)</f>
        <v>SI</v>
      </c>
      <c r="L94" s="142" t="s">
        <v>2213</v>
      </c>
      <c r="M94" s="152" t="s">
        <v>2531</v>
      </c>
      <c r="N94" s="93" t="s">
        <v>2444</v>
      </c>
      <c r="O94" s="133" t="s">
        <v>2446</v>
      </c>
      <c r="P94" s="142"/>
      <c r="Q94" s="153">
        <v>44456.774305555555</v>
      </c>
    </row>
    <row r="95" spans="1:17" s="119" customFormat="1" ht="18" x14ac:dyDescent="0.25">
      <c r="A95" s="133" t="str">
        <f>VLOOKUP(E95,'LISTADO ATM'!$A$2:$C$901,3,0)</f>
        <v>NORTE</v>
      </c>
      <c r="B95" s="145" t="s">
        <v>2645</v>
      </c>
      <c r="C95" s="94">
        <v>44455.88690972222</v>
      </c>
      <c r="D95" s="94" t="s">
        <v>2175</v>
      </c>
      <c r="E95" s="122">
        <v>520</v>
      </c>
      <c r="F95" s="133" t="str">
        <f>VLOOKUP(E95,VIP!$A$2:$O16000,2,0)</f>
        <v>DRBR520</v>
      </c>
      <c r="G95" s="133" t="str">
        <f>VLOOKUP(E95,'LISTADO ATM'!$A$2:$B$900,2,0)</f>
        <v xml:space="preserve">ATM Cooperativa Navarrete (COOPNAVA) </v>
      </c>
      <c r="H95" s="133" t="str">
        <f>VLOOKUP(E95,VIP!$A$2:$O20961,7,FALSE)</f>
        <v>Si</v>
      </c>
      <c r="I95" s="133" t="str">
        <f>VLOOKUP(E95,VIP!$A$2:$O12926,8,FALSE)</f>
        <v>Si</v>
      </c>
      <c r="J95" s="133" t="str">
        <f>VLOOKUP(E95,VIP!$A$2:$O12876,8,FALSE)</f>
        <v>Si</v>
      </c>
      <c r="K95" s="133" t="str">
        <f>VLOOKUP(E95,VIP!$A$2:$O16450,6,0)</f>
        <v>NO</v>
      </c>
      <c r="L95" s="142" t="s">
        <v>2213</v>
      </c>
      <c r="M95" s="152" t="s">
        <v>2531</v>
      </c>
      <c r="N95" s="93" t="s">
        <v>2444</v>
      </c>
      <c r="O95" s="133" t="s">
        <v>2623</v>
      </c>
      <c r="P95" s="142"/>
      <c r="Q95" s="153">
        <v>44456.430763888886</v>
      </c>
    </row>
    <row r="96" spans="1:17" s="119" customFormat="1" ht="18" x14ac:dyDescent="0.25">
      <c r="A96" s="133" t="str">
        <f>VLOOKUP(E96,'LISTADO ATM'!$A$2:$C$901,3,0)</f>
        <v>DISTRITO NACIONAL</v>
      </c>
      <c r="B96" s="145" t="s">
        <v>2766</v>
      </c>
      <c r="C96" s="94">
        <v>44456.705347222225</v>
      </c>
      <c r="D96" s="94" t="s">
        <v>2441</v>
      </c>
      <c r="E96" s="122">
        <v>525</v>
      </c>
      <c r="F96" s="133" t="str">
        <f>VLOOKUP(E96,VIP!$A$2:$O16010,2,0)</f>
        <v>DRBR525</v>
      </c>
      <c r="G96" s="133" t="str">
        <f>VLOOKUP(E96,'LISTADO ATM'!$A$2:$B$900,2,0)</f>
        <v>ATM S/M Bravo Las Americas</v>
      </c>
      <c r="H96" s="133" t="str">
        <f>VLOOKUP(E96,VIP!$A$2:$O20971,7,FALSE)</f>
        <v>Si</v>
      </c>
      <c r="I96" s="133" t="str">
        <f>VLOOKUP(E96,VIP!$A$2:$O12936,8,FALSE)</f>
        <v>Si</v>
      </c>
      <c r="J96" s="133" t="str">
        <f>VLOOKUP(E96,VIP!$A$2:$O12886,8,FALSE)</f>
        <v>Si</v>
      </c>
      <c r="K96" s="133" t="str">
        <f>VLOOKUP(E96,VIP!$A$2:$O16460,6,0)</f>
        <v>NO</v>
      </c>
      <c r="L96" s="142" t="s">
        <v>2434</v>
      </c>
      <c r="M96" s="93" t="s">
        <v>2438</v>
      </c>
      <c r="N96" s="93" t="s">
        <v>2444</v>
      </c>
      <c r="O96" s="133" t="s">
        <v>2445</v>
      </c>
      <c r="P96" s="142"/>
      <c r="Q96" s="147" t="s">
        <v>2434</v>
      </c>
    </row>
    <row r="97" spans="1:17" s="119" customFormat="1" ht="18" x14ac:dyDescent="0.25">
      <c r="A97" s="133" t="str">
        <f>VLOOKUP(E97,'LISTADO ATM'!$A$2:$C$901,3,0)</f>
        <v>DISTRITO NACIONAL</v>
      </c>
      <c r="B97" s="145" t="s">
        <v>2695</v>
      </c>
      <c r="C97" s="94">
        <v>44456.126481481479</v>
      </c>
      <c r="D97" s="94" t="s">
        <v>2460</v>
      </c>
      <c r="E97" s="122">
        <v>527</v>
      </c>
      <c r="F97" s="133" t="str">
        <f>VLOOKUP(E97,VIP!$A$2:$O15997,2,0)</f>
        <v>DRBR527</v>
      </c>
      <c r="G97" s="133" t="str">
        <f>VLOOKUP(E97,'LISTADO ATM'!$A$2:$B$900,2,0)</f>
        <v>ATM Oficina Zona Oriental II</v>
      </c>
      <c r="H97" s="133" t="str">
        <f>VLOOKUP(E97,VIP!$A$2:$O20958,7,FALSE)</f>
        <v>Si</v>
      </c>
      <c r="I97" s="133" t="str">
        <f>VLOOKUP(E97,VIP!$A$2:$O12923,8,FALSE)</f>
        <v>Si</v>
      </c>
      <c r="J97" s="133" t="str">
        <f>VLOOKUP(E97,VIP!$A$2:$O12873,8,FALSE)</f>
        <v>Si</v>
      </c>
      <c r="K97" s="133" t="str">
        <f>VLOOKUP(E97,VIP!$A$2:$O16447,6,0)</f>
        <v>SI</v>
      </c>
      <c r="L97" s="142" t="s">
        <v>2410</v>
      </c>
      <c r="M97" s="152" t="s">
        <v>2531</v>
      </c>
      <c r="N97" s="93" t="s">
        <v>2444</v>
      </c>
      <c r="O97" s="133" t="s">
        <v>2624</v>
      </c>
      <c r="P97" s="142"/>
      <c r="Q97" s="153">
        <v>44456.454768518517</v>
      </c>
    </row>
    <row r="98" spans="1:17" s="119" customFormat="1" ht="18" x14ac:dyDescent="0.25">
      <c r="A98" s="133" t="str">
        <f>VLOOKUP(E98,'LISTADO ATM'!$A$2:$C$901,3,0)</f>
        <v>SUR</v>
      </c>
      <c r="B98" s="145" t="s">
        <v>2630</v>
      </c>
      <c r="C98" s="94">
        <v>44455.357418981483</v>
      </c>
      <c r="D98" s="94" t="s">
        <v>2441</v>
      </c>
      <c r="E98" s="122">
        <v>537</v>
      </c>
      <c r="F98" s="133" t="str">
        <f>VLOOKUP(E98,VIP!$A$2:$O16024,2,0)</f>
        <v>DRBR537</v>
      </c>
      <c r="G98" s="133" t="str">
        <f>VLOOKUP(E98,'LISTADO ATM'!$A$2:$B$900,2,0)</f>
        <v xml:space="preserve">ATM Estación Texaco Enriquillo (Barahona) </v>
      </c>
      <c r="H98" s="133" t="str">
        <f>VLOOKUP(E98,VIP!$A$2:$O20985,7,FALSE)</f>
        <v>Si</v>
      </c>
      <c r="I98" s="133" t="str">
        <f>VLOOKUP(E98,VIP!$A$2:$O12950,8,FALSE)</f>
        <v>Si</v>
      </c>
      <c r="J98" s="133" t="str">
        <f>VLOOKUP(E98,VIP!$A$2:$O12900,8,FALSE)</f>
        <v>Si</v>
      </c>
      <c r="K98" s="133" t="str">
        <f>VLOOKUP(E98,VIP!$A$2:$O16474,6,0)</f>
        <v>NO</v>
      </c>
      <c r="L98" s="142" t="s">
        <v>2434</v>
      </c>
      <c r="M98" s="152" t="s">
        <v>2531</v>
      </c>
      <c r="N98" s="93" t="s">
        <v>2444</v>
      </c>
      <c r="O98" s="133" t="s">
        <v>2445</v>
      </c>
      <c r="P98" s="142"/>
      <c r="Q98" s="153">
        <v>44456.595081018517</v>
      </c>
    </row>
    <row r="99" spans="1:17" s="119" customFormat="1" ht="18" x14ac:dyDescent="0.25">
      <c r="A99" s="133" t="str">
        <f>VLOOKUP(E99,'LISTADO ATM'!$A$2:$C$901,3,0)</f>
        <v>DISTRITO NACIONAL</v>
      </c>
      <c r="B99" s="145" t="s">
        <v>2692</v>
      </c>
      <c r="C99" s="94">
        <v>44456.152199074073</v>
      </c>
      <c r="D99" s="94" t="s">
        <v>2441</v>
      </c>
      <c r="E99" s="122">
        <v>540</v>
      </c>
      <c r="F99" s="133" t="str">
        <f>VLOOKUP(E99,VIP!$A$2:$O15994,2,0)</f>
        <v>DRBR540</v>
      </c>
      <c r="G99" s="133" t="str">
        <f>VLOOKUP(E99,'LISTADO ATM'!$A$2:$B$900,2,0)</f>
        <v xml:space="preserve">ATM Autoservicio Sambil I </v>
      </c>
      <c r="H99" s="133" t="str">
        <f>VLOOKUP(E99,VIP!$A$2:$O20955,7,FALSE)</f>
        <v>Si</v>
      </c>
      <c r="I99" s="133" t="str">
        <f>VLOOKUP(E99,VIP!$A$2:$O12920,8,FALSE)</f>
        <v>Si</v>
      </c>
      <c r="J99" s="133" t="str">
        <f>VLOOKUP(E99,VIP!$A$2:$O12870,8,FALSE)</f>
        <v>Si</v>
      </c>
      <c r="K99" s="133" t="str">
        <f>VLOOKUP(E99,VIP!$A$2:$O16444,6,0)</f>
        <v>NO</v>
      </c>
      <c r="L99" s="142" t="s">
        <v>2608</v>
      </c>
      <c r="M99" s="152" t="s">
        <v>2531</v>
      </c>
      <c r="N99" s="93" t="s">
        <v>2444</v>
      </c>
      <c r="O99" s="133" t="s">
        <v>2445</v>
      </c>
      <c r="P99" s="142"/>
      <c r="Q99" s="153">
        <v>44456.708333333336</v>
      </c>
    </row>
    <row r="100" spans="1:17" s="119" customFormat="1" ht="18" x14ac:dyDescent="0.25">
      <c r="A100" s="133" t="str">
        <f>VLOOKUP(E100,'LISTADO ATM'!$A$2:$C$901,3,0)</f>
        <v>DISTRITO NACIONAL</v>
      </c>
      <c r="B100" s="145">
        <v>3336027642</v>
      </c>
      <c r="C100" s="94">
        <v>44454.72388888889</v>
      </c>
      <c r="D100" s="94" t="s">
        <v>2174</v>
      </c>
      <c r="E100" s="122">
        <v>545</v>
      </c>
      <c r="F100" s="133" t="str">
        <f>VLOOKUP(E100,VIP!$A$2:$O16038,2,0)</f>
        <v>DRBR995</v>
      </c>
      <c r="G100" s="133" t="str">
        <f>VLOOKUP(E100,'LISTADO ATM'!$A$2:$B$900,2,0)</f>
        <v xml:space="preserve">ATM Oficina Isabel La Católica II  </v>
      </c>
      <c r="H100" s="133" t="str">
        <f>VLOOKUP(E100,VIP!$A$2:$O20999,7,FALSE)</f>
        <v>Si</v>
      </c>
      <c r="I100" s="133" t="str">
        <f>VLOOKUP(E100,VIP!$A$2:$O12964,8,FALSE)</f>
        <v>Si</v>
      </c>
      <c r="J100" s="133" t="str">
        <f>VLOOKUP(E100,VIP!$A$2:$O12914,8,FALSE)</f>
        <v>Si</v>
      </c>
      <c r="K100" s="133" t="str">
        <f>VLOOKUP(E100,VIP!$A$2:$O16488,6,0)</f>
        <v>NO</v>
      </c>
      <c r="L100" s="142" t="s">
        <v>2456</v>
      </c>
      <c r="M100" s="152" t="s">
        <v>2531</v>
      </c>
      <c r="N100" s="93" t="s">
        <v>2444</v>
      </c>
      <c r="O100" s="133" t="s">
        <v>2446</v>
      </c>
      <c r="P100" s="142"/>
      <c r="Q100" s="153">
        <v>44456.574224537035</v>
      </c>
    </row>
    <row r="101" spans="1:17" s="119" customFormat="1" ht="18" x14ac:dyDescent="0.25">
      <c r="A101" s="133" t="str">
        <f>VLOOKUP(E101,'LISTADO ATM'!$A$2:$C$901,3,0)</f>
        <v>DISTRITO NACIONAL</v>
      </c>
      <c r="B101" s="145" t="s">
        <v>2765</v>
      </c>
      <c r="C101" s="94">
        <v>44456.708506944444</v>
      </c>
      <c r="D101" s="94" t="s">
        <v>2174</v>
      </c>
      <c r="E101" s="122">
        <v>551</v>
      </c>
      <c r="F101" s="133" t="str">
        <f>VLOOKUP(E101,VIP!$A$2:$O16009,2,0)</f>
        <v>DRBR01C</v>
      </c>
      <c r="G101" s="133" t="str">
        <f>VLOOKUP(E101,'LISTADO ATM'!$A$2:$B$900,2,0)</f>
        <v xml:space="preserve">ATM Oficina Padre Castellanos </v>
      </c>
      <c r="H101" s="133" t="str">
        <f>VLOOKUP(E101,VIP!$A$2:$O20970,7,FALSE)</f>
        <v>Si</v>
      </c>
      <c r="I101" s="133" t="str">
        <f>VLOOKUP(E101,VIP!$A$2:$O12935,8,FALSE)</f>
        <v>Si</v>
      </c>
      <c r="J101" s="133" t="str">
        <f>VLOOKUP(E101,VIP!$A$2:$O12885,8,FALSE)</f>
        <v>Si</v>
      </c>
      <c r="K101" s="133" t="str">
        <f>VLOOKUP(E101,VIP!$A$2:$O16459,6,0)</f>
        <v>NO</v>
      </c>
      <c r="L101" s="142" t="s">
        <v>2213</v>
      </c>
      <c r="M101" s="93" t="s">
        <v>2438</v>
      </c>
      <c r="N101" s="93" t="s">
        <v>2444</v>
      </c>
      <c r="O101" s="133" t="s">
        <v>2446</v>
      </c>
      <c r="P101" s="142"/>
      <c r="Q101" s="147" t="s">
        <v>2213</v>
      </c>
    </row>
    <row r="102" spans="1:17" s="119" customFormat="1" ht="18" x14ac:dyDescent="0.25">
      <c r="A102" s="133" t="str">
        <f>VLOOKUP(E102,'LISTADO ATM'!$A$2:$C$901,3,0)</f>
        <v>DISTRITO NACIONAL</v>
      </c>
      <c r="B102" s="145" t="s">
        <v>2637</v>
      </c>
      <c r="C102" s="94">
        <v>44455.562199074076</v>
      </c>
      <c r="D102" s="94" t="s">
        <v>2441</v>
      </c>
      <c r="E102" s="122">
        <v>557</v>
      </c>
      <c r="F102" s="133" t="str">
        <f>VLOOKUP(E102,VIP!$A$2:$O16027,2,0)</f>
        <v>DRBR022</v>
      </c>
      <c r="G102" s="133" t="str">
        <f>VLOOKUP(E102,'LISTADO ATM'!$A$2:$B$900,2,0)</f>
        <v xml:space="preserve">ATM Multicentro La Sirena Ave. Mella </v>
      </c>
      <c r="H102" s="133" t="str">
        <f>VLOOKUP(E102,VIP!$A$2:$O20988,7,FALSE)</f>
        <v>Si</v>
      </c>
      <c r="I102" s="133" t="str">
        <f>VLOOKUP(E102,VIP!$A$2:$O12953,8,FALSE)</f>
        <v>Si</v>
      </c>
      <c r="J102" s="133" t="str">
        <f>VLOOKUP(E102,VIP!$A$2:$O12903,8,FALSE)</f>
        <v>Si</v>
      </c>
      <c r="K102" s="133" t="str">
        <f>VLOOKUP(E102,VIP!$A$2:$O16477,6,0)</f>
        <v>SI</v>
      </c>
      <c r="L102" s="142" t="s">
        <v>2410</v>
      </c>
      <c r="M102" s="93" t="s">
        <v>2438</v>
      </c>
      <c r="N102" s="93" t="s">
        <v>2444</v>
      </c>
      <c r="O102" s="133" t="s">
        <v>2445</v>
      </c>
      <c r="P102" s="142"/>
      <c r="Q102" s="147" t="s">
        <v>2410</v>
      </c>
    </row>
    <row r="103" spans="1:17" s="119" customFormat="1" ht="18" x14ac:dyDescent="0.25">
      <c r="A103" s="133" t="str">
        <f>VLOOKUP(E103,'LISTADO ATM'!$A$2:$C$901,3,0)</f>
        <v>DISTRITO NACIONAL</v>
      </c>
      <c r="B103" s="145">
        <v>3336024163</v>
      </c>
      <c r="C103" s="94">
        <v>44452.544641203705</v>
      </c>
      <c r="D103" s="94" t="s">
        <v>2174</v>
      </c>
      <c r="E103" s="122">
        <v>560</v>
      </c>
      <c r="F103" s="133" t="str">
        <f>VLOOKUP(E103,VIP!$A$2:$O15894,2,0)</f>
        <v>DRBR229</v>
      </c>
      <c r="G103" s="133" t="str">
        <f>VLOOKUP(E103,'LISTADO ATM'!$A$2:$B$900,2,0)</f>
        <v xml:space="preserve">ATM Junta Central Electoral </v>
      </c>
      <c r="H103" s="133" t="str">
        <f>VLOOKUP(E103,VIP!$A$2:$O20855,7,FALSE)</f>
        <v>Si</v>
      </c>
      <c r="I103" s="133" t="str">
        <f>VLOOKUP(E103,VIP!$A$2:$O12820,8,FALSE)</f>
        <v>Si</v>
      </c>
      <c r="J103" s="133" t="str">
        <f>VLOOKUP(E103,VIP!$A$2:$O12770,8,FALSE)</f>
        <v>Si</v>
      </c>
      <c r="K103" s="133" t="str">
        <f>VLOOKUP(E103,VIP!$A$2:$O16344,6,0)</f>
        <v>SI</v>
      </c>
      <c r="L103" s="142" t="s">
        <v>2213</v>
      </c>
      <c r="M103" s="152" t="s">
        <v>2531</v>
      </c>
      <c r="N103" s="93" t="s">
        <v>2609</v>
      </c>
      <c r="O103" s="133" t="s">
        <v>2446</v>
      </c>
      <c r="P103" s="142"/>
      <c r="Q103" s="153">
        <v>44456.773611111108</v>
      </c>
    </row>
    <row r="104" spans="1:17" s="119" customFormat="1" ht="18" x14ac:dyDescent="0.25">
      <c r="A104" s="133" t="str">
        <f>VLOOKUP(E104,'LISTADO ATM'!$A$2:$C$901,3,0)</f>
        <v>DISTRITO NACIONAL</v>
      </c>
      <c r="B104" s="145" t="s">
        <v>2757</v>
      </c>
      <c r="C104" s="94">
        <v>44456.738969907405</v>
      </c>
      <c r="D104" s="94" t="s">
        <v>2174</v>
      </c>
      <c r="E104" s="122">
        <v>570</v>
      </c>
      <c r="F104" s="133" t="str">
        <f>VLOOKUP(E104,VIP!$A$2:$O16001,2,0)</f>
        <v>DRBR478</v>
      </c>
      <c r="G104" s="133" t="str">
        <f>VLOOKUP(E104,'LISTADO ATM'!$A$2:$B$900,2,0)</f>
        <v xml:space="preserve">ATM S/M Liverpool Villa Mella </v>
      </c>
      <c r="H104" s="133" t="str">
        <f>VLOOKUP(E104,VIP!$A$2:$O20962,7,FALSE)</f>
        <v>Si</v>
      </c>
      <c r="I104" s="133" t="str">
        <f>VLOOKUP(E104,VIP!$A$2:$O12927,8,FALSE)</f>
        <v>Si</v>
      </c>
      <c r="J104" s="133" t="str">
        <f>VLOOKUP(E104,VIP!$A$2:$O12877,8,FALSE)</f>
        <v>Si</v>
      </c>
      <c r="K104" s="133" t="str">
        <f>VLOOKUP(E104,VIP!$A$2:$O16451,6,0)</f>
        <v>NO</v>
      </c>
      <c r="L104" s="142" t="s">
        <v>2213</v>
      </c>
      <c r="M104" s="93" t="s">
        <v>2438</v>
      </c>
      <c r="N104" s="93" t="s">
        <v>2444</v>
      </c>
      <c r="O104" s="133" t="s">
        <v>2446</v>
      </c>
      <c r="P104" s="142"/>
      <c r="Q104" s="147" t="s">
        <v>2213</v>
      </c>
    </row>
    <row r="105" spans="1:17" s="119" customFormat="1" ht="18" x14ac:dyDescent="0.25">
      <c r="A105" s="133" t="str">
        <f>VLOOKUP(E105,'LISTADO ATM'!$A$2:$C$901,3,0)</f>
        <v>DISTRITO NACIONAL</v>
      </c>
      <c r="B105" s="145" t="s">
        <v>2738</v>
      </c>
      <c r="C105" s="94">
        <v>44456.543043981481</v>
      </c>
      <c r="D105" s="94" t="s">
        <v>2174</v>
      </c>
      <c r="E105" s="122">
        <v>575</v>
      </c>
      <c r="F105" s="133" t="str">
        <f>VLOOKUP(E105,VIP!$A$2:$O16000,2,0)</f>
        <v>DRBR16P</v>
      </c>
      <c r="G105" s="133" t="str">
        <f>VLOOKUP(E105,'LISTADO ATM'!$A$2:$B$900,2,0)</f>
        <v xml:space="preserve">ATM EDESUR Tiradentes </v>
      </c>
      <c r="H105" s="133" t="str">
        <f>VLOOKUP(E105,VIP!$A$2:$O20961,7,FALSE)</f>
        <v>Si</v>
      </c>
      <c r="I105" s="133" t="str">
        <f>VLOOKUP(E105,VIP!$A$2:$O12926,8,FALSE)</f>
        <v>Si</v>
      </c>
      <c r="J105" s="133" t="str">
        <f>VLOOKUP(E105,VIP!$A$2:$O12876,8,FALSE)</f>
        <v>Si</v>
      </c>
      <c r="K105" s="133" t="str">
        <f>VLOOKUP(E105,VIP!$A$2:$O16450,6,0)</f>
        <v>NO</v>
      </c>
      <c r="L105" s="142" t="s">
        <v>2213</v>
      </c>
      <c r="M105" s="93" t="s">
        <v>2438</v>
      </c>
      <c r="N105" s="93" t="s">
        <v>2444</v>
      </c>
      <c r="O105" s="133" t="s">
        <v>2446</v>
      </c>
      <c r="P105" s="142"/>
      <c r="Q105" s="147" t="s">
        <v>2213</v>
      </c>
    </row>
    <row r="106" spans="1:17" s="119" customFormat="1" ht="18" x14ac:dyDescent="0.25">
      <c r="A106" s="133" t="str">
        <f>VLOOKUP(E106,'LISTADO ATM'!$A$2:$C$901,3,0)</f>
        <v>DISTRITO NACIONAL</v>
      </c>
      <c r="B106" s="145" t="s">
        <v>2683</v>
      </c>
      <c r="C106" s="94">
        <v>44455.769513888888</v>
      </c>
      <c r="D106" s="94" t="s">
        <v>2174</v>
      </c>
      <c r="E106" s="122">
        <v>590</v>
      </c>
      <c r="F106" s="133" t="str">
        <f>VLOOKUP(E106,VIP!$A$2:$O16041,2,0)</f>
        <v>DRBR177</v>
      </c>
      <c r="G106" s="133" t="str">
        <f>VLOOKUP(E106,'LISTADO ATM'!$A$2:$B$900,2,0)</f>
        <v xml:space="preserve">ATM Olé Aut. Las Américas </v>
      </c>
      <c r="H106" s="133" t="str">
        <f>VLOOKUP(E106,VIP!$A$2:$O21002,7,FALSE)</f>
        <v>Si</v>
      </c>
      <c r="I106" s="133" t="str">
        <f>VLOOKUP(E106,VIP!$A$2:$O12967,8,FALSE)</f>
        <v>Si</v>
      </c>
      <c r="J106" s="133" t="str">
        <f>VLOOKUP(E106,VIP!$A$2:$O12917,8,FALSE)</f>
        <v>Si</v>
      </c>
      <c r="K106" s="133" t="str">
        <f>VLOOKUP(E106,VIP!$A$2:$O16491,6,0)</f>
        <v>SI</v>
      </c>
      <c r="L106" s="142" t="s">
        <v>2615</v>
      </c>
      <c r="M106" s="152" t="s">
        <v>2531</v>
      </c>
      <c r="N106" s="93" t="s">
        <v>2444</v>
      </c>
      <c r="O106" s="133" t="s">
        <v>2446</v>
      </c>
      <c r="P106" s="142"/>
      <c r="Q106" s="153">
        <v>44456.991226851853</v>
      </c>
    </row>
    <row r="107" spans="1:17" s="119" customFormat="1" ht="18" x14ac:dyDescent="0.25">
      <c r="A107" s="133" t="str">
        <f>VLOOKUP(E107,'LISTADO ATM'!$A$2:$C$901,3,0)</f>
        <v>NORTE</v>
      </c>
      <c r="B107" s="145" t="s">
        <v>2693</v>
      </c>
      <c r="C107" s="94">
        <v>44456.150856481479</v>
      </c>
      <c r="D107" s="94" t="s">
        <v>2620</v>
      </c>
      <c r="E107" s="122">
        <v>599</v>
      </c>
      <c r="F107" s="133" t="str">
        <f>VLOOKUP(E107,VIP!$A$2:$O15995,2,0)</f>
        <v>DRBR258</v>
      </c>
      <c r="G107" s="133" t="str">
        <f>VLOOKUP(E107,'LISTADO ATM'!$A$2:$B$900,2,0)</f>
        <v xml:space="preserve">ATM Oficina Plaza Internacional (Santiago) </v>
      </c>
      <c r="H107" s="133" t="str">
        <f>VLOOKUP(E107,VIP!$A$2:$O20956,7,FALSE)</f>
        <v>Si</v>
      </c>
      <c r="I107" s="133" t="str">
        <f>VLOOKUP(E107,VIP!$A$2:$O12921,8,FALSE)</f>
        <v>Si</v>
      </c>
      <c r="J107" s="133" t="str">
        <f>VLOOKUP(E107,VIP!$A$2:$O12871,8,FALSE)</f>
        <v>Si</v>
      </c>
      <c r="K107" s="133" t="str">
        <f>VLOOKUP(E107,VIP!$A$2:$O16445,6,0)</f>
        <v>NO</v>
      </c>
      <c r="L107" s="142" t="s">
        <v>2608</v>
      </c>
      <c r="M107" s="152" t="s">
        <v>2531</v>
      </c>
      <c r="N107" s="93" t="s">
        <v>2444</v>
      </c>
      <c r="O107" s="133" t="s">
        <v>2621</v>
      </c>
      <c r="P107" s="142"/>
      <c r="Q107" s="153">
        <v>44456.708333333336</v>
      </c>
    </row>
    <row r="108" spans="1:17" s="119" customFormat="1" ht="18" x14ac:dyDescent="0.25">
      <c r="A108" s="133" t="str">
        <f>VLOOKUP(E108,'LISTADO ATM'!$A$2:$C$901,3,0)</f>
        <v>DISTRITO NACIONAL</v>
      </c>
      <c r="B108" s="145" t="s">
        <v>2660</v>
      </c>
      <c r="C108" s="94">
        <v>44455.801493055558</v>
      </c>
      <c r="D108" s="94" t="s">
        <v>2174</v>
      </c>
      <c r="E108" s="122">
        <v>600</v>
      </c>
      <c r="F108" s="133" t="str">
        <f>VLOOKUP(E108,VIP!$A$2:$O16016,2,0)</f>
        <v>DRBR600</v>
      </c>
      <c r="G108" s="133" t="str">
        <f>VLOOKUP(E108,'LISTADO ATM'!$A$2:$B$900,2,0)</f>
        <v>ATM S/M Bravo Hipica</v>
      </c>
      <c r="H108" s="133" t="str">
        <f>VLOOKUP(E108,VIP!$A$2:$O20977,7,FALSE)</f>
        <v>N/A</v>
      </c>
      <c r="I108" s="133" t="str">
        <f>VLOOKUP(E108,VIP!$A$2:$O12942,8,FALSE)</f>
        <v>N/A</v>
      </c>
      <c r="J108" s="133" t="str">
        <f>VLOOKUP(E108,VIP!$A$2:$O12892,8,FALSE)</f>
        <v>N/A</v>
      </c>
      <c r="K108" s="133" t="str">
        <f>VLOOKUP(E108,VIP!$A$2:$O16466,6,0)</f>
        <v>N/A</v>
      </c>
      <c r="L108" s="142" t="s">
        <v>2456</v>
      </c>
      <c r="M108" s="93" t="s">
        <v>2438</v>
      </c>
      <c r="N108" s="93" t="s">
        <v>2444</v>
      </c>
      <c r="O108" s="133" t="s">
        <v>2446</v>
      </c>
      <c r="P108" s="142"/>
      <c r="Q108" s="147" t="s">
        <v>2456</v>
      </c>
    </row>
    <row r="109" spans="1:17" s="119" customFormat="1" ht="18" x14ac:dyDescent="0.25">
      <c r="A109" s="133" t="str">
        <f>VLOOKUP(E109,'LISTADO ATM'!$A$2:$C$901,3,0)</f>
        <v>NORTE</v>
      </c>
      <c r="B109" s="145" t="s">
        <v>2745</v>
      </c>
      <c r="C109" s="94">
        <v>44456.577488425923</v>
      </c>
      <c r="D109" s="94" t="s">
        <v>2620</v>
      </c>
      <c r="E109" s="122">
        <v>605</v>
      </c>
      <c r="F109" s="133" t="str">
        <f>VLOOKUP(E109,VIP!$A$2:$O16002,2,0)</f>
        <v>DRBR141</v>
      </c>
      <c r="G109" s="133" t="str">
        <f>VLOOKUP(E109,'LISTADO ATM'!$A$2:$B$900,2,0)</f>
        <v xml:space="preserve">ATM Oficina Bonao I </v>
      </c>
      <c r="H109" s="133" t="str">
        <f>VLOOKUP(E109,VIP!$A$2:$O20963,7,FALSE)</f>
        <v>Si</v>
      </c>
      <c r="I109" s="133" t="str">
        <f>VLOOKUP(E109,VIP!$A$2:$O12928,8,FALSE)</f>
        <v>Si</v>
      </c>
      <c r="J109" s="133" t="str">
        <f>VLOOKUP(E109,VIP!$A$2:$O12878,8,FALSE)</f>
        <v>Si</v>
      </c>
      <c r="K109" s="133" t="str">
        <f>VLOOKUP(E109,VIP!$A$2:$O16452,6,0)</f>
        <v>SI</v>
      </c>
      <c r="L109" s="142" t="s">
        <v>2410</v>
      </c>
      <c r="M109" s="152" t="s">
        <v>2531</v>
      </c>
      <c r="N109" s="93" t="s">
        <v>2444</v>
      </c>
      <c r="O109" s="133" t="s">
        <v>2621</v>
      </c>
      <c r="P109" s="142"/>
      <c r="Q109" s="153">
        <v>44456.708333333336</v>
      </c>
    </row>
    <row r="110" spans="1:17" s="119" customFormat="1" ht="18" x14ac:dyDescent="0.25">
      <c r="A110" s="133" t="str">
        <f>VLOOKUP(E110,'LISTADO ATM'!$A$2:$C$901,3,0)</f>
        <v>NORTE</v>
      </c>
      <c r="B110" s="145" t="s">
        <v>2663</v>
      </c>
      <c r="C110" s="94">
        <v>44455.799722222226</v>
      </c>
      <c r="D110" s="94" t="s">
        <v>2460</v>
      </c>
      <c r="E110" s="122">
        <v>606</v>
      </c>
      <c r="F110" s="133" t="str">
        <f>VLOOKUP(E110,VIP!$A$2:$O16019,2,0)</f>
        <v>DRBR704</v>
      </c>
      <c r="G110" s="133" t="str">
        <f>VLOOKUP(E110,'LISTADO ATM'!$A$2:$B$900,2,0)</f>
        <v xml:space="preserve">ATM UNP Manolo Tavarez Justo </v>
      </c>
      <c r="H110" s="133" t="str">
        <f>VLOOKUP(E110,VIP!$A$2:$O20980,7,FALSE)</f>
        <v>Si</v>
      </c>
      <c r="I110" s="133" t="str">
        <f>VLOOKUP(E110,VIP!$A$2:$O12945,8,FALSE)</f>
        <v>Si</v>
      </c>
      <c r="J110" s="133" t="str">
        <f>VLOOKUP(E110,VIP!$A$2:$O12895,8,FALSE)</f>
        <v>Si</v>
      </c>
      <c r="K110" s="133" t="str">
        <f>VLOOKUP(E110,VIP!$A$2:$O16469,6,0)</f>
        <v>NO</v>
      </c>
      <c r="L110" s="142" t="s">
        <v>2213</v>
      </c>
      <c r="M110" s="152" t="s">
        <v>2531</v>
      </c>
      <c r="N110" s="93" t="s">
        <v>2444</v>
      </c>
      <c r="O110" s="133" t="s">
        <v>2624</v>
      </c>
      <c r="P110" s="142"/>
      <c r="Q110" s="153">
        <v>44456.428888888891</v>
      </c>
    </row>
    <row r="111" spans="1:17" s="119" customFormat="1" ht="18" x14ac:dyDescent="0.25">
      <c r="A111" s="133" t="str">
        <f>VLOOKUP(E111,'LISTADO ATM'!$A$2:$C$901,3,0)</f>
        <v>ESTE</v>
      </c>
      <c r="B111" s="145" t="s">
        <v>2676</v>
      </c>
      <c r="C111" s="94">
        <v>44455.776863425926</v>
      </c>
      <c r="D111" s="94" t="s">
        <v>2441</v>
      </c>
      <c r="E111" s="122">
        <v>612</v>
      </c>
      <c r="F111" s="133" t="str">
        <f>VLOOKUP(E111,VIP!$A$2:$O16034,2,0)</f>
        <v>DRBR220</v>
      </c>
      <c r="G111" s="133" t="str">
        <f>VLOOKUP(E111,'LISTADO ATM'!$A$2:$B$900,2,0)</f>
        <v xml:space="preserve">ATM Plaza Orense (La Romana) </v>
      </c>
      <c r="H111" s="133" t="str">
        <f>VLOOKUP(E111,VIP!$A$2:$O20995,7,FALSE)</f>
        <v>Si</v>
      </c>
      <c r="I111" s="133" t="str">
        <f>VLOOKUP(E111,VIP!$A$2:$O12960,8,FALSE)</f>
        <v>Si</v>
      </c>
      <c r="J111" s="133" t="str">
        <f>VLOOKUP(E111,VIP!$A$2:$O12910,8,FALSE)</f>
        <v>Si</v>
      </c>
      <c r="K111" s="133" t="str">
        <f>VLOOKUP(E111,VIP!$A$2:$O16484,6,0)</f>
        <v>NO</v>
      </c>
      <c r="L111" s="142" t="s">
        <v>2410</v>
      </c>
      <c r="M111" s="152" t="s">
        <v>2531</v>
      </c>
      <c r="N111" s="93" t="s">
        <v>2444</v>
      </c>
      <c r="O111" s="133" t="s">
        <v>2445</v>
      </c>
      <c r="P111" s="142"/>
      <c r="Q111" s="153">
        <v>44456.460729166669</v>
      </c>
    </row>
    <row r="112" spans="1:17" s="119" customFormat="1" ht="18" x14ac:dyDescent="0.25">
      <c r="A112" s="133" t="str">
        <f>VLOOKUP(E112,'LISTADO ATM'!$A$2:$C$901,3,0)</f>
        <v>ESTE</v>
      </c>
      <c r="B112" s="145" t="s">
        <v>2740</v>
      </c>
      <c r="C112" s="94">
        <v>44456.588506944441</v>
      </c>
      <c r="D112" s="94" t="s">
        <v>2460</v>
      </c>
      <c r="E112" s="122">
        <v>613</v>
      </c>
      <c r="F112" s="133" t="str">
        <f>VLOOKUP(E112,VIP!$A$2:$O15997,2,0)</f>
        <v>DRBR145</v>
      </c>
      <c r="G112" s="133" t="str">
        <f>VLOOKUP(E112,'LISTADO ATM'!$A$2:$B$900,2,0)</f>
        <v xml:space="preserve">ATM Almacenes Zaglul (La Altagracia) </v>
      </c>
      <c r="H112" s="133" t="str">
        <f>VLOOKUP(E112,VIP!$A$2:$O20958,7,FALSE)</f>
        <v>Si</v>
      </c>
      <c r="I112" s="133" t="str">
        <f>VLOOKUP(E112,VIP!$A$2:$O12923,8,FALSE)</f>
        <v>Si</v>
      </c>
      <c r="J112" s="133" t="str">
        <f>VLOOKUP(E112,VIP!$A$2:$O12873,8,FALSE)</f>
        <v>Si</v>
      </c>
      <c r="K112" s="133" t="str">
        <f>VLOOKUP(E112,VIP!$A$2:$O16447,6,0)</f>
        <v>NO</v>
      </c>
      <c r="L112" s="142" t="s">
        <v>2410</v>
      </c>
      <c r="M112" s="152" t="s">
        <v>2531</v>
      </c>
      <c r="N112" s="93" t="s">
        <v>2444</v>
      </c>
      <c r="O112" s="133" t="s">
        <v>2624</v>
      </c>
      <c r="P112" s="142"/>
      <c r="Q112" s="153">
        <v>44456.708333333336</v>
      </c>
    </row>
    <row r="113" spans="1:17" s="119" customFormat="1" ht="18" x14ac:dyDescent="0.25">
      <c r="A113" s="133" t="str">
        <f>VLOOKUP(E113,'LISTADO ATM'!$A$2:$C$901,3,0)</f>
        <v>ESTE</v>
      </c>
      <c r="B113" s="145" t="s">
        <v>2792</v>
      </c>
      <c r="C113" s="94">
        <v>44456.871342592596</v>
      </c>
      <c r="D113" s="94" t="s">
        <v>2174</v>
      </c>
      <c r="E113" s="122">
        <v>613</v>
      </c>
      <c r="F113" s="133" t="str">
        <f>VLOOKUP(E113,VIP!$A$2:$O16009,2,0)</f>
        <v>DRBR145</v>
      </c>
      <c r="G113" s="133" t="str">
        <f>VLOOKUP(E113,'LISTADO ATM'!$A$2:$B$900,2,0)</f>
        <v xml:space="preserve">ATM Almacenes Zaglul (La Altagracia) </v>
      </c>
      <c r="H113" s="133" t="str">
        <f>VLOOKUP(E113,VIP!$A$2:$O20970,7,FALSE)</f>
        <v>Si</v>
      </c>
      <c r="I113" s="133" t="str">
        <f>VLOOKUP(E113,VIP!$A$2:$O12935,8,FALSE)</f>
        <v>Si</v>
      </c>
      <c r="J113" s="133" t="str">
        <f>VLOOKUP(E113,VIP!$A$2:$O12885,8,FALSE)</f>
        <v>Si</v>
      </c>
      <c r="K113" s="133" t="str">
        <f>VLOOKUP(E113,VIP!$A$2:$O16459,6,0)</f>
        <v>NO</v>
      </c>
      <c r="L113" s="142" t="s">
        <v>2239</v>
      </c>
      <c r="M113" s="93" t="s">
        <v>2438</v>
      </c>
      <c r="N113" s="93" t="s">
        <v>2444</v>
      </c>
      <c r="O113" s="133" t="s">
        <v>2446</v>
      </c>
      <c r="P113" s="142"/>
      <c r="Q113" s="147" t="s">
        <v>2239</v>
      </c>
    </row>
    <row r="114" spans="1:17" s="119" customFormat="1" ht="18" x14ac:dyDescent="0.25">
      <c r="A114" s="133" t="str">
        <f>VLOOKUP(E114,'LISTADO ATM'!$A$2:$C$901,3,0)</f>
        <v>SUR</v>
      </c>
      <c r="B114" s="145" t="s">
        <v>2794</v>
      </c>
      <c r="C114" s="94">
        <v>44456.84269675926</v>
      </c>
      <c r="D114" s="94" t="s">
        <v>2441</v>
      </c>
      <c r="E114" s="122">
        <v>615</v>
      </c>
      <c r="F114" s="133" t="str">
        <f>VLOOKUP(E114,VIP!$A$2:$O16011,2,0)</f>
        <v>DRBR418</v>
      </c>
      <c r="G114" s="133" t="str">
        <f>VLOOKUP(E114,'LISTADO ATM'!$A$2:$B$900,2,0)</f>
        <v xml:space="preserve">ATM Estación Sunix Cabral (Barahona) </v>
      </c>
      <c r="H114" s="133" t="str">
        <f>VLOOKUP(E114,VIP!$A$2:$O20972,7,FALSE)</f>
        <v>Si</v>
      </c>
      <c r="I114" s="133" t="str">
        <f>VLOOKUP(E114,VIP!$A$2:$O12937,8,FALSE)</f>
        <v>Si</v>
      </c>
      <c r="J114" s="133" t="str">
        <f>VLOOKUP(E114,VIP!$A$2:$O12887,8,FALSE)</f>
        <v>Si</v>
      </c>
      <c r="K114" s="133" t="str">
        <f>VLOOKUP(E114,VIP!$A$2:$O16461,6,0)</f>
        <v>NO</v>
      </c>
      <c r="L114" s="142" t="s">
        <v>2410</v>
      </c>
      <c r="M114" s="93" t="s">
        <v>2438</v>
      </c>
      <c r="N114" s="93" t="s">
        <v>2444</v>
      </c>
      <c r="O114" s="133" t="s">
        <v>2445</v>
      </c>
      <c r="P114" s="142"/>
      <c r="Q114" s="147" t="s">
        <v>2410</v>
      </c>
    </row>
    <row r="115" spans="1:17" s="119" customFormat="1" ht="18" x14ac:dyDescent="0.25">
      <c r="A115" s="133" t="str">
        <f>VLOOKUP(E115,'LISTADO ATM'!$A$2:$C$901,3,0)</f>
        <v>DISTRITO NACIONAL</v>
      </c>
      <c r="B115" s="145" t="s">
        <v>2764</v>
      </c>
      <c r="C115" s="94">
        <v>44456.712326388886</v>
      </c>
      <c r="D115" s="94" t="s">
        <v>2174</v>
      </c>
      <c r="E115" s="122">
        <v>618</v>
      </c>
      <c r="F115" s="133" t="str">
        <f>VLOOKUP(E115,VIP!$A$2:$O16008,2,0)</f>
        <v>DRBR618</v>
      </c>
      <c r="G115" s="133" t="str">
        <f>VLOOKUP(E115,'LISTADO ATM'!$A$2:$B$900,2,0)</f>
        <v xml:space="preserve">ATM Bienes Nacionales </v>
      </c>
      <c r="H115" s="133" t="str">
        <f>VLOOKUP(E115,VIP!$A$2:$O20969,7,FALSE)</f>
        <v>Si</v>
      </c>
      <c r="I115" s="133" t="str">
        <f>VLOOKUP(E115,VIP!$A$2:$O12934,8,FALSE)</f>
        <v>Si</v>
      </c>
      <c r="J115" s="133" t="str">
        <f>VLOOKUP(E115,VIP!$A$2:$O12884,8,FALSE)</f>
        <v>Si</v>
      </c>
      <c r="K115" s="133" t="str">
        <f>VLOOKUP(E115,VIP!$A$2:$O16458,6,0)</f>
        <v>NO</v>
      </c>
      <c r="L115" s="142" t="s">
        <v>2239</v>
      </c>
      <c r="M115" s="93" t="s">
        <v>2438</v>
      </c>
      <c r="N115" s="93" t="s">
        <v>2444</v>
      </c>
      <c r="O115" s="133" t="s">
        <v>2446</v>
      </c>
      <c r="P115" s="142"/>
      <c r="Q115" s="147" t="s">
        <v>2239</v>
      </c>
    </row>
    <row r="116" spans="1:17" s="119" customFormat="1" ht="18" x14ac:dyDescent="0.25">
      <c r="A116" s="133" t="str">
        <f>VLOOKUP(E116,'LISTADO ATM'!$A$2:$C$901,3,0)</f>
        <v>DISTRITO NACIONAL</v>
      </c>
      <c r="B116" s="145" t="s">
        <v>2714</v>
      </c>
      <c r="C116" s="94">
        <v>44456.01054398148</v>
      </c>
      <c r="D116" s="94" t="s">
        <v>2174</v>
      </c>
      <c r="E116" s="122">
        <v>622</v>
      </c>
      <c r="F116" s="133" t="str">
        <f>VLOOKUP(E116,VIP!$A$2:$O16016,2,0)</f>
        <v>DRBR622</v>
      </c>
      <c r="G116" s="133" t="str">
        <f>VLOOKUP(E116,'LISTADO ATM'!$A$2:$B$900,2,0)</f>
        <v xml:space="preserve">ATM Ayuntamiento D.N. </v>
      </c>
      <c r="H116" s="133" t="str">
        <f>VLOOKUP(E116,VIP!$A$2:$O20977,7,FALSE)</f>
        <v>Si</v>
      </c>
      <c r="I116" s="133" t="str">
        <f>VLOOKUP(E116,VIP!$A$2:$O12942,8,FALSE)</f>
        <v>Si</v>
      </c>
      <c r="J116" s="133" t="str">
        <f>VLOOKUP(E116,VIP!$A$2:$O12892,8,FALSE)</f>
        <v>Si</v>
      </c>
      <c r="K116" s="133" t="str">
        <f>VLOOKUP(E116,VIP!$A$2:$O16466,6,0)</f>
        <v>NO</v>
      </c>
      <c r="L116" s="142" t="s">
        <v>2239</v>
      </c>
      <c r="M116" s="152" t="s">
        <v>2531</v>
      </c>
      <c r="N116" s="93" t="s">
        <v>2444</v>
      </c>
      <c r="O116" s="133" t="s">
        <v>2446</v>
      </c>
      <c r="P116" s="142"/>
      <c r="Q116" s="153">
        <v>44456.431423611109</v>
      </c>
    </row>
    <row r="117" spans="1:17" s="119" customFormat="1" ht="18" x14ac:dyDescent="0.25">
      <c r="A117" s="133" t="str">
        <f>VLOOKUP(E117,'LISTADO ATM'!$A$2:$C$901,3,0)</f>
        <v>DISTRITO NACIONAL</v>
      </c>
      <c r="B117" s="145" t="s">
        <v>2644</v>
      </c>
      <c r="C117" s="94">
        <v>44455.889317129629</v>
      </c>
      <c r="D117" s="94" t="s">
        <v>2174</v>
      </c>
      <c r="E117" s="122">
        <v>623</v>
      </c>
      <c r="F117" s="133" t="str">
        <f>VLOOKUP(E117,VIP!$A$2:$O15999,2,0)</f>
        <v>DRBR623</v>
      </c>
      <c r="G117" s="133" t="str">
        <f>VLOOKUP(E117,'LISTADO ATM'!$A$2:$B$900,2,0)</f>
        <v xml:space="preserve">ATM Operaciones Especiales (Manoguayabo) </v>
      </c>
      <c r="H117" s="133" t="str">
        <f>VLOOKUP(E117,VIP!$A$2:$O20960,7,FALSE)</f>
        <v>Si</v>
      </c>
      <c r="I117" s="133" t="str">
        <f>VLOOKUP(E117,VIP!$A$2:$O12925,8,FALSE)</f>
        <v>Si</v>
      </c>
      <c r="J117" s="133" t="str">
        <f>VLOOKUP(E117,VIP!$A$2:$O12875,8,FALSE)</f>
        <v>Si</v>
      </c>
      <c r="K117" s="133" t="str">
        <f>VLOOKUP(E117,VIP!$A$2:$O16449,6,0)</f>
        <v>No</v>
      </c>
      <c r="L117" s="142" t="s">
        <v>2213</v>
      </c>
      <c r="M117" s="152" t="s">
        <v>2531</v>
      </c>
      <c r="N117" s="93" t="s">
        <v>2444</v>
      </c>
      <c r="O117" s="133" t="s">
        <v>2446</v>
      </c>
      <c r="P117" s="142"/>
      <c r="Q117" s="153">
        <v>44456.765972222223</v>
      </c>
    </row>
    <row r="118" spans="1:17" s="119" customFormat="1" ht="18" x14ac:dyDescent="0.25">
      <c r="A118" s="133" t="str">
        <f>VLOOKUP(E118,'LISTADO ATM'!$A$2:$C$901,3,0)</f>
        <v>DISTRITO NACIONAL</v>
      </c>
      <c r="B118" s="145" t="s">
        <v>2736</v>
      </c>
      <c r="C118" s="94">
        <v>44456.546793981484</v>
      </c>
      <c r="D118" s="94" t="s">
        <v>2174</v>
      </c>
      <c r="E118" s="122">
        <v>624</v>
      </c>
      <c r="F118" s="133" t="str">
        <f>VLOOKUP(E118,VIP!$A$2:$O15998,2,0)</f>
        <v>DRBR624</v>
      </c>
      <c r="G118" s="133" t="str">
        <f>VLOOKUP(E118,'LISTADO ATM'!$A$2:$B$900,2,0)</f>
        <v xml:space="preserve">ATM Policía Nacional I </v>
      </c>
      <c r="H118" s="133" t="str">
        <f>VLOOKUP(E118,VIP!$A$2:$O20959,7,FALSE)</f>
        <v>Si</v>
      </c>
      <c r="I118" s="133" t="str">
        <f>VLOOKUP(E118,VIP!$A$2:$O12924,8,FALSE)</f>
        <v>Si</v>
      </c>
      <c r="J118" s="133" t="str">
        <f>VLOOKUP(E118,VIP!$A$2:$O12874,8,FALSE)</f>
        <v>Si</v>
      </c>
      <c r="K118" s="133" t="str">
        <f>VLOOKUP(E118,VIP!$A$2:$O16448,6,0)</f>
        <v>NO</v>
      </c>
      <c r="L118" s="142" t="s">
        <v>2456</v>
      </c>
      <c r="M118" s="93" t="s">
        <v>2438</v>
      </c>
      <c r="N118" s="93" t="s">
        <v>2444</v>
      </c>
      <c r="O118" s="133" t="s">
        <v>2446</v>
      </c>
      <c r="P118" s="142"/>
      <c r="Q118" s="147" t="s">
        <v>2456</v>
      </c>
    </row>
    <row r="119" spans="1:17" s="119" customFormat="1" ht="18" x14ac:dyDescent="0.25">
      <c r="A119" s="133" t="str">
        <f>VLOOKUP(E119,'LISTADO ATM'!$A$2:$C$901,3,0)</f>
        <v>ESTE</v>
      </c>
      <c r="B119" s="145" t="s">
        <v>2697</v>
      </c>
      <c r="C119" s="94">
        <v>44456.112500000003</v>
      </c>
      <c r="D119" s="94" t="s">
        <v>2441</v>
      </c>
      <c r="E119" s="122">
        <v>630</v>
      </c>
      <c r="F119" s="133" t="str">
        <f>VLOOKUP(E119,VIP!$A$2:$O15999,2,0)</f>
        <v>DRBR112</v>
      </c>
      <c r="G119" s="133" t="str">
        <f>VLOOKUP(E119,'LISTADO ATM'!$A$2:$B$900,2,0)</f>
        <v xml:space="preserve">ATM Oficina Plaza Zaglul (SPM) </v>
      </c>
      <c r="H119" s="133" t="str">
        <f>VLOOKUP(E119,VIP!$A$2:$O20960,7,FALSE)</f>
        <v>Si</v>
      </c>
      <c r="I119" s="133" t="str">
        <f>VLOOKUP(E119,VIP!$A$2:$O12925,8,FALSE)</f>
        <v>Si</v>
      </c>
      <c r="J119" s="133" t="str">
        <f>VLOOKUP(E119,VIP!$A$2:$O12875,8,FALSE)</f>
        <v>Si</v>
      </c>
      <c r="K119" s="133" t="str">
        <f>VLOOKUP(E119,VIP!$A$2:$O16449,6,0)</f>
        <v>NO</v>
      </c>
      <c r="L119" s="142" t="s">
        <v>2410</v>
      </c>
      <c r="M119" s="152" t="s">
        <v>2531</v>
      </c>
      <c r="N119" s="93" t="s">
        <v>2444</v>
      </c>
      <c r="O119" s="133" t="s">
        <v>2445</v>
      </c>
      <c r="P119" s="142"/>
      <c r="Q119" s="153">
        <v>44456.454699074071</v>
      </c>
    </row>
    <row r="120" spans="1:17" s="119" customFormat="1" ht="18" x14ac:dyDescent="0.25">
      <c r="A120" s="133" t="str">
        <f>VLOOKUP(E120,'LISTADO ATM'!$A$2:$C$901,3,0)</f>
        <v>ESTE</v>
      </c>
      <c r="B120" s="145" t="s">
        <v>2779</v>
      </c>
      <c r="C120" s="94">
        <v>44456.807476851849</v>
      </c>
      <c r="D120" s="94" t="s">
        <v>2441</v>
      </c>
      <c r="E120" s="122">
        <v>631</v>
      </c>
      <c r="F120" s="133" t="str">
        <f>VLOOKUP(E120,VIP!$A$2:$O15999,2,0)</f>
        <v>DRBR417</v>
      </c>
      <c r="G120" s="133" t="str">
        <f>VLOOKUP(E120,'LISTADO ATM'!$A$2:$B$900,2,0)</f>
        <v xml:space="preserve">ATM ASOCODEQUI (San Pedro) </v>
      </c>
      <c r="H120" s="133" t="str">
        <f>VLOOKUP(E120,VIP!$A$2:$O20960,7,FALSE)</f>
        <v>Si</v>
      </c>
      <c r="I120" s="133" t="str">
        <f>VLOOKUP(E120,VIP!$A$2:$O12925,8,FALSE)</f>
        <v>Si</v>
      </c>
      <c r="J120" s="133" t="str">
        <f>VLOOKUP(E120,VIP!$A$2:$O12875,8,FALSE)</f>
        <v>Si</v>
      </c>
      <c r="K120" s="133" t="str">
        <f>VLOOKUP(E120,VIP!$A$2:$O16449,6,0)</f>
        <v>NO</v>
      </c>
      <c r="L120" s="142" t="s">
        <v>2410</v>
      </c>
      <c r="M120" s="93" t="s">
        <v>2438</v>
      </c>
      <c r="N120" s="93" t="s">
        <v>2444</v>
      </c>
      <c r="O120" s="133" t="s">
        <v>2445</v>
      </c>
      <c r="P120" s="142"/>
      <c r="Q120" s="147" t="s">
        <v>2410</v>
      </c>
    </row>
    <row r="121" spans="1:17" s="119" customFormat="1" ht="18" x14ac:dyDescent="0.25">
      <c r="A121" s="133" t="str">
        <f>VLOOKUP(E121,'LISTADO ATM'!$A$2:$C$901,3,0)</f>
        <v>NORTE</v>
      </c>
      <c r="B121" s="145" t="s">
        <v>2780</v>
      </c>
      <c r="C121" s="94">
        <v>44456.805648148147</v>
      </c>
      <c r="D121" s="94" t="s">
        <v>2620</v>
      </c>
      <c r="E121" s="122">
        <v>632</v>
      </c>
      <c r="F121" s="133" t="str">
        <f>VLOOKUP(E121,VIP!$A$2:$O16000,2,0)</f>
        <v>DRBR263</v>
      </c>
      <c r="G121" s="133" t="str">
        <f>VLOOKUP(E121,'LISTADO ATM'!$A$2:$B$900,2,0)</f>
        <v xml:space="preserve">ATM Autobanco Gurabo </v>
      </c>
      <c r="H121" s="133" t="str">
        <f>VLOOKUP(E121,VIP!$A$2:$O20961,7,FALSE)</f>
        <v>Si</v>
      </c>
      <c r="I121" s="133" t="str">
        <f>VLOOKUP(E121,VIP!$A$2:$O12926,8,FALSE)</f>
        <v>Si</v>
      </c>
      <c r="J121" s="133" t="str">
        <f>VLOOKUP(E121,VIP!$A$2:$O12876,8,FALSE)</f>
        <v>Si</v>
      </c>
      <c r="K121" s="133" t="str">
        <f>VLOOKUP(E121,VIP!$A$2:$O16450,6,0)</f>
        <v>NO</v>
      </c>
      <c r="L121" s="142" t="s">
        <v>2410</v>
      </c>
      <c r="M121" s="93" t="s">
        <v>2438</v>
      </c>
      <c r="N121" s="93" t="s">
        <v>2444</v>
      </c>
      <c r="O121" s="133" t="s">
        <v>2621</v>
      </c>
      <c r="P121" s="142"/>
      <c r="Q121" s="147" t="s">
        <v>2410</v>
      </c>
    </row>
    <row r="122" spans="1:17" s="119" customFormat="1" ht="18" x14ac:dyDescent="0.25">
      <c r="A122" s="133" t="str">
        <f>VLOOKUP(E122,'LISTADO ATM'!$A$2:$C$901,3,0)</f>
        <v>NORTE</v>
      </c>
      <c r="B122" s="145" t="s">
        <v>2731</v>
      </c>
      <c r="C122" s="94">
        <v>44456.289652777778</v>
      </c>
      <c r="D122" s="94" t="s">
        <v>2620</v>
      </c>
      <c r="E122" s="122">
        <v>636</v>
      </c>
      <c r="F122" s="133" t="str">
        <f>VLOOKUP(E122,VIP!$A$2:$O16006,2,0)</f>
        <v>DRBR110</v>
      </c>
      <c r="G122" s="133" t="str">
        <f>VLOOKUP(E122,'LISTADO ATM'!$A$2:$B$900,2,0)</f>
        <v xml:space="preserve">ATM Oficina Tamboríl </v>
      </c>
      <c r="H122" s="133" t="str">
        <f>VLOOKUP(E122,VIP!$A$2:$O20967,7,FALSE)</f>
        <v>Si</v>
      </c>
      <c r="I122" s="133" t="str">
        <f>VLOOKUP(E122,VIP!$A$2:$O12932,8,FALSE)</f>
        <v>Si</v>
      </c>
      <c r="J122" s="133" t="str">
        <f>VLOOKUP(E122,VIP!$A$2:$O12882,8,FALSE)</f>
        <v>Si</v>
      </c>
      <c r="K122" s="133" t="str">
        <f>VLOOKUP(E122,VIP!$A$2:$O16456,6,0)</f>
        <v>SI</v>
      </c>
      <c r="L122" s="142" t="s">
        <v>2434</v>
      </c>
      <c r="M122" s="152" t="s">
        <v>2531</v>
      </c>
      <c r="N122" s="93" t="s">
        <v>2444</v>
      </c>
      <c r="O122" s="133" t="s">
        <v>2621</v>
      </c>
      <c r="P122" s="142"/>
      <c r="Q122" s="153">
        <v>44456.708333333336</v>
      </c>
    </row>
    <row r="123" spans="1:17" s="119" customFormat="1" ht="18" x14ac:dyDescent="0.25">
      <c r="A123" s="133" t="str">
        <f>VLOOKUP(E123,'LISTADO ATM'!$A$2:$C$901,3,0)</f>
        <v>DISTRITO NACIONAL</v>
      </c>
      <c r="B123" s="145">
        <v>3336027800</v>
      </c>
      <c r="C123" s="94">
        <v>44455.140162037038</v>
      </c>
      <c r="D123" s="94" t="s">
        <v>2441</v>
      </c>
      <c r="E123" s="122">
        <v>655</v>
      </c>
      <c r="F123" s="133" t="str">
        <f>VLOOKUP(E123,VIP!$A$2:$O15992,2,0)</f>
        <v>DRBR655</v>
      </c>
      <c r="G123" s="133" t="str">
        <f>VLOOKUP(E123,'LISTADO ATM'!$A$2:$B$900,2,0)</f>
        <v>ATM Farmacia Sandra</v>
      </c>
      <c r="H123" s="133" t="str">
        <f>VLOOKUP(E123,VIP!$A$2:$O20953,7,FALSE)</f>
        <v>Si</v>
      </c>
      <c r="I123" s="133" t="str">
        <f>VLOOKUP(E123,VIP!$A$2:$O12918,8,FALSE)</f>
        <v>Si</v>
      </c>
      <c r="J123" s="133" t="str">
        <f>VLOOKUP(E123,VIP!$A$2:$O12868,8,FALSE)</f>
        <v>Si</v>
      </c>
      <c r="K123" s="133" t="str">
        <f>VLOOKUP(E123,VIP!$A$2:$O16442,6,0)</f>
        <v>NO</v>
      </c>
      <c r="L123" s="142" t="s">
        <v>2434</v>
      </c>
      <c r="M123" s="93" t="s">
        <v>2438</v>
      </c>
      <c r="N123" s="93" t="s">
        <v>2444</v>
      </c>
      <c r="O123" s="133" t="s">
        <v>2445</v>
      </c>
      <c r="P123" s="142"/>
      <c r="Q123" s="147" t="s">
        <v>2434</v>
      </c>
    </row>
    <row r="124" spans="1:17" s="119" customFormat="1" ht="18" x14ac:dyDescent="0.25">
      <c r="A124" s="133" t="str">
        <f>VLOOKUP(E124,'LISTADO ATM'!$A$2:$C$901,3,0)</f>
        <v>DISTRITO NACIONAL</v>
      </c>
      <c r="B124" s="145" t="s">
        <v>2763</v>
      </c>
      <c r="C124" s="94">
        <v>44456.716874999998</v>
      </c>
      <c r="D124" s="94" t="s">
        <v>2441</v>
      </c>
      <c r="E124" s="122">
        <v>655</v>
      </c>
      <c r="F124" s="133" t="str">
        <f>VLOOKUP(E124,VIP!$A$2:$O16007,2,0)</f>
        <v>DRBR655</v>
      </c>
      <c r="G124" s="133" t="str">
        <f>VLOOKUP(E124,'LISTADO ATM'!$A$2:$B$900,2,0)</f>
        <v>ATM Farmacia Sandra</v>
      </c>
      <c r="H124" s="133" t="str">
        <f>VLOOKUP(E124,VIP!$A$2:$O20968,7,FALSE)</f>
        <v>Si</v>
      </c>
      <c r="I124" s="133" t="str">
        <f>VLOOKUP(E124,VIP!$A$2:$O12933,8,FALSE)</f>
        <v>Si</v>
      </c>
      <c r="J124" s="133" t="str">
        <f>VLOOKUP(E124,VIP!$A$2:$O12883,8,FALSE)</f>
        <v>Si</v>
      </c>
      <c r="K124" s="133" t="str">
        <f>VLOOKUP(E124,VIP!$A$2:$O16457,6,0)</f>
        <v>NO</v>
      </c>
      <c r="L124" s="142" t="s">
        <v>2543</v>
      </c>
      <c r="M124" s="93" t="s">
        <v>2438</v>
      </c>
      <c r="N124" s="93" t="s">
        <v>2444</v>
      </c>
      <c r="O124" s="133" t="s">
        <v>2445</v>
      </c>
      <c r="P124" s="142"/>
      <c r="Q124" s="147" t="s">
        <v>2543</v>
      </c>
    </row>
    <row r="125" spans="1:17" s="119" customFormat="1" ht="18" x14ac:dyDescent="0.25">
      <c r="A125" s="133" t="str">
        <f>VLOOKUP(E125,'LISTADO ATM'!$A$2:$C$901,3,0)</f>
        <v>DISTRITO NACIONAL</v>
      </c>
      <c r="B125" s="145" t="s">
        <v>2798</v>
      </c>
      <c r="C125" s="94">
        <v>44456.811828703707</v>
      </c>
      <c r="D125" s="94" t="s">
        <v>2441</v>
      </c>
      <c r="E125" s="122">
        <v>663</v>
      </c>
      <c r="F125" s="133" t="str">
        <f>VLOOKUP(E125,VIP!$A$2:$O16015,2,0)</f>
        <v>DRBR663</v>
      </c>
      <c r="G125" s="133" t="str">
        <f>VLOOKUP(E125,'LISTADO ATM'!$A$2:$B$900,2,0)</f>
        <v>ATM S/M Olé Av. España</v>
      </c>
      <c r="H125" s="133" t="str">
        <f>VLOOKUP(E125,VIP!$A$2:$O20976,7,FALSE)</f>
        <v>N/A</v>
      </c>
      <c r="I125" s="133" t="str">
        <f>VLOOKUP(E125,VIP!$A$2:$O12941,8,FALSE)</f>
        <v>N/A</v>
      </c>
      <c r="J125" s="133" t="str">
        <f>VLOOKUP(E125,VIP!$A$2:$O12891,8,FALSE)</f>
        <v>N/A</v>
      </c>
      <c r="K125" s="133" t="str">
        <f>VLOOKUP(E125,VIP!$A$2:$O16465,6,0)</f>
        <v>N/A</v>
      </c>
      <c r="L125" s="142" t="s">
        <v>2410</v>
      </c>
      <c r="M125" s="93" t="s">
        <v>2438</v>
      </c>
      <c r="N125" s="93" t="s">
        <v>2444</v>
      </c>
      <c r="O125" s="133" t="s">
        <v>2445</v>
      </c>
      <c r="P125" s="142"/>
      <c r="Q125" s="147" t="s">
        <v>2410</v>
      </c>
    </row>
    <row r="126" spans="1:17" s="119" customFormat="1" ht="18" x14ac:dyDescent="0.25">
      <c r="A126" s="133" t="str">
        <f>VLOOKUP(E126,'LISTADO ATM'!$A$2:$C$901,3,0)</f>
        <v>NORTE</v>
      </c>
      <c r="B126" s="145" t="s">
        <v>2659</v>
      </c>
      <c r="C126" s="94">
        <v>44455.803680555553</v>
      </c>
      <c r="D126" s="94" t="s">
        <v>2175</v>
      </c>
      <c r="E126" s="122">
        <v>666</v>
      </c>
      <c r="F126" s="133" t="str">
        <f>VLOOKUP(E126,VIP!$A$2:$O16014,2,0)</f>
        <v>DRBR666</v>
      </c>
      <c r="G126" s="133" t="str">
        <f>VLOOKUP(E126,'LISTADO ATM'!$A$2:$B$900,2,0)</f>
        <v>ATM S/M El Porvernir Libert</v>
      </c>
      <c r="H126" s="133" t="str">
        <f>VLOOKUP(E126,VIP!$A$2:$O20975,7,FALSE)</f>
        <v>N/A</v>
      </c>
      <c r="I126" s="133" t="str">
        <f>VLOOKUP(E126,VIP!$A$2:$O12940,8,FALSE)</f>
        <v>N/A</v>
      </c>
      <c r="J126" s="133" t="str">
        <f>VLOOKUP(E126,VIP!$A$2:$O12890,8,FALSE)</f>
        <v>N/A</v>
      </c>
      <c r="K126" s="133" t="str">
        <f>VLOOKUP(E126,VIP!$A$2:$O16464,6,0)</f>
        <v>N/A</v>
      </c>
      <c r="L126" s="142" t="s">
        <v>2456</v>
      </c>
      <c r="M126" s="93" t="s">
        <v>2438</v>
      </c>
      <c r="N126" s="93" t="s">
        <v>2444</v>
      </c>
      <c r="O126" s="133" t="s">
        <v>2623</v>
      </c>
      <c r="P126" s="142"/>
      <c r="Q126" s="147" t="s">
        <v>2456</v>
      </c>
    </row>
    <row r="127" spans="1:17" s="119" customFormat="1" ht="18" x14ac:dyDescent="0.25">
      <c r="A127" s="133" t="str">
        <f>VLOOKUP(E127,'LISTADO ATM'!$A$2:$C$901,3,0)</f>
        <v>DISTRITO NACIONAL</v>
      </c>
      <c r="B127" s="145" t="s">
        <v>2760</v>
      </c>
      <c r="C127" s="94">
        <v>44456.726157407407</v>
      </c>
      <c r="D127" s="94" t="s">
        <v>2174</v>
      </c>
      <c r="E127" s="122">
        <v>686</v>
      </c>
      <c r="F127" s="133" t="str">
        <f>VLOOKUP(E127,VIP!$A$2:$O16004,2,0)</f>
        <v>DRBR686</v>
      </c>
      <c r="G127" s="133" t="str">
        <f>VLOOKUP(E127,'LISTADO ATM'!$A$2:$B$900,2,0)</f>
        <v>ATM Autoservicio Oficina Máximo Gómez</v>
      </c>
      <c r="H127" s="133" t="str">
        <f>VLOOKUP(E127,VIP!$A$2:$O20965,7,FALSE)</f>
        <v>Si</v>
      </c>
      <c r="I127" s="133" t="str">
        <f>VLOOKUP(E127,VIP!$A$2:$O12930,8,FALSE)</f>
        <v>Si</v>
      </c>
      <c r="J127" s="133" t="str">
        <f>VLOOKUP(E127,VIP!$A$2:$O12880,8,FALSE)</f>
        <v>Si</v>
      </c>
      <c r="K127" s="133" t="str">
        <f>VLOOKUP(E127,VIP!$A$2:$O16454,6,0)</f>
        <v>NO</v>
      </c>
      <c r="L127" s="142" t="s">
        <v>2213</v>
      </c>
      <c r="M127" s="93" t="s">
        <v>2438</v>
      </c>
      <c r="N127" s="93" t="s">
        <v>2444</v>
      </c>
      <c r="O127" s="133" t="s">
        <v>2446</v>
      </c>
      <c r="P127" s="142"/>
      <c r="Q127" s="147" t="s">
        <v>2213</v>
      </c>
    </row>
    <row r="128" spans="1:17" s="119" customFormat="1" ht="18" x14ac:dyDescent="0.25">
      <c r="A128" s="133" t="str">
        <f>VLOOKUP(E128,'LISTADO ATM'!$A$2:$C$901,3,0)</f>
        <v>NORTE</v>
      </c>
      <c r="B128" s="145" t="s">
        <v>2755</v>
      </c>
      <c r="C128" s="94">
        <v>44456.742812500001</v>
      </c>
      <c r="D128" s="94" t="s">
        <v>2175</v>
      </c>
      <c r="E128" s="122">
        <v>691</v>
      </c>
      <c r="F128" s="133" t="str">
        <f>VLOOKUP(E128,VIP!$A$2:$O15999,2,0)</f>
        <v>DRBR691</v>
      </c>
      <c r="G128" s="133" t="str">
        <f>VLOOKUP(E128,'LISTADO ATM'!$A$2:$B$900,2,0)</f>
        <v>ATM Eco Petroleo Manzanillo</v>
      </c>
      <c r="H128" s="133" t="str">
        <f>VLOOKUP(E128,VIP!$A$2:$O20960,7,FALSE)</f>
        <v>Si</v>
      </c>
      <c r="I128" s="133" t="str">
        <f>VLOOKUP(E128,VIP!$A$2:$O12925,8,FALSE)</f>
        <v>Si</v>
      </c>
      <c r="J128" s="133" t="str">
        <f>VLOOKUP(E128,VIP!$A$2:$O12875,8,FALSE)</f>
        <v>Si</v>
      </c>
      <c r="K128" s="133" t="str">
        <f>VLOOKUP(E128,VIP!$A$2:$O16449,6,0)</f>
        <v>NO</v>
      </c>
      <c r="L128" s="142" t="s">
        <v>2456</v>
      </c>
      <c r="M128" s="93" t="s">
        <v>2438</v>
      </c>
      <c r="N128" s="93" t="s">
        <v>2444</v>
      </c>
      <c r="O128" s="133" t="s">
        <v>2623</v>
      </c>
      <c r="P128" s="142"/>
      <c r="Q128" s="147" t="s">
        <v>2456</v>
      </c>
    </row>
    <row r="129" spans="1:17" s="119" customFormat="1" ht="18" x14ac:dyDescent="0.25">
      <c r="A129" s="133" t="str">
        <f>VLOOKUP(E129,'LISTADO ATM'!$A$2:$C$901,3,0)</f>
        <v>DISTRITO NACIONAL</v>
      </c>
      <c r="B129" s="145" t="s">
        <v>2773</v>
      </c>
      <c r="C129" s="94">
        <v>44456.671817129631</v>
      </c>
      <c r="D129" s="94" t="s">
        <v>2441</v>
      </c>
      <c r="E129" s="122">
        <v>697</v>
      </c>
      <c r="F129" s="133" t="str">
        <f>VLOOKUP(E129,VIP!$A$2:$O16017,2,0)</f>
        <v>DRBR697</v>
      </c>
      <c r="G129" s="133" t="str">
        <f>VLOOKUP(E129,'LISTADO ATM'!$A$2:$B$900,2,0)</f>
        <v>ATM Hipermercado Olé Ciudad Juan Bosch</v>
      </c>
      <c r="H129" s="133" t="str">
        <f>VLOOKUP(E129,VIP!$A$2:$O20978,7,FALSE)</f>
        <v>Si</v>
      </c>
      <c r="I129" s="133" t="str">
        <f>VLOOKUP(E129,VIP!$A$2:$O12943,8,FALSE)</f>
        <v>Si</v>
      </c>
      <c r="J129" s="133" t="str">
        <f>VLOOKUP(E129,VIP!$A$2:$O12893,8,FALSE)</f>
        <v>Si</v>
      </c>
      <c r="K129" s="133" t="str">
        <f>VLOOKUP(E129,VIP!$A$2:$O16467,6,0)</f>
        <v>NO</v>
      </c>
      <c r="L129" s="142" t="s">
        <v>2434</v>
      </c>
      <c r="M129" s="93" t="s">
        <v>2438</v>
      </c>
      <c r="N129" s="93" t="s">
        <v>2444</v>
      </c>
      <c r="O129" s="133" t="s">
        <v>2445</v>
      </c>
      <c r="P129" s="142"/>
      <c r="Q129" s="147" t="s">
        <v>2434</v>
      </c>
    </row>
    <row r="130" spans="1:17" s="119" customFormat="1" ht="18" x14ac:dyDescent="0.25">
      <c r="A130" s="133" t="str">
        <f>VLOOKUP(E130,'LISTADO ATM'!$A$2:$C$901,3,0)</f>
        <v>DISTRITO NACIONAL</v>
      </c>
      <c r="B130" s="145" t="s">
        <v>2770</v>
      </c>
      <c r="C130" s="94">
        <v>44456.685416666667</v>
      </c>
      <c r="D130" s="94" t="s">
        <v>2174</v>
      </c>
      <c r="E130" s="122">
        <v>697</v>
      </c>
      <c r="F130" s="133" t="str">
        <f>VLOOKUP(E130,VIP!$A$2:$O16014,2,0)</f>
        <v>DRBR697</v>
      </c>
      <c r="G130" s="133" t="str">
        <f>VLOOKUP(E130,'LISTADO ATM'!$A$2:$B$900,2,0)</f>
        <v>ATM Hipermercado Olé Ciudad Juan Bosch</v>
      </c>
      <c r="H130" s="133" t="str">
        <f>VLOOKUP(E130,VIP!$A$2:$O20975,7,FALSE)</f>
        <v>Si</v>
      </c>
      <c r="I130" s="133" t="str">
        <f>VLOOKUP(E130,VIP!$A$2:$O12940,8,FALSE)</f>
        <v>Si</v>
      </c>
      <c r="J130" s="133" t="str">
        <f>VLOOKUP(E130,VIP!$A$2:$O12890,8,FALSE)</f>
        <v>Si</v>
      </c>
      <c r="K130" s="133" t="str">
        <f>VLOOKUP(E130,VIP!$A$2:$O16464,6,0)</f>
        <v>NO</v>
      </c>
      <c r="L130" s="142" t="s">
        <v>2213</v>
      </c>
      <c r="M130" s="93" t="s">
        <v>2438</v>
      </c>
      <c r="N130" s="93" t="s">
        <v>2444</v>
      </c>
      <c r="O130" s="133" t="s">
        <v>2446</v>
      </c>
      <c r="P130" s="142"/>
      <c r="Q130" s="147" t="s">
        <v>2213</v>
      </c>
    </row>
    <row r="131" spans="1:17" s="119" customFormat="1" ht="18" x14ac:dyDescent="0.25">
      <c r="A131" s="133" t="str">
        <f>VLOOKUP(E131,'LISTADO ATM'!$A$2:$C$901,3,0)</f>
        <v>DISTRITO NACIONAL</v>
      </c>
      <c r="B131" s="145" t="s">
        <v>2699</v>
      </c>
      <c r="C131" s="94">
        <v>44456.095324074071</v>
      </c>
      <c r="D131" s="94" t="s">
        <v>2174</v>
      </c>
      <c r="E131" s="122">
        <v>710</v>
      </c>
      <c r="F131" s="133" t="str">
        <f>VLOOKUP(E131,VIP!$A$2:$O16001,2,0)</f>
        <v>DRBR506</v>
      </c>
      <c r="G131" s="133" t="str">
        <f>VLOOKUP(E131,'LISTADO ATM'!$A$2:$B$900,2,0)</f>
        <v xml:space="preserve">ATM S/M Soberano </v>
      </c>
      <c r="H131" s="133" t="str">
        <f>VLOOKUP(E131,VIP!$A$2:$O20962,7,FALSE)</f>
        <v>Si</v>
      </c>
      <c r="I131" s="133" t="str">
        <f>VLOOKUP(E131,VIP!$A$2:$O12927,8,FALSE)</f>
        <v>Si</v>
      </c>
      <c r="J131" s="133" t="str">
        <f>VLOOKUP(E131,VIP!$A$2:$O12877,8,FALSE)</f>
        <v>Si</v>
      </c>
      <c r="K131" s="133" t="str">
        <f>VLOOKUP(E131,VIP!$A$2:$O16451,6,0)</f>
        <v>NO</v>
      </c>
      <c r="L131" s="142" t="s">
        <v>2239</v>
      </c>
      <c r="M131" s="152" t="s">
        <v>2531</v>
      </c>
      <c r="N131" s="93" t="s">
        <v>2444</v>
      </c>
      <c r="O131" s="133" t="s">
        <v>2446</v>
      </c>
      <c r="P131" s="142"/>
      <c r="Q131" s="153">
        <v>44456.32880787037</v>
      </c>
    </row>
    <row r="132" spans="1:17" s="119" customFormat="1" ht="18" x14ac:dyDescent="0.25">
      <c r="A132" s="133" t="str">
        <f>VLOOKUP(E132,'LISTADO ATM'!$A$2:$C$901,3,0)</f>
        <v>NORTE</v>
      </c>
      <c r="B132" s="145" t="s">
        <v>2687</v>
      </c>
      <c r="C132" s="94">
        <v>44455.693391203706</v>
      </c>
      <c r="D132" s="94" t="s">
        <v>2460</v>
      </c>
      <c r="E132" s="122">
        <v>712</v>
      </c>
      <c r="F132" s="133" t="str">
        <f>VLOOKUP(E132,VIP!$A$2:$O16045,2,0)</f>
        <v>DRBR128</v>
      </c>
      <c r="G132" s="133" t="str">
        <f>VLOOKUP(E132,'LISTADO ATM'!$A$2:$B$900,2,0)</f>
        <v xml:space="preserve">ATM Oficina Imbert </v>
      </c>
      <c r="H132" s="133" t="str">
        <f>VLOOKUP(E132,VIP!$A$2:$O21006,7,FALSE)</f>
        <v>Si</v>
      </c>
      <c r="I132" s="133" t="str">
        <f>VLOOKUP(E132,VIP!$A$2:$O12971,8,FALSE)</f>
        <v>Si</v>
      </c>
      <c r="J132" s="133" t="str">
        <f>VLOOKUP(E132,VIP!$A$2:$O12921,8,FALSE)</f>
        <v>Si</v>
      </c>
      <c r="K132" s="133" t="str">
        <f>VLOOKUP(E132,VIP!$A$2:$O16495,6,0)</f>
        <v>SI</v>
      </c>
      <c r="L132" s="142" t="s">
        <v>2410</v>
      </c>
      <c r="M132" s="152" t="s">
        <v>2531</v>
      </c>
      <c r="N132" s="93" t="s">
        <v>2444</v>
      </c>
      <c r="O132" s="133" t="s">
        <v>2616</v>
      </c>
      <c r="P132" s="142"/>
      <c r="Q132" s="153">
        <v>44456.45752314815</v>
      </c>
    </row>
    <row r="133" spans="1:17" s="119" customFormat="1" ht="18" x14ac:dyDescent="0.25">
      <c r="A133" s="133" t="str">
        <f>VLOOKUP(E133,'LISTADO ATM'!$A$2:$C$901,3,0)</f>
        <v>DISTRITO NACIONAL</v>
      </c>
      <c r="B133" s="145" t="s">
        <v>2744</v>
      </c>
      <c r="C133" s="94">
        <v>44456.581400462965</v>
      </c>
      <c r="D133" s="94" t="s">
        <v>2460</v>
      </c>
      <c r="E133" s="122">
        <v>715</v>
      </c>
      <c r="F133" s="133" t="str">
        <f>VLOOKUP(E133,VIP!$A$2:$O16001,2,0)</f>
        <v>DRBR992</v>
      </c>
      <c r="G133" s="133" t="str">
        <f>VLOOKUP(E133,'LISTADO ATM'!$A$2:$B$900,2,0)</f>
        <v xml:space="preserve">ATM Oficina 27 de Febrero (Lobby) </v>
      </c>
      <c r="H133" s="133" t="str">
        <f>VLOOKUP(E133,VIP!$A$2:$O20962,7,FALSE)</f>
        <v>Si</v>
      </c>
      <c r="I133" s="133" t="str">
        <f>VLOOKUP(E133,VIP!$A$2:$O12927,8,FALSE)</f>
        <v>Si</v>
      </c>
      <c r="J133" s="133" t="str">
        <f>VLOOKUP(E133,VIP!$A$2:$O12877,8,FALSE)</f>
        <v>Si</v>
      </c>
      <c r="K133" s="133" t="str">
        <f>VLOOKUP(E133,VIP!$A$2:$O16451,6,0)</f>
        <v>NO</v>
      </c>
      <c r="L133" s="142" t="s">
        <v>2410</v>
      </c>
      <c r="M133" s="152" t="s">
        <v>2531</v>
      </c>
      <c r="N133" s="93" t="s">
        <v>2444</v>
      </c>
      <c r="O133" s="133" t="s">
        <v>2624</v>
      </c>
      <c r="P133" s="142"/>
      <c r="Q133" s="153">
        <v>44456.708333333336</v>
      </c>
    </row>
    <row r="134" spans="1:17" s="119" customFormat="1" ht="18" x14ac:dyDescent="0.25">
      <c r="A134" s="133" t="str">
        <f>VLOOKUP(E134,'LISTADO ATM'!$A$2:$C$901,3,0)</f>
        <v>DISTRITO NACIONAL</v>
      </c>
      <c r="B134" s="145" t="s">
        <v>2725</v>
      </c>
      <c r="C134" s="94">
        <v>44456.378159722219</v>
      </c>
      <c r="D134" s="94" t="s">
        <v>2174</v>
      </c>
      <c r="E134" s="122">
        <v>717</v>
      </c>
      <c r="F134" s="133" t="str">
        <f>VLOOKUP(E134,VIP!$A$2:$O16000,2,0)</f>
        <v>DRBR24K</v>
      </c>
      <c r="G134" s="133" t="str">
        <f>VLOOKUP(E134,'LISTADO ATM'!$A$2:$B$900,2,0)</f>
        <v xml:space="preserve">ATM Oficina Los Alcarrizos </v>
      </c>
      <c r="H134" s="133" t="str">
        <f>VLOOKUP(E134,VIP!$A$2:$O20961,7,FALSE)</f>
        <v>Si</v>
      </c>
      <c r="I134" s="133" t="str">
        <f>VLOOKUP(E134,VIP!$A$2:$O12926,8,FALSE)</f>
        <v>Si</v>
      </c>
      <c r="J134" s="133" t="str">
        <f>VLOOKUP(E134,VIP!$A$2:$O12876,8,FALSE)</f>
        <v>Si</v>
      </c>
      <c r="K134" s="133" t="str">
        <f>VLOOKUP(E134,VIP!$A$2:$O16450,6,0)</f>
        <v>SI</v>
      </c>
      <c r="L134" s="142" t="s">
        <v>2615</v>
      </c>
      <c r="M134" s="152" t="s">
        <v>2531</v>
      </c>
      <c r="N134" s="93" t="s">
        <v>2609</v>
      </c>
      <c r="O134" s="133" t="s">
        <v>2446</v>
      </c>
      <c r="P134" s="142"/>
      <c r="Q134" s="153">
        <v>44456.783333333333</v>
      </c>
    </row>
    <row r="135" spans="1:17" s="119" customFormat="1" ht="18" x14ac:dyDescent="0.25">
      <c r="A135" s="133" t="str">
        <f>VLOOKUP(E135,'LISTADO ATM'!$A$2:$C$901,3,0)</f>
        <v>DISTRITO NACIONAL</v>
      </c>
      <c r="B135" s="145" t="s">
        <v>2707</v>
      </c>
      <c r="C135" s="94">
        <v>44456.04010416667</v>
      </c>
      <c r="D135" s="94" t="s">
        <v>2460</v>
      </c>
      <c r="E135" s="122">
        <v>721</v>
      </c>
      <c r="F135" s="133" t="str">
        <f>VLOOKUP(E135,VIP!$A$2:$O16009,2,0)</f>
        <v>DRBR23A</v>
      </c>
      <c r="G135" s="133" t="str">
        <f>VLOOKUP(E135,'LISTADO ATM'!$A$2:$B$900,2,0)</f>
        <v xml:space="preserve">ATM Oficina Charles de Gaulle II </v>
      </c>
      <c r="H135" s="133" t="str">
        <f>VLOOKUP(E135,VIP!$A$2:$O20970,7,FALSE)</f>
        <v>Si</v>
      </c>
      <c r="I135" s="133" t="str">
        <f>VLOOKUP(E135,VIP!$A$2:$O12935,8,FALSE)</f>
        <v>Si</v>
      </c>
      <c r="J135" s="133" t="str">
        <f>VLOOKUP(E135,VIP!$A$2:$O12885,8,FALSE)</f>
        <v>Si</v>
      </c>
      <c r="K135" s="133" t="str">
        <f>VLOOKUP(E135,VIP!$A$2:$O16459,6,0)</f>
        <v>NO</v>
      </c>
      <c r="L135" s="142" t="s">
        <v>2410</v>
      </c>
      <c r="M135" s="152" t="s">
        <v>2531</v>
      </c>
      <c r="N135" s="93" t="s">
        <v>2444</v>
      </c>
      <c r="O135" s="133" t="s">
        <v>2624</v>
      </c>
      <c r="P135" s="142"/>
      <c r="Q135" s="153">
        <v>44456.460729166669</v>
      </c>
    </row>
    <row r="136" spans="1:17" s="119" customFormat="1" ht="18" x14ac:dyDescent="0.25">
      <c r="A136" s="133" t="str">
        <f>VLOOKUP(E136,'LISTADO ATM'!$A$2:$C$901,3,0)</f>
        <v>DISTRITO NACIONAL</v>
      </c>
      <c r="B136" s="145">
        <v>3336027758</v>
      </c>
      <c r="C136" s="94">
        <v>44454.803171296298</v>
      </c>
      <c r="D136" s="94" t="s">
        <v>2441</v>
      </c>
      <c r="E136" s="122">
        <v>722</v>
      </c>
      <c r="F136" s="133" t="str">
        <f>VLOOKUP(E136,VIP!$A$2:$O15991,2,0)</f>
        <v>DRBR393</v>
      </c>
      <c r="G136" s="133" t="str">
        <f>VLOOKUP(E136,'LISTADO ATM'!$A$2:$B$900,2,0)</f>
        <v xml:space="preserve">ATM Oficina Charles de Gaulle III </v>
      </c>
      <c r="H136" s="133" t="str">
        <f>VLOOKUP(E136,VIP!$A$2:$O20952,7,FALSE)</f>
        <v>Si</v>
      </c>
      <c r="I136" s="133" t="str">
        <f>VLOOKUP(E136,VIP!$A$2:$O12917,8,FALSE)</f>
        <v>Si</v>
      </c>
      <c r="J136" s="133" t="str">
        <f>VLOOKUP(E136,VIP!$A$2:$O12867,8,FALSE)</f>
        <v>Si</v>
      </c>
      <c r="K136" s="133" t="str">
        <f>VLOOKUP(E136,VIP!$A$2:$O16441,6,0)</f>
        <v>SI</v>
      </c>
      <c r="L136" s="142" t="s">
        <v>2543</v>
      </c>
      <c r="M136" s="152" t="s">
        <v>2531</v>
      </c>
      <c r="N136" s="93" t="s">
        <v>2444</v>
      </c>
      <c r="O136" s="133" t="s">
        <v>2445</v>
      </c>
      <c r="P136" s="142"/>
      <c r="Q136" s="153">
        <v>44456.437835648147</v>
      </c>
    </row>
    <row r="137" spans="1:17" s="119" customFormat="1" ht="18" x14ac:dyDescent="0.25">
      <c r="A137" s="133" t="str">
        <f>VLOOKUP(E137,'LISTADO ATM'!$A$2:$C$901,3,0)</f>
        <v>DISTRITO NACIONAL</v>
      </c>
      <c r="B137" s="145" t="s">
        <v>2694</v>
      </c>
      <c r="C137" s="94">
        <v>44456.133148148147</v>
      </c>
      <c r="D137" s="94" t="s">
        <v>2460</v>
      </c>
      <c r="E137" s="122">
        <v>743</v>
      </c>
      <c r="F137" s="133" t="str">
        <f>VLOOKUP(E137,VIP!$A$2:$O15996,2,0)</f>
        <v>DRBR287</v>
      </c>
      <c r="G137" s="133" t="str">
        <f>VLOOKUP(E137,'LISTADO ATM'!$A$2:$B$900,2,0)</f>
        <v xml:space="preserve">ATM Oficina Los Frailes </v>
      </c>
      <c r="H137" s="133" t="str">
        <f>VLOOKUP(E137,VIP!$A$2:$O20957,7,FALSE)</f>
        <v>Si</v>
      </c>
      <c r="I137" s="133" t="str">
        <f>VLOOKUP(E137,VIP!$A$2:$O12922,8,FALSE)</f>
        <v>Si</v>
      </c>
      <c r="J137" s="133" t="str">
        <f>VLOOKUP(E137,VIP!$A$2:$O12872,8,FALSE)</f>
        <v>Si</v>
      </c>
      <c r="K137" s="133" t="str">
        <f>VLOOKUP(E137,VIP!$A$2:$O16446,6,0)</f>
        <v>SI</v>
      </c>
      <c r="L137" s="142" t="s">
        <v>2608</v>
      </c>
      <c r="M137" s="93" t="s">
        <v>2438</v>
      </c>
      <c r="N137" s="93" t="s">
        <v>2444</v>
      </c>
      <c r="O137" s="133" t="s">
        <v>2624</v>
      </c>
      <c r="P137" s="142"/>
      <c r="Q137" s="147" t="s">
        <v>2608</v>
      </c>
    </row>
    <row r="138" spans="1:17" s="119" customFormat="1" ht="18" x14ac:dyDescent="0.25">
      <c r="A138" s="133" t="str">
        <f>VLOOKUP(E138,'LISTADO ATM'!$A$2:$C$901,3,0)</f>
        <v>DISTRITO NACIONAL</v>
      </c>
      <c r="B138" s="145" t="s">
        <v>2634</v>
      </c>
      <c r="C138" s="94">
        <v>44455.620949074073</v>
      </c>
      <c r="D138" s="94" t="s">
        <v>2441</v>
      </c>
      <c r="E138" s="122">
        <v>744</v>
      </c>
      <c r="F138" s="133" t="str">
        <f>VLOOKUP(E138,VIP!$A$2:$O16003,2,0)</f>
        <v>DRBR289</v>
      </c>
      <c r="G138" s="133" t="str">
        <f>VLOOKUP(E138,'LISTADO ATM'!$A$2:$B$900,2,0)</f>
        <v xml:space="preserve">ATM Multicentro La Sirena Venezuela </v>
      </c>
      <c r="H138" s="133" t="str">
        <f>VLOOKUP(E138,VIP!$A$2:$O20964,7,FALSE)</f>
        <v>Si</v>
      </c>
      <c r="I138" s="133" t="str">
        <f>VLOOKUP(E138,VIP!$A$2:$O12929,8,FALSE)</f>
        <v>Si</v>
      </c>
      <c r="J138" s="133" t="str">
        <f>VLOOKUP(E138,VIP!$A$2:$O12879,8,FALSE)</f>
        <v>Si</v>
      </c>
      <c r="K138" s="133" t="str">
        <f>VLOOKUP(E138,VIP!$A$2:$O16453,6,0)</f>
        <v>SI</v>
      </c>
      <c r="L138" s="142" t="s">
        <v>2410</v>
      </c>
      <c r="M138" s="152" t="s">
        <v>2531</v>
      </c>
      <c r="N138" s="93" t="s">
        <v>2444</v>
      </c>
      <c r="O138" s="133" t="s">
        <v>2445</v>
      </c>
      <c r="P138" s="142"/>
      <c r="Q138" s="153">
        <v>44456.457314814812</v>
      </c>
    </row>
    <row r="139" spans="1:17" s="119" customFormat="1" ht="18" x14ac:dyDescent="0.25">
      <c r="A139" s="133" t="str">
        <f>VLOOKUP(E139,'LISTADO ATM'!$A$2:$C$901,3,0)</f>
        <v>DISTRITO NACIONAL</v>
      </c>
      <c r="B139" s="145" t="s">
        <v>2789</v>
      </c>
      <c r="C139" s="94">
        <v>44456.876863425925</v>
      </c>
      <c r="D139" s="94" t="s">
        <v>2174</v>
      </c>
      <c r="E139" s="122">
        <v>744</v>
      </c>
      <c r="F139" s="133" t="str">
        <f>VLOOKUP(E139,VIP!$A$2:$O16006,2,0)</f>
        <v>DRBR289</v>
      </c>
      <c r="G139" s="133" t="str">
        <f>VLOOKUP(E139,'LISTADO ATM'!$A$2:$B$900,2,0)</f>
        <v xml:space="preserve">ATM Multicentro La Sirena Venezuela </v>
      </c>
      <c r="H139" s="133" t="str">
        <f>VLOOKUP(E139,VIP!$A$2:$O20967,7,FALSE)</f>
        <v>Si</v>
      </c>
      <c r="I139" s="133" t="str">
        <f>VLOOKUP(E139,VIP!$A$2:$O12932,8,FALSE)</f>
        <v>Si</v>
      </c>
      <c r="J139" s="133" t="str">
        <f>VLOOKUP(E139,VIP!$A$2:$O12882,8,FALSE)</f>
        <v>Si</v>
      </c>
      <c r="K139" s="133" t="str">
        <f>VLOOKUP(E139,VIP!$A$2:$O16456,6,0)</f>
        <v>SI</v>
      </c>
      <c r="L139" s="142" t="s">
        <v>2213</v>
      </c>
      <c r="M139" s="93" t="s">
        <v>2438</v>
      </c>
      <c r="N139" s="93" t="s">
        <v>2444</v>
      </c>
      <c r="O139" s="133" t="s">
        <v>2446</v>
      </c>
      <c r="P139" s="142"/>
      <c r="Q139" s="147" t="s">
        <v>2213</v>
      </c>
    </row>
    <row r="140" spans="1:17" s="119" customFormat="1" ht="18" x14ac:dyDescent="0.25">
      <c r="A140" s="133" t="str">
        <f>VLOOKUP(E140,'LISTADO ATM'!$A$2:$C$901,3,0)</f>
        <v>NORTE</v>
      </c>
      <c r="B140" s="145" t="s">
        <v>2775</v>
      </c>
      <c r="C140" s="94">
        <v>44456.643240740741</v>
      </c>
      <c r="D140" s="94" t="s">
        <v>2460</v>
      </c>
      <c r="E140" s="122">
        <v>752</v>
      </c>
      <c r="F140" s="133" t="str">
        <f>VLOOKUP(E140,VIP!$A$2:$O16019,2,0)</f>
        <v>DRBR280</v>
      </c>
      <c r="G140" s="133" t="str">
        <f>VLOOKUP(E140,'LISTADO ATM'!$A$2:$B$900,2,0)</f>
        <v xml:space="preserve">ATM UNP Las Carolinas (La Vega) </v>
      </c>
      <c r="H140" s="133" t="str">
        <f>VLOOKUP(E140,VIP!$A$2:$O20980,7,FALSE)</f>
        <v>Si</v>
      </c>
      <c r="I140" s="133" t="str">
        <f>VLOOKUP(E140,VIP!$A$2:$O12945,8,FALSE)</f>
        <v>Si</v>
      </c>
      <c r="J140" s="133" t="str">
        <f>VLOOKUP(E140,VIP!$A$2:$O12895,8,FALSE)</f>
        <v>Si</v>
      </c>
      <c r="K140" s="133" t="str">
        <f>VLOOKUP(E140,VIP!$A$2:$O16469,6,0)</f>
        <v>SI</v>
      </c>
      <c r="L140" s="142" t="s">
        <v>2434</v>
      </c>
      <c r="M140" s="152" t="s">
        <v>2531</v>
      </c>
      <c r="N140" s="93" t="s">
        <v>2444</v>
      </c>
      <c r="O140" s="133" t="s">
        <v>2625</v>
      </c>
      <c r="P140" s="142"/>
      <c r="Q140" s="153">
        <v>44456.708333333336</v>
      </c>
    </row>
    <row r="141" spans="1:17" s="119" customFormat="1" ht="18" x14ac:dyDescent="0.25">
      <c r="A141" s="133" t="str">
        <f>VLOOKUP(E141,'LISTADO ATM'!$A$2:$C$901,3,0)</f>
        <v>NORTE</v>
      </c>
      <c r="B141" s="145" t="s">
        <v>2629</v>
      </c>
      <c r="C141" s="94">
        <v>44455.429386574076</v>
      </c>
      <c r="D141" s="94" t="s">
        <v>2175</v>
      </c>
      <c r="E141" s="122">
        <v>754</v>
      </c>
      <c r="F141" s="133" t="str">
        <f>VLOOKUP(E141,VIP!$A$2:$O16016,2,0)</f>
        <v>DRBR754</v>
      </c>
      <c r="G141" s="133" t="str">
        <f>VLOOKUP(E141,'LISTADO ATM'!$A$2:$B$900,2,0)</f>
        <v xml:space="preserve">ATM Autobanco Oficina Licey al Medio </v>
      </c>
      <c r="H141" s="133" t="str">
        <f>VLOOKUP(E141,VIP!$A$2:$O20977,7,FALSE)</f>
        <v>Si</v>
      </c>
      <c r="I141" s="133" t="str">
        <f>VLOOKUP(E141,VIP!$A$2:$O12942,8,FALSE)</f>
        <v>Si</v>
      </c>
      <c r="J141" s="133" t="str">
        <f>VLOOKUP(E141,VIP!$A$2:$O12892,8,FALSE)</f>
        <v>Si</v>
      </c>
      <c r="K141" s="133" t="str">
        <f>VLOOKUP(E141,VIP!$A$2:$O16466,6,0)</f>
        <v>NO</v>
      </c>
      <c r="L141" s="142" t="s">
        <v>2213</v>
      </c>
      <c r="M141" s="152" t="s">
        <v>2531</v>
      </c>
      <c r="N141" s="93" t="s">
        <v>2444</v>
      </c>
      <c r="O141" s="133" t="s">
        <v>2619</v>
      </c>
      <c r="P141" s="142"/>
      <c r="Q141" s="153">
        <v>44456.765277777777</v>
      </c>
    </row>
    <row r="142" spans="1:17" s="119" customFormat="1" ht="18" x14ac:dyDescent="0.25">
      <c r="A142" s="133" t="str">
        <f>VLOOKUP(E142,'LISTADO ATM'!$A$2:$C$901,3,0)</f>
        <v>DISTRITO NACIONAL</v>
      </c>
      <c r="B142" s="145">
        <v>3336027538</v>
      </c>
      <c r="C142" s="94">
        <v>44454.693344907406</v>
      </c>
      <c r="D142" s="94" t="s">
        <v>2441</v>
      </c>
      <c r="E142" s="122">
        <v>755</v>
      </c>
      <c r="F142" s="133" t="str">
        <f>VLOOKUP(E142,VIP!$A$2:$O16052,2,0)</f>
        <v>DRBR755</v>
      </c>
      <c r="G142" s="133" t="str">
        <f>VLOOKUP(E142,'LISTADO ATM'!$A$2:$B$900,2,0)</f>
        <v xml:space="preserve">ATM Oficina Galería del Este (Plaza) </v>
      </c>
      <c r="H142" s="133" t="str">
        <f>VLOOKUP(E142,VIP!$A$2:$O21013,7,FALSE)</f>
        <v>Si</v>
      </c>
      <c r="I142" s="133" t="str">
        <f>VLOOKUP(E142,VIP!$A$2:$O12978,8,FALSE)</f>
        <v>Si</v>
      </c>
      <c r="J142" s="133" t="str">
        <f>VLOOKUP(E142,VIP!$A$2:$O12928,8,FALSE)</f>
        <v>Si</v>
      </c>
      <c r="K142" s="133" t="str">
        <f>VLOOKUP(E142,VIP!$A$2:$O16502,6,0)</f>
        <v>NO</v>
      </c>
      <c r="L142" s="142" t="s">
        <v>2608</v>
      </c>
      <c r="M142" s="152" t="s">
        <v>2531</v>
      </c>
      <c r="N142" s="93" t="s">
        <v>2444</v>
      </c>
      <c r="O142" s="133" t="s">
        <v>2445</v>
      </c>
      <c r="P142" s="142"/>
      <c r="Q142" s="153">
        <v>44456.708333333336</v>
      </c>
    </row>
    <row r="143" spans="1:17" s="119" customFormat="1" ht="18" x14ac:dyDescent="0.25">
      <c r="A143" s="133" t="str">
        <f>VLOOKUP(E143,'LISTADO ATM'!$A$2:$C$901,3,0)</f>
        <v>NORTE</v>
      </c>
      <c r="B143" s="145" t="s">
        <v>2743</v>
      </c>
      <c r="C143" s="94">
        <v>44456.583368055559</v>
      </c>
      <c r="D143" s="94" t="s">
        <v>2620</v>
      </c>
      <c r="E143" s="122">
        <v>757</v>
      </c>
      <c r="F143" s="133" t="str">
        <f>VLOOKUP(E143,VIP!$A$2:$O16000,2,0)</f>
        <v>DRBR757</v>
      </c>
      <c r="G143" s="133" t="str">
        <f>VLOOKUP(E143,'LISTADO ATM'!$A$2:$B$900,2,0)</f>
        <v xml:space="preserve">ATM UNP Plaza Paseo (Santiago) </v>
      </c>
      <c r="H143" s="133" t="str">
        <f>VLOOKUP(E143,VIP!$A$2:$O20961,7,FALSE)</f>
        <v>Si</v>
      </c>
      <c r="I143" s="133" t="str">
        <f>VLOOKUP(E143,VIP!$A$2:$O12926,8,FALSE)</f>
        <v>Si</v>
      </c>
      <c r="J143" s="133" t="str">
        <f>VLOOKUP(E143,VIP!$A$2:$O12876,8,FALSE)</f>
        <v>Si</v>
      </c>
      <c r="K143" s="133" t="str">
        <f>VLOOKUP(E143,VIP!$A$2:$O16450,6,0)</f>
        <v>NO</v>
      </c>
      <c r="L143" s="142" t="s">
        <v>2410</v>
      </c>
      <c r="M143" s="152" t="s">
        <v>2531</v>
      </c>
      <c r="N143" s="93" t="s">
        <v>2444</v>
      </c>
      <c r="O143" s="133" t="s">
        <v>2621</v>
      </c>
      <c r="P143" s="142"/>
      <c r="Q143" s="153">
        <v>44456.708333333336</v>
      </c>
    </row>
    <row r="144" spans="1:17" s="119" customFormat="1" ht="18" x14ac:dyDescent="0.25">
      <c r="A144" s="133" t="str">
        <f>VLOOKUP(E144,'LISTADO ATM'!$A$2:$C$901,3,0)</f>
        <v>SUR</v>
      </c>
      <c r="B144" s="145" t="s">
        <v>2647</v>
      </c>
      <c r="C144" s="94">
        <v>44455.867326388892</v>
      </c>
      <c r="D144" s="94" t="s">
        <v>2460</v>
      </c>
      <c r="E144" s="122">
        <v>767</v>
      </c>
      <c r="F144" s="133" t="str">
        <f>VLOOKUP(E144,VIP!$A$2:$O16002,2,0)</f>
        <v>DRBR059</v>
      </c>
      <c r="G144" s="133" t="str">
        <f>VLOOKUP(E144,'LISTADO ATM'!$A$2:$B$900,2,0)</f>
        <v xml:space="preserve">ATM S/M Diverso (Azua) </v>
      </c>
      <c r="H144" s="133" t="str">
        <f>VLOOKUP(E144,VIP!$A$2:$O20963,7,FALSE)</f>
        <v>Si</v>
      </c>
      <c r="I144" s="133" t="str">
        <f>VLOOKUP(E144,VIP!$A$2:$O12928,8,FALSE)</f>
        <v>No</v>
      </c>
      <c r="J144" s="133" t="str">
        <f>VLOOKUP(E144,VIP!$A$2:$O12878,8,FALSE)</f>
        <v>No</v>
      </c>
      <c r="K144" s="133" t="str">
        <f>VLOOKUP(E144,VIP!$A$2:$O16452,6,0)</f>
        <v>NO</v>
      </c>
      <c r="L144" s="142" t="s">
        <v>2434</v>
      </c>
      <c r="M144" s="152" t="s">
        <v>2531</v>
      </c>
      <c r="N144" s="93" t="s">
        <v>2444</v>
      </c>
      <c r="O144" s="133" t="s">
        <v>2616</v>
      </c>
      <c r="P144" s="142"/>
      <c r="Q144" s="153">
        <v>44456.445925925924</v>
      </c>
    </row>
    <row r="145" spans="1:17" ht="18" x14ac:dyDescent="0.25">
      <c r="A145" s="133" t="str">
        <f>VLOOKUP(E145,'LISTADO ATM'!$A$2:$C$901,3,0)</f>
        <v>DISTRITO NACIONAL</v>
      </c>
      <c r="B145" s="145">
        <v>3336029283</v>
      </c>
      <c r="C145" s="94">
        <v>44456.390277777777</v>
      </c>
      <c r="D145" s="94" t="s">
        <v>2460</v>
      </c>
      <c r="E145" s="122">
        <v>769</v>
      </c>
      <c r="F145" s="133" t="str">
        <f>VLOOKUP(E145,VIP!$A$2:$O15999,2,0)</f>
        <v>DRBR769</v>
      </c>
      <c r="G145" s="133" t="str">
        <f>VLOOKUP(E145,'LISTADO ATM'!$A$2:$B$900,2,0)</f>
        <v>ATM UNP Pablo Mella Morales</v>
      </c>
      <c r="H145" s="133" t="str">
        <f>VLOOKUP(E145,VIP!$A$2:$O20960,7,FALSE)</f>
        <v>Si</v>
      </c>
      <c r="I145" s="133" t="str">
        <f>VLOOKUP(E145,VIP!$A$2:$O12925,8,FALSE)</f>
        <v>Si</v>
      </c>
      <c r="J145" s="133" t="str">
        <f>VLOOKUP(E145,VIP!$A$2:$O12875,8,FALSE)</f>
        <v>Si</v>
      </c>
      <c r="K145" s="133" t="str">
        <f>VLOOKUP(E145,VIP!$A$2:$O16449,6,0)</f>
        <v>NO</v>
      </c>
      <c r="L145" s="142" t="s">
        <v>2732</v>
      </c>
      <c r="M145" s="152" t="s">
        <v>2531</v>
      </c>
      <c r="N145" s="152" t="s">
        <v>2733</v>
      </c>
      <c r="O145" s="133" t="s">
        <v>2460</v>
      </c>
      <c r="P145" s="142"/>
      <c r="Q145" s="152" t="s">
        <v>2531</v>
      </c>
    </row>
    <row r="146" spans="1:17" ht="18" x14ac:dyDescent="0.25">
      <c r="A146" s="133" t="str">
        <f>VLOOKUP(E146,'LISTADO ATM'!$A$2:$C$901,3,0)</f>
        <v>SUR</v>
      </c>
      <c r="B146" s="145" t="s">
        <v>2774</v>
      </c>
      <c r="C146" s="94">
        <v>44456.644953703704</v>
      </c>
      <c r="D146" s="94" t="s">
        <v>2441</v>
      </c>
      <c r="E146" s="122">
        <v>783</v>
      </c>
      <c r="F146" s="133" t="str">
        <f>VLOOKUP(E146,VIP!$A$2:$O16018,2,0)</f>
        <v>DRBR303</v>
      </c>
      <c r="G146" s="133" t="str">
        <f>VLOOKUP(E146,'LISTADO ATM'!$A$2:$B$900,2,0)</f>
        <v xml:space="preserve">ATM Autobanco Alfa y Omega (Barahona) </v>
      </c>
      <c r="H146" s="133" t="str">
        <f>VLOOKUP(E146,VIP!$A$2:$O20979,7,FALSE)</f>
        <v>Si</v>
      </c>
      <c r="I146" s="133" t="str">
        <f>VLOOKUP(E146,VIP!$A$2:$O12944,8,FALSE)</f>
        <v>Si</v>
      </c>
      <c r="J146" s="133" t="str">
        <f>VLOOKUP(E146,VIP!$A$2:$O12894,8,FALSE)</f>
        <v>Si</v>
      </c>
      <c r="K146" s="133" t="str">
        <f>VLOOKUP(E146,VIP!$A$2:$O16468,6,0)</f>
        <v>NO</v>
      </c>
      <c r="L146" s="142" t="s">
        <v>2778</v>
      </c>
      <c r="M146" s="93" t="s">
        <v>2438</v>
      </c>
      <c r="N146" s="93" t="s">
        <v>2444</v>
      </c>
      <c r="O146" s="133" t="s">
        <v>2445</v>
      </c>
      <c r="P146" s="142"/>
      <c r="Q146" s="147" t="s">
        <v>2778</v>
      </c>
    </row>
    <row r="147" spans="1:17" ht="18" x14ac:dyDescent="0.25">
      <c r="A147" s="133" t="str">
        <f>VLOOKUP(E147,'LISTADO ATM'!$A$2:$C$901,3,0)</f>
        <v>NORTE</v>
      </c>
      <c r="B147" s="145" t="s">
        <v>2649</v>
      </c>
      <c r="C147" s="94">
        <v>44455.864305555559</v>
      </c>
      <c r="D147" s="94" t="s">
        <v>2620</v>
      </c>
      <c r="E147" s="122">
        <v>799</v>
      </c>
      <c r="F147" s="133" t="str">
        <f>VLOOKUP(E147,VIP!$A$2:$O16004,2,0)</f>
        <v>DRBR799</v>
      </c>
      <c r="G147" s="133" t="str">
        <f>VLOOKUP(E147,'LISTADO ATM'!$A$2:$B$900,2,0)</f>
        <v xml:space="preserve">ATM Clínica Corominas (Santiago) </v>
      </c>
      <c r="H147" s="133" t="str">
        <f>VLOOKUP(E147,VIP!$A$2:$O20965,7,FALSE)</f>
        <v>Si</v>
      </c>
      <c r="I147" s="133" t="str">
        <f>VLOOKUP(E147,VIP!$A$2:$O12930,8,FALSE)</f>
        <v>Si</v>
      </c>
      <c r="J147" s="133" t="str">
        <f>VLOOKUP(E147,VIP!$A$2:$O12880,8,FALSE)</f>
        <v>Si</v>
      </c>
      <c r="K147" s="133" t="str">
        <f>VLOOKUP(E147,VIP!$A$2:$O16454,6,0)</f>
        <v>NO</v>
      </c>
      <c r="L147" s="142" t="s">
        <v>2410</v>
      </c>
      <c r="M147" s="93" t="s">
        <v>2438</v>
      </c>
      <c r="N147" s="93" t="s">
        <v>2444</v>
      </c>
      <c r="O147" s="133" t="s">
        <v>2621</v>
      </c>
      <c r="P147" s="142"/>
      <c r="Q147" s="147" t="s">
        <v>2410</v>
      </c>
    </row>
    <row r="148" spans="1:17" ht="18" x14ac:dyDescent="0.25">
      <c r="A148" s="133" t="str">
        <f>VLOOKUP(E148,'LISTADO ATM'!$A$2:$C$901,3,0)</f>
        <v>ESTE</v>
      </c>
      <c r="B148" s="145" t="s">
        <v>2734</v>
      </c>
      <c r="C148" s="94">
        <v>44456.556122685186</v>
      </c>
      <c r="D148" s="94" t="s">
        <v>2174</v>
      </c>
      <c r="E148" s="122">
        <v>803</v>
      </c>
      <c r="F148" s="133" t="str">
        <f>VLOOKUP(E148,VIP!$A$2:$O15996,2,0)</f>
        <v>DRBR803</v>
      </c>
      <c r="G148" s="133" t="str">
        <f>VLOOKUP(E148,'LISTADO ATM'!$A$2:$B$900,2,0)</f>
        <v xml:space="preserve">ATM Hotel Be Live Canoa (Bayahibe) I </v>
      </c>
      <c r="H148" s="133" t="str">
        <f>VLOOKUP(E148,VIP!$A$2:$O20957,7,FALSE)</f>
        <v>Si</v>
      </c>
      <c r="I148" s="133" t="str">
        <f>VLOOKUP(E148,VIP!$A$2:$O12922,8,FALSE)</f>
        <v>Si</v>
      </c>
      <c r="J148" s="133" t="str">
        <f>VLOOKUP(E148,VIP!$A$2:$O12872,8,FALSE)</f>
        <v>Si</v>
      </c>
      <c r="K148" s="133" t="str">
        <f>VLOOKUP(E148,VIP!$A$2:$O16446,6,0)</f>
        <v>NO</v>
      </c>
      <c r="L148" s="142" t="s">
        <v>2213</v>
      </c>
      <c r="M148" s="93" t="s">
        <v>2438</v>
      </c>
      <c r="N148" s="93" t="s">
        <v>2444</v>
      </c>
      <c r="O148" s="133" t="s">
        <v>2446</v>
      </c>
      <c r="P148" s="142"/>
      <c r="Q148" s="147" t="s">
        <v>2213</v>
      </c>
    </row>
    <row r="149" spans="1:17" ht="18" x14ac:dyDescent="0.25">
      <c r="A149" s="133" t="str">
        <f>VLOOKUP(E149,'LISTADO ATM'!$A$2:$C$901,3,0)</f>
        <v>NORTE</v>
      </c>
      <c r="B149" s="145" t="s">
        <v>2776</v>
      </c>
      <c r="C149" s="94">
        <v>44456.641909722224</v>
      </c>
      <c r="D149" s="94" t="s">
        <v>2620</v>
      </c>
      <c r="E149" s="122">
        <v>807</v>
      </c>
      <c r="F149" s="133" t="str">
        <f>VLOOKUP(E149,VIP!$A$2:$O16020,2,0)</f>
        <v>DRBR207</v>
      </c>
      <c r="G149" s="133" t="str">
        <f>VLOOKUP(E149,'LISTADO ATM'!$A$2:$B$900,2,0)</f>
        <v xml:space="preserve">ATM S/M Morel (Mao) </v>
      </c>
      <c r="H149" s="133" t="str">
        <f>VLOOKUP(E149,VIP!$A$2:$O20981,7,FALSE)</f>
        <v>Si</v>
      </c>
      <c r="I149" s="133" t="str">
        <f>VLOOKUP(E149,VIP!$A$2:$O12946,8,FALSE)</f>
        <v>Si</v>
      </c>
      <c r="J149" s="133" t="str">
        <f>VLOOKUP(E149,VIP!$A$2:$O12896,8,FALSE)</f>
        <v>Si</v>
      </c>
      <c r="K149" s="133" t="str">
        <f>VLOOKUP(E149,VIP!$A$2:$O16470,6,0)</f>
        <v>SI</v>
      </c>
      <c r="L149" s="142" t="s">
        <v>2778</v>
      </c>
      <c r="M149" s="93" t="s">
        <v>2438</v>
      </c>
      <c r="N149" s="93" t="s">
        <v>2444</v>
      </c>
      <c r="O149" s="133" t="s">
        <v>2621</v>
      </c>
      <c r="P149" s="142"/>
      <c r="Q149" s="147" t="s">
        <v>2778</v>
      </c>
    </row>
    <row r="150" spans="1:17" ht="18" x14ac:dyDescent="0.25">
      <c r="A150" s="133" t="str">
        <f>VLOOKUP(E150,'LISTADO ATM'!$A$2:$C$901,3,0)</f>
        <v>DISTRITO NACIONAL</v>
      </c>
      <c r="B150" s="145">
        <v>3336027759</v>
      </c>
      <c r="C150" s="94">
        <v>44454.804282407407</v>
      </c>
      <c r="D150" s="94" t="s">
        <v>2174</v>
      </c>
      <c r="E150" s="122">
        <v>815</v>
      </c>
      <c r="F150" s="133" t="str">
        <f>VLOOKUP(E150,VIP!$A$2:$O15990,2,0)</f>
        <v>DRBR24A</v>
      </c>
      <c r="G150" s="133" t="str">
        <f>VLOOKUP(E150,'LISTADO ATM'!$A$2:$B$900,2,0)</f>
        <v xml:space="preserve">ATM Oficina Atalaya del Mar </v>
      </c>
      <c r="H150" s="133" t="str">
        <f>VLOOKUP(E150,VIP!$A$2:$O20951,7,FALSE)</f>
        <v>Si</v>
      </c>
      <c r="I150" s="133" t="str">
        <f>VLOOKUP(E150,VIP!$A$2:$O12916,8,FALSE)</f>
        <v>Si</v>
      </c>
      <c r="J150" s="133" t="str">
        <f>VLOOKUP(E150,VIP!$A$2:$O12866,8,FALSE)</f>
        <v>Si</v>
      </c>
      <c r="K150" s="133" t="str">
        <f>VLOOKUP(E150,VIP!$A$2:$O16440,6,0)</f>
        <v>SI</v>
      </c>
      <c r="L150" s="142" t="s">
        <v>2213</v>
      </c>
      <c r="M150" s="152" t="s">
        <v>2531</v>
      </c>
      <c r="N150" s="93" t="s">
        <v>2444</v>
      </c>
      <c r="O150" s="133" t="s">
        <v>2446</v>
      </c>
      <c r="P150" s="142"/>
      <c r="Q150" s="153">
        <v>44456.597824074073</v>
      </c>
    </row>
    <row r="151" spans="1:17" ht="18" x14ac:dyDescent="0.25">
      <c r="A151" s="133" t="str">
        <f>VLOOKUP(E151,'LISTADO ATM'!$A$2:$C$901,3,0)</f>
        <v>ESTE</v>
      </c>
      <c r="B151" s="145" t="s">
        <v>2667</v>
      </c>
      <c r="C151" s="94">
        <v>44455.7966087963</v>
      </c>
      <c r="D151" s="94" t="s">
        <v>2174</v>
      </c>
      <c r="E151" s="122">
        <v>824</v>
      </c>
      <c r="F151" s="133" t="str">
        <f>VLOOKUP(E151,VIP!$A$2:$O16023,2,0)</f>
        <v>DRBR824</v>
      </c>
      <c r="G151" s="133" t="str">
        <f>VLOOKUP(E151,'LISTADO ATM'!$A$2:$B$900,2,0)</f>
        <v xml:space="preserve">ATM Multiplaza (Higuey) </v>
      </c>
      <c r="H151" s="133" t="str">
        <f>VLOOKUP(E151,VIP!$A$2:$O20984,7,FALSE)</f>
        <v>Si</v>
      </c>
      <c r="I151" s="133" t="str">
        <f>VLOOKUP(E151,VIP!$A$2:$O12949,8,FALSE)</f>
        <v>Si</v>
      </c>
      <c r="J151" s="133" t="str">
        <f>VLOOKUP(E151,VIP!$A$2:$O12899,8,FALSE)</f>
        <v>Si</v>
      </c>
      <c r="K151" s="133" t="str">
        <f>VLOOKUP(E151,VIP!$A$2:$O16473,6,0)</f>
        <v>NO</v>
      </c>
      <c r="L151" s="142" t="s">
        <v>2213</v>
      </c>
      <c r="M151" s="152" t="s">
        <v>2531</v>
      </c>
      <c r="N151" s="93" t="s">
        <v>2444</v>
      </c>
      <c r="O151" s="133" t="s">
        <v>2446</v>
      </c>
      <c r="P151" s="142"/>
      <c r="Q151" s="153">
        <v>44456.620289351849</v>
      </c>
    </row>
    <row r="152" spans="1:17" ht="18" x14ac:dyDescent="0.25">
      <c r="A152" s="133" t="str">
        <f>VLOOKUP(E152,'LISTADO ATM'!$A$2:$C$901,3,0)</f>
        <v>SUR</v>
      </c>
      <c r="B152" s="145" t="s">
        <v>2768</v>
      </c>
      <c r="C152" s="94">
        <v>44456.70385416667</v>
      </c>
      <c r="D152" s="94" t="s">
        <v>2441</v>
      </c>
      <c r="E152" s="122">
        <v>825</v>
      </c>
      <c r="F152" s="133" t="str">
        <f>VLOOKUP(E152,VIP!$A$2:$O16012,2,0)</f>
        <v>DRBR825</v>
      </c>
      <c r="G152" s="133" t="str">
        <f>VLOOKUP(E152,'LISTADO ATM'!$A$2:$B$900,2,0)</f>
        <v xml:space="preserve">ATM Estacion Eco Cibeles (Las Matas de Farfán) </v>
      </c>
      <c r="H152" s="133" t="str">
        <f>VLOOKUP(E152,VIP!$A$2:$O20973,7,FALSE)</f>
        <v>Si</v>
      </c>
      <c r="I152" s="133" t="str">
        <f>VLOOKUP(E152,VIP!$A$2:$O12938,8,FALSE)</f>
        <v>Si</v>
      </c>
      <c r="J152" s="133" t="str">
        <f>VLOOKUP(E152,VIP!$A$2:$O12888,8,FALSE)</f>
        <v>Si</v>
      </c>
      <c r="K152" s="133" t="str">
        <f>VLOOKUP(E152,VIP!$A$2:$O16462,6,0)</f>
        <v>NO</v>
      </c>
      <c r="L152" s="142" t="s">
        <v>2434</v>
      </c>
      <c r="M152" s="93" t="s">
        <v>2438</v>
      </c>
      <c r="N152" s="93" t="s">
        <v>2444</v>
      </c>
      <c r="O152" s="133" t="s">
        <v>2445</v>
      </c>
      <c r="P152" s="142"/>
      <c r="Q152" s="147" t="s">
        <v>2434</v>
      </c>
    </row>
    <row r="153" spans="1:17" ht="18" x14ac:dyDescent="0.25">
      <c r="A153" s="133" t="str">
        <f>VLOOKUP(E153,'LISTADO ATM'!$A$2:$C$901,3,0)</f>
        <v>DISTRITO NACIONAL</v>
      </c>
      <c r="B153" s="145" t="s">
        <v>2662</v>
      </c>
      <c r="C153" s="94">
        <v>44455.800520833334</v>
      </c>
      <c r="D153" s="94" t="s">
        <v>2174</v>
      </c>
      <c r="E153" s="122">
        <v>836</v>
      </c>
      <c r="F153" s="133" t="str">
        <f>VLOOKUP(E153,VIP!$A$2:$O16018,2,0)</f>
        <v>DRBR836</v>
      </c>
      <c r="G153" s="133" t="str">
        <f>VLOOKUP(E153,'LISTADO ATM'!$A$2:$B$900,2,0)</f>
        <v xml:space="preserve">ATM UNP Plaza Luperón </v>
      </c>
      <c r="H153" s="133" t="str">
        <f>VLOOKUP(E153,VIP!$A$2:$O20979,7,FALSE)</f>
        <v>Si</v>
      </c>
      <c r="I153" s="133" t="str">
        <f>VLOOKUP(E153,VIP!$A$2:$O12944,8,FALSE)</f>
        <v>Si</v>
      </c>
      <c r="J153" s="133" t="str">
        <f>VLOOKUP(E153,VIP!$A$2:$O12894,8,FALSE)</f>
        <v>Si</v>
      </c>
      <c r="K153" s="133" t="str">
        <f>VLOOKUP(E153,VIP!$A$2:$O16468,6,0)</f>
        <v>NO</v>
      </c>
      <c r="L153" s="142" t="s">
        <v>2456</v>
      </c>
      <c r="M153" s="152" t="s">
        <v>2531</v>
      </c>
      <c r="N153" s="93" t="s">
        <v>2444</v>
      </c>
      <c r="O153" s="133" t="s">
        <v>2446</v>
      </c>
      <c r="P153" s="142"/>
      <c r="Q153" s="153">
        <v>44456.620324074072</v>
      </c>
    </row>
    <row r="154" spans="1:17" ht="18" x14ac:dyDescent="0.25">
      <c r="A154" s="133" t="str">
        <f>VLOOKUP(E154,'LISTADO ATM'!$A$2:$C$901,3,0)</f>
        <v>NORTE</v>
      </c>
      <c r="B154" s="145" t="s">
        <v>2713</v>
      </c>
      <c r="C154" s="94">
        <v>44456.011504629627</v>
      </c>
      <c r="D154" s="94" t="s">
        <v>2175</v>
      </c>
      <c r="E154" s="122">
        <v>837</v>
      </c>
      <c r="F154" s="133" t="str">
        <f>VLOOKUP(E154,VIP!$A$2:$O16015,2,0)</f>
        <v>DRBR837</v>
      </c>
      <c r="G154" s="133" t="str">
        <f>VLOOKUP(E154,'LISTADO ATM'!$A$2:$B$900,2,0)</f>
        <v>ATM Estación Next Canabacoa</v>
      </c>
      <c r="H154" s="133" t="str">
        <f>VLOOKUP(E154,VIP!$A$2:$O20976,7,FALSE)</f>
        <v>Si</v>
      </c>
      <c r="I154" s="133" t="str">
        <f>VLOOKUP(E154,VIP!$A$2:$O12941,8,FALSE)</f>
        <v>Si</v>
      </c>
      <c r="J154" s="133" t="str">
        <f>VLOOKUP(E154,VIP!$A$2:$O12891,8,FALSE)</f>
        <v>Si</v>
      </c>
      <c r="K154" s="133" t="str">
        <f>VLOOKUP(E154,VIP!$A$2:$O16465,6,0)</f>
        <v>NO</v>
      </c>
      <c r="L154" s="142" t="s">
        <v>2239</v>
      </c>
      <c r="M154" s="152" t="s">
        <v>2531</v>
      </c>
      <c r="N154" s="93" t="s">
        <v>2444</v>
      </c>
      <c r="O154" s="133" t="s">
        <v>2619</v>
      </c>
      <c r="P154" s="142"/>
      <c r="Q154" s="153">
        <v>44456.777083333334</v>
      </c>
    </row>
    <row r="155" spans="1:17" ht="18" x14ac:dyDescent="0.25">
      <c r="A155" s="133" t="str">
        <f>VLOOKUP(E155,'LISTADO ATM'!$A$2:$C$901,3,0)</f>
        <v>ESTE</v>
      </c>
      <c r="B155" s="145" t="s">
        <v>2661</v>
      </c>
      <c r="C155" s="94">
        <v>44455.80097222222</v>
      </c>
      <c r="D155" s="94" t="s">
        <v>2174</v>
      </c>
      <c r="E155" s="122">
        <v>842</v>
      </c>
      <c r="F155" s="133" t="str">
        <f>VLOOKUP(E155,VIP!$A$2:$O16017,2,0)</f>
        <v>DRBR842</v>
      </c>
      <c r="G155" s="133" t="str">
        <f>VLOOKUP(E155,'LISTADO ATM'!$A$2:$B$900,2,0)</f>
        <v xml:space="preserve">ATM Plaza Orense II (La Romana) </v>
      </c>
      <c r="H155" s="133" t="str">
        <f>VLOOKUP(E155,VIP!$A$2:$O20978,7,FALSE)</f>
        <v>Si</v>
      </c>
      <c r="I155" s="133" t="str">
        <f>VLOOKUP(E155,VIP!$A$2:$O12943,8,FALSE)</f>
        <v>Si</v>
      </c>
      <c r="J155" s="133" t="str">
        <f>VLOOKUP(E155,VIP!$A$2:$O12893,8,FALSE)</f>
        <v>Si</v>
      </c>
      <c r="K155" s="133" t="str">
        <f>VLOOKUP(E155,VIP!$A$2:$O16467,6,0)</f>
        <v>NO</v>
      </c>
      <c r="L155" s="142" t="s">
        <v>2456</v>
      </c>
      <c r="M155" s="152" t="s">
        <v>2531</v>
      </c>
      <c r="N155" s="93" t="s">
        <v>2444</v>
      </c>
      <c r="O155" s="133" t="s">
        <v>2446</v>
      </c>
      <c r="P155" s="142"/>
      <c r="Q155" s="153">
        <v>44456.797222222223</v>
      </c>
    </row>
    <row r="156" spans="1:17" ht="18" x14ac:dyDescent="0.25">
      <c r="A156" s="133" t="str">
        <f>VLOOKUP(E156,'LISTADO ATM'!$A$2:$C$901,3,0)</f>
        <v>DISTRITO NACIONAL</v>
      </c>
      <c r="B156" s="145" t="s">
        <v>2709</v>
      </c>
      <c r="C156" s="94">
        <v>44456.030046296299</v>
      </c>
      <c r="D156" s="94" t="s">
        <v>2174</v>
      </c>
      <c r="E156" s="122">
        <v>858</v>
      </c>
      <c r="F156" s="133" t="str">
        <f>VLOOKUP(E156,VIP!$A$2:$O16011,2,0)</f>
        <v>DRBR858</v>
      </c>
      <c r="G156" s="133" t="str">
        <f>VLOOKUP(E156,'LISTADO ATM'!$A$2:$B$900,2,0)</f>
        <v xml:space="preserve">ATM Cooperativa Maestros (COOPNAMA) </v>
      </c>
      <c r="H156" s="133" t="str">
        <f>VLOOKUP(E156,VIP!$A$2:$O20972,7,FALSE)</f>
        <v>Si</v>
      </c>
      <c r="I156" s="133" t="str">
        <f>VLOOKUP(E156,VIP!$A$2:$O12937,8,FALSE)</f>
        <v>No</v>
      </c>
      <c r="J156" s="133" t="str">
        <f>VLOOKUP(E156,VIP!$A$2:$O12887,8,FALSE)</f>
        <v>No</v>
      </c>
      <c r="K156" s="133" t="str">
        <f>VLOOKUP(E156,VIP!$A$2:$O16461,6,0)</f>
        <v>NO</v>
      </c>
      <c r="L156" s="142" t="s">
        <v>2213</v>
      </c>
      <c r="M156" s="152" t="s">
        <v>2531</v>
      </c>
      <c r="N156" s="93" t="s">
        <v>2444</v>
      </c>
      <c r="O156" s="133" t="s">
        <v>2446</v>
      </c>
      <c r="P156" s="142"/>
      <c r="Q156" s="153">
        <v>44456.421203703707</v>
      </c>
    </row>
    <row r="157" spans="1:17" ht="18" x14ac:dyDescent="0.25">
      <c r="A157" s="133" t="str">
        <f>VLOOKUP(E157,'LISTADO ATM'!$A$2:$C$901,3,0)</f>
        <v>DISTRITO NACIONAL</v>
      </c>
      <c r="B157" s="145" t="s">
        <v>2710</v>
      </c>
      <c r="C157" s="94">
        <v>44456.027071759258</v>
      </c>
      <c r="D157" s="94" t="s">
        <v>2441</v>
      </c>
      <c r="E157" s="122">
        <v>860</v>
      </c>
      <c r="F157" s="133" t="str">
        <f>VLOOKUP(E157,VIP!$A$2:$O16012,2,0)</f>
        <v>DRBR860</v>
      </c>
      <c r="G157" s="133" t="str">
        <f>VLOOKUP(E157,'LISTADO ATM'!$A$2:$B$900,2,0)</f>
        <v xml:space="preserve">ATM Oficina Bella Vista 27 de Febrero I </v>
      </c>
      <c r="H157" s="133" t="str">
        <f>VLOOKUP(E157,VIP!$A$2:$O20973,7,FALSE)</f>
        <v>Si</v>
      </c>
      <c r="I157" s="133" t="str">
        <f>VLOOKUP(E157,VIP!$A$2:$O12938,8,FALSE)</f>
        <v>Si</v>
      </c>
      <c r="J157" s="133" t="str">
        <f>VLOOKUP(E157,VIP!$A$2:$O12888,8,FALSE)</f>
        <v>Si</v>
      </c>
      <c r="K157" s="133" t="str">
        <f>VLOOKUP(E157,VIP!$A$2:$O16462,6,0)</f>
        <v>NO</v>
      </c>
      <c r="L157" s="142" t="s">
        <v>2608</v>
      </c>
      <c r="M157" s="93" t="s">
        <v>2438</v>
      </c>
      <c r="N157" s="93" t="s">
        <v>2444</v>
      </c>
      <c r="O157" s="133" t="s">
        <v>2445</v>
      </c>
      <c r="P157" s="142"/>
      <c r="Q157" s="147" t="s">
        <v>2608</v>
      </c>
    </row>
    <row r="158" spans="1:17" ht="18" x14ac:dyDescent="0.25">
      <c r="A158" s="133" t="str">
        <f>VLOOKUP(E158,'LISTADO ATM'!$A$2:$C$901,3,0)</f>
        <v>NORTE</v>
      </c>
      <c r="B158" s="145" t="s">
        <v>2742</v>
      </c>
      <c r="C158" s="94">
        <v>44456.585289351853</v>
      </c>
      <c r="D158" s="94" t="s">
        <v>2441</v>
      </c>
      <c r="E158" s="122">
        <v>862</v>
      </c>
      <c r="F158" s="133" t="str">
        <f>VLOOKUP(E158,VIP!$A$2:$O15999,2,0)</f>
        <v>DRBR862</v>
      </c>
      <c r="G158" s="133" t="str">
        <f>VLOOKUP(E158,'LISTADO ATM'!$A$2:$B$900,2,0)</f>
        <v xml:space="preserve">ATM S/M Doble A (Sabaneta) </v>
      </c>
      <c r="H158" s="133" t="str">
        <f>VLOOKUP(E158,VIP!$A$2:$O20960,7,FALSE)</f>
        <v>Si</v>
      </c>
      <c r="I158" s="133" t="str">
        <f>VLOOKUP(E158,VIP!$A$2:$O12925,8,FALSE)</f>
        <v>Si</v>
      </c>
      <c r="J158" s="133" t="str">
        <f>VLOOKUP(E158,VIP!$A$2:$O12875,8,FALSE)</f>
        <v>Si</v>
      </c>
      <c r="K158" s="133" t="str">
        <f>VLOOKUP(E158,VIP!$A$2:$O16449,6,0)</f>
        <v>NO</v>
      </c>
      <c r="L158" s="142" t="s">
        <v>2410</v>
      </c>
      <c r="M158" s="152" t="s">
        <v>2531</v>
      </c>
      <c r="N158" s="93" t="s">
        <v>2444</v>
      </c>
      <c r="O158" s="133" t="s">
        <v>2445</v>
      </c>
      <c r="P158" s="142"/>
      <c r="Q158" s="153">
        <v>44456.708333333336</v>
      </c>
    </row>
    <row r="159" spans="1:17" ht="18" x14ac:dyDescent="0.25">
      <c r="A159" s="133" t="str">
        <f>VLOOKUP(E159,'LISTADO ATM'!$A$2:$C$901,3,0)</f>
        <v>DISTRITO NACIONAL</v>
      </c>
      <c r="B159" s="145">
        <v>3336027761</v>
      </c>
      <c r="C159" s="94">
        <v>44454.811493055553</v>
      </c>
      <c r="D159" s="94" t="s">
        <v>2174</v>
      </c>
      <c r="E159" s="122">
        <v>875</v>
      </c>
      <c r="F159" s="133" t="str">
        <f>VLOOKUP(E159,VIP!$A$2:$O15988,2,0)</f>
        <v>DRBR875</v>
      </c>
      <c r="G159" s="133" t="str">
        <f>VLOOKUP(E159,'LISTADO ATM'!$A$2:$B$900,2,0)</f>
        <v xml:space="preserve">ATM Texaco Aut. Duarte KM 14 1/2 (Los Alcarrizos) </v>
      </c>
      <c r="H159" s="133" t="str">
        <f>VLOOKUP(E159,VIP!$A$2:$O20949,7,FALSE)</f>
        <v>Si</v>
      </c>
      <c r="I159" s="133" t="str">
        <f>VLOOKUP(E159,VIP!$A$2:$O12914,8,FALSE)</f>
        <v>Si</v>
      </c>
      <c r="J159" s="133" t="str">
        <f>VLOOKUP(E159,VIP!$A$2:$O12864,8,FALSE)</f>
        <v>Si</v>
      </c>
      <c r="K159" s="133" t="str">
        <f>VLOOKUP(E159,VIP!$A$2:$O16438,6,0)</f>
        <v>NO</v>
      </c>
      <c r="L159" s="142" t="s">
        <v>2213</v>
      </c>
      <c r="M159" s="93" t="s">
        <v>2438</v>
      </c>
      <c r="N159" s="93" t="s">
        <v>2444</v>
      </c>
      <c r="O159" s="133" t="s">
        <v>2446</v>
      </c>
      <c r="P159" s="142"/>
      <c r="Q159" s="147" t="s">
        <v>2213</v>
      </c>
    </row>
    <row r="160" spans="1:17" ht="18" x14ac:dyDescent="0.25">
      <c r="A160" s="133" t="str">
        <f>VLOOKUP(E160,'LISTADO ATM'!$A$2:$C$901,3,0)</f>
        <v>NORTE</v>
      </c>
      <c r="B160" s="145" t="s">
        <v>2682</v>
      </c>
      <c r="C160" s="94">
        <v>44455.770532407405</v>
      </c>
      <c r="D160" s="94" t="s">
        <v>2441</v>
      </c>
      <c r="E160" s="122">
        <v>878</v>
      </c>
      <c r="F160" s="133" t="str">
        <f>VLOOKUP(E160,VIP!$A$2:$O16040,2,0)</f>
        <v>DRBR878</v>
      </c>
      <c r="G160" s="133" t="str">
        <f>VLOOKUP(E160,'LISTADO ATM'!$A$2:$B$900,2,0)</f>
        <v>ATM UNP Cabral Y Baez</v>
      </c>
      <c r="H160" s="133" t="str">
        <f>VLOOKUP(E160,VIP!$A$2:$O21001,7,FALSE)</f>
        <v>N/A</v>
      </c>
      <c r="I160" s="133" t="str">
        <f>VLOOKUP(E160,VIP!$A$2:$O12966,8,FALSE)</f>
        <v>N/A</v>
      </c>
      <c r="J160" s="133" t="str">
        <f>VLOOKUP(E160,VIP!$A$2:$O12916,8,FALSE)</f>
        <v>N/A</v>
      </c>
      <c r="K160" s="133" t="str">
        <f>VLOOKUP(E160,VIP!$A$2:$O16490,6,0)</f>
        <v>N/A</v>
      </c>
      <c r="L160" s="142" t="s">
        <v>2410</v>
      </c>
      <c r="M160" s="152" t="s">
        <v>2531</v>
      </c>
      <c r="N160" s="93" t="s">
        <v>2444</v>
      </c>
      <c r="O160" s="133" t="s">
        <v>2445</v>
      </c>
      <c r="P160" s="142"/>
      <c r="Q160" s="153">
        <v>44456.605949074074</v>
      </c>
    </row>
    <row r="161" spans="1:17" ht="18" x14ac:dyDescent="0.25">
      <c r="A161" s="133" t="str">
        <f>VLOOKUP(E161,'LISTADO ATM'!$A$2:$C$901,3,0)</f>
        <v>SUR</v>
      </c>
      <c r="B161" s="145" t="s">
        <v>2639</v>
      </c>
      <c r="C161" s="94">
        <v>44455.901666666665</v>
      </c>
      <c r="D161" s="94" t="s">
        <v>2460</v>
      </c>
      <c r="E161" s="122">
        <v>881</v>
      </c>
      <c r="F161" s="133" t="str">
        <f>VLOOKUP(E161,VIP!$A$2:$O15993,2,0)</f>
        <v>DRBR881</v>
      </c>
      <c r="G161" s="133" t="str">
        <f>VLOOKUP(E161,'LISTADO ATM'!$A$2:$B$900,2,0)</f>
        <v xml:space="preserve">ATM UNP Yaguate (San Cristóbal) </v>
      </c>
      <c r="H161" s="133" t="str">
        <f>VLOOKUP(E161,VIP!$A$2:$O20954,7,FALSE)</f>
        <v>Si</v>
      </c>
      <c r="I161" s="133" t="str">
        <f>VLOOKUP(E161,VIP!$A$2:$O12919,8,FALSE)</f>
        <v>Si</v>
      </c>
      <c r="J161" s="133" t="str">
        <f>VLOOKUP(E161,VIP!$A$2:$O12869,8,FALSE)</f>
        <v>Si</v>
      </c>
      <c r="K161" s="133" t="str">
        <f>VLOOKUP(E161,VIP!$A$2:$O16443,6,0)</f>
        <v>NO</v>
      </c>
      <c r="L161" s="142" t="s">
        <v>2543</v>
      </c>
      <c r="M161" s="93" t="s">
        <v>2438</v>
      </c>
      <c r="N161" s="93" t="s">
        <v>2444</v>
      </c>
      <c r="O161" s="133" t="s">
        <v>2624</v>
      </c>
      <c r="P161" s="142"/>
      <c r="Q161" s="147" t="s">
        <v>2543</v>
      </c>
    </row>
    <row r="162" spans="1:17" ht="18" x14ac:dyDescent="0.25">
      <c r="A162" s="133" t="str">
        <f>VLOOKUP(E162,'LISTADO ATM'!$A$2:$C$901,3,0)</f>
        <v>NORTE</v>
      </c>
      <c r="B162" s="145" t="s">
        <v>2701</v>
      </c>
      <c r="C162" s="94">
        <v>44456.0859837963</v>
      </c>
      <c r="D162" s="94" t="s">
        <v>2460</v>
      </c>
      <c r="E162" s="122">
        <v>886</v>
      </c>
      <c r="F162" s="133" t="str">
        <f>VLOOKUP(E162,VIP!$A$2:$O16003,2,0)</f>
        <v>DRBR886</v>
      </c>
      <c r="G162" s="133" t="str">
        <f>VLOOKUP(E162,'LISTADO ATM'!$A$2:$B$900,2,0)</f>
        <v xml:space="preserve">ATM Oficina Guayubín </v>
      </c>
      <c r="H162" s="133" t="str">
        <f>VLOOKUP(E162,VIP!$A$2:$O20964,7,FALSE)</f>
        <v>Si</v>
      </c>
      <c r="I162" s="133" t="str">
        <f>VLOOKUP(E162,VIP!$A$2:$O12929,8,FALSE)</f>
        <v>Si</v>
      </c>
      <c r="J162" s="133" t="str">
        <f>VLOOKUP(E162,VIP!$A$2:$O12879,8,FALSE)</f>
        <v>Si</v>
      </c>
      <c r="K162" s="133" t="str">
        <f>VLOOKUP(E162,VIP!$A$2:$O16453,6,0)</f>
        <v>NO</v>
      </c>
      <c r="L162" s="142" t="s">
        <v>2434</v>
      </c>
      <c r="M162" s="152" t="s">
        <v>2531</v>
      </c>
      <c r="N162" s="93" t="s">
        <v>2444</v>
      </c>
      <c r="O162" s="133" t="s">
        <v>2624</v>
      </c>
      <c r="P162" s="142"/>
      <c r="Q162" s="153">
        <v>44456.454039351855</v>
      </c>
    </row>
    <row r="163" spans="1:17" ht="18" x14ac:dyDescent="0.25">
      <c r="A163" s="133" t="str">
        <f>VLOOKUP(E163,'LISTADO ATM'!$A$2:$C$901,3,0)</f>
        <v>DISTRITO NACIONAL</v>
      </c>
      <c r="B163" s="145">
        <v>3336028617</v>
      </c>
      <c r="C163" s="94">
        <v>44454.916666666664</v>
      </c>
      <c r="D163" s="94" t="s">
        <v>2174</v>
      </c>
      <c r="E163" s="122">
        <v>889</v>
      </c>
      <c r="F163" s="133" t="str">
        <f>VLOOKUP(E163,VIP!$A$2:$O15993,2,0)</f>
        <v>DRBR889</v>
      </c>
      <c r="G163" s="133" t="str">
        <f>VLOOKUP(E163,'LISTADO ATM'!$A$2:$B$900,2,0)</f>
        <v>ATM Oficina Plaza Lama Máximo Gómez II</v>
      </c>
      <c r="H163" s="133" t="str">
        <f>VLOOKUP(E163,VIP!$A$2:$O20954,7,FALSE)</f>
        <v>Si</v>
      </c>
      <c r="I163" s="133" t="str">
        <f>VLOOKUP(E163,VIP!$A$2:$O12919,8,FALSE)</f>
        <v>Si</v>
      </c>
      <c r="J163" s="133" t="str">
        <f>VLOOKUP(E163,VIP!$A$2:$O12869,8,FALSE)</f>
        <v>Si</v>
      </c>
      <c r="K163" s="133" t="str">
        <f>VLOOKUP(E163,VIP!$A$2:$O16443,6,0)</f>
        <v>NO</v>
      </c>
      <c r="L163" s="142" t="s">
        <v>2456</v>
      </c>
      <c r="M163" s="152" t="s">
        <v>2531</v>
      </c>
      <c r="N163" s="93" t="s">
        <v>2444</v>
      </c>
      <c r="O163" s="133" t="s">
        <v>2446</v>
      </c>
      <c r="P163" s="142"/>
      <c r="Q163" s="153">
        <v>44456.59946759259</v>
      </c>
    </row>
    <row r="164" spans="1:17" ht="18" x14ac:dyDescent="0.25">
      <c r="A164" s="133" t="str">
        <f>VLOOKUP(E164,'LISTADO ATM'!$A$2:$C$901,3,0)</f>
        <v>DISTRITO NACIONAL</v>
      </c>
      <c r="B164" s="145" t="s">
        <v>2722</v>
      </c>
      <c r="C164" s="94">
        <v>44456.420902777776</v>
      </c>
      <c r="D164" s="94" t="s">
        <v>2174</v>
      </c>
      <c r="E164" s="122">
        <v>896</v>
      </c>
      <c r="F164" s="133" t="str">
        <f>VLOOKUP(E164,VIP!$A$2:$O15997,2,0)</f>
        <v>DRBR896</v>
      </c>
      <c r="G164" s="133" t="str">
        <f>VLOOKUP(E164,'LISTADO ATM'!$A$2:$B$900,2,0)</f>
        <v xml:space="preserve">ATM Campamento Militar 16 de Agosto I </v>
      </c>
      <c r="H164" s="133" t="str">
        <f>VLOOKUP(E164,VIP!$A$2:$O20958,7,FALSE)</f>
        <v>Si</v>
      </c>
      <c r="I164" s="133" t="str">
        <f>VLOOKUP(E164,VIP!$A$2:$O12923,8,FALSE)</f>
        <v>Si</v>
      </c>
      <c r="J164" s="133" t="str">
        <f>VLOOKUP(E164,VIP!$A$2:$O12873,8,FALSE)</f>
        <v>Si</v>
      </c>
      <c r="K164" s="133" t="str">
        <f>VLOOKUP(E164,VIP!$A$2:$O16447,6,0)</f>
        <v>NO</v>
      </c>
      <c r="L164" s="142" t="s">
        <v>2239</v>
      </c>
      <c r="M164" s="93" t="s">
        <v>2438</v>
      </c>
      <c r="N164" s="93" t="s">
        <v>2444</v>
      </c>
      <c r="O164" s="133" t="s">
        <v>2446</v>
      </c>
      <c r="P164" s="142"/>
      <c r="Q164" s="147" t="s">
        <v>2239</v>
      </c>
    </row>
    <row r="165" spans="1:17" ht="18" x14ac:dyDescent="0.25">
      <c r="A165" s="133" t="str">
        <f>VLOOKUP(E165,'LISTADO ATM'!$A$2:$C$901,3,0)</f>
        <v>DISTRITO NACIONAL</v>
      </c>
      <c r="B165" s="145" t="s">
        <v>2698</v>
      </c>
      <c r="C165" s="94">
        <v>44456.110138888886</v>
      </c>
      <c r="D165" s="94" t="s">
        <v>2441</v>
      </c>
      <c r="E165" s="122">
        <v>908</v>
      </c>
      <c r="F165" s="133" t="str">
        <f>VLOOKUP(E165,VIP!$A$2:$O16000,2,0)</f>
        <v>DRBR16D</v>
      </c>
      <c r="G165" s="133" t="str">
        <f>VLOOKUP(E165,'LISTADO ATM'!$A$2:$B$900,2,0)</f>
        <v xml:space="preserve">ATM Oficina Plaza Botánika </v>
      </c>
      <c r="H165" s="133" t="str">
        <f>VLOOKUP(E165,VIP!$A$2:$O20961,7,FALSE)</f>
        <v>Si</v>
      </c>
      <c r="I165" s="133" t="str">
        <f>VLOOKUP(E165,VIP!$A$2:$O12926,8,FALSE)</f>
        <v>Si</v>
      </c>
      <c r="J165" s="133" t="str">
        <f>VLOOKUP(E165,VIP!$A$2:$O12876,8,FALSE)</f>
        <v>Si</v>
      </c>
      <c r="K165" s="133" t="str">
        <f>VLOOKUP(E165,VIP!$A$2:$O16450,6,0)</f>
        <v>NO</v>
      </c>
      <c r="L165" s="142" t="s">
        <v>2608</v>
      </c>
      <c r="M165" s="152" t="s">
        <v>2531</v>
      </c>
      <c r="N165" s="93" t="s">
        <v>2444</v>
      </c>
      <c r="O165" s="133" t="s">
        <v>2445</v>
      </c>
      <c r="P165" s="142"/>
      <c r="Q165" s="153">
        <v>44456.708333333336</v>
      </c>
    </row>
    <row r="166" spans="1:17" ht="18" x14ac:dyDescent="0.25">
      <c r="A166" s="133" t="str">
        <f>VLOOKUP(E166,'LISTADO ATM'!$A$2:$C$901,3,0)</f>
        <v>DISTRITO NACIONAL</v>
      </c>
      <c r="B166" s="145">
        <v>3336027802</v>
      </c>
      <c r="C166" s="94">
        <v>44455.146145833336</v>
      </c>
      <c r="D166" s="94" t="s">
        <v>2460</v>
      </c>
      <c r="E166" s="122">
        <v>911</v>
      </c>
      <c r="F166" s="133" t="str">
        <f>VLOOKUP(E166,VIP!$A$2:$O15990,2,0)</f>
        <v>DRBR911</v>
      </c>
      <c r="G166" s="133" t="str">
        <f>VLOOKUP(E166,'LISTADO ATM'!$A$2:$B$900,2,0)</f>
        <v xml:space="preserve">ATM Oficina Venezuela II </v>
      </c>
      <c r="H166" s="133" t="str">
        <f>VLOOKUP(E166,VIP!$A$2:$O20951,7,FALSE)</f>
        <v>Si</v>
      </c>
      <c r="I166" s="133" t="str">
        <f>VLOOKUP(E166,VIP!$A$2:$O12916,8,FALSE)</f>
        <v>Si</v>
      </c>
      <c r="J166" s="133" t="str">
        <f>VLOOKUP(E166,VIP!$A$2:$O12866,8,FALSE)</f>
        <v>Si</v>
      </c>
      <c r="K166" s="133" t="str">
        <f>VLOOKUP(E166,VIP!$A$2:$O16440,6,0)</f>
        <v>SI</v>
      </c>
      <c r="L166" s="142" t="s">
        <v>2434</v>
      </c>
      <c r="M166" s="152" t="s">
        <v>2531</v>
      </c>
      <c r="N166" s="93" t="s">
        <v>2444</v>
      </c>
      <c r="O166" s="133" t="s">
        <v>2624</v>
      </c>
      <c r="P166" s="142"/>
      <c r="Q166" s="153">
        <v>44456.437835648147</v>
      </c>
    </row>
    <row r="167" spans="1:17" ht="18" x14ac:dyDescent="0.25">
      <c r="A167" s="133" t="str">
        <f>VLOOKUP(E167,'LISTADO ATM'!$A$2:$C$901,3,0)</f>
        <v>ESTE</v>
      </c>
      <c r="B167" s="145" t="s">
        <v>2665</v>
      </c>
      <c r="C167" s="94">
        <v>44455.798622685186</v>
      </c>
      <c r="D167" s="94" t="s">
        <v>2174</v>
      </c>
      <c r="E167" s="122">
        <v>912</v>
      </c>
      <c r="F167" s="133" t="str">
        <f>VLOOKUP(E167,VIP!$A$2:$O16021,2,0)</f>
        <v>DRBR973</v>
      </c>
      <c r="G167" s="133" t="str">
        <f>VLOOKUP(E167,'LISTADO ATM'!$A$2:$B$900,2,0)</f>
        <v xml:space="preserve">ATM Oficina San Pedro II </v>
      </c>
      <c r="H167" s="133" t="str">
        <f>VLOOKUP(E167,VIP!$A$2:$O20982,7,FALSE)</f>
        <v>Si</v>
      </c>
      <c r="I167" s="133" t="str">
        <f>VLOOKUP(E167,VIP!$A$2:$O12947,8,FALSE)</f>
        <v>Si</v>
      </c>
      <c r="J167" s="133" t="str">
        <f>VLOOKUP(E167,VIP!$A$2:$O12897,8,FALSE)</f>
        <v>Si</v>
      </c>
      <c r="K167" s="133" t="str">
        <f>VLOOKUP(E167,VIP!$A$2:$O16471,6,0)</f>
        <v>SI</v>
      </c>
      <c r="L167" s="142" t="s">
        <v>2213</v>
      </c>
      <c r="M167" s="152" t="s">
        <v>2531</v>
      </c>
      <c r="N167" s="93" t="s">
        <v>2444</v>
      </c>
      <c r="O167" s="133" t="s">
        <v>2446</v>
      </c>
      <c r="P167" s="142"/>
      <c r="Q167" s="153">
        <v>44456.622847222221</v>
      </c>
    </row>
    <row r="168" spans="1:17" ht="18" x14ac:dyDescent="0.25">
      <c r="A168" s="133" t="str">
        <f>VLOOKUP(E168,'LISTADO ATM'!$A$2:$C$901,3,0)</f>
        <v>DISTRITO NACIONAL</v>
      </c>
      <c r="B168" s="145" t="s">
        <v>2658</v>
      </c>
      <c r="C168" s="94">
        <v>44455.804467592592</v>
      </c>
      <c r="D168" s="94" t="s">
        <v>2174</v>
      </c>
      <c r="E168" s="122">
        <v>925</v>
      </c>
      <c r="F168" s="133" t="str">
        <f>VLOOKUP(E168,VIP!$A$2:$O16013,2,0)</f>
        <v>DRBR24L</v>
      </c>
      <c r="G168" s="133" t="str">
        <f>VLOOKUP(E168,'LISTADO ATM'!$A$2:$B$900,2,0)</f>
        <v xml:space="preserve">ATM Oficina Plaza Lama Av. 27 de Febrero </v>
      </c>
      <c r="H168" s="133" t="str">
        <f>VLOOKUP(E168,VIP!$A$2:$O20974,7,FALSE)</f>
        <v>Si</v>
      </c>
      <c r="I168" s="133" t="str">
        <f>VLOOKUP(E168,VIP!$A$2:$O12939,8,FALSE)</f>
        <v>Si</v>
      </c>
      <c r="J168" s="133" t="str">
        <f>VLOOKUP(E168,VIP!$A$2:$O12889,8,FALSE)</f>
        <v>Si</v>
      </c>
      <c r="K168" s="133" t="str">
        <f>VLOOKUP(E168,VIP!$A$2:$O16463,6,0)</f>
        <v>SI</v>
      </c>
      <c r="L168" s="142" t="s">
        <v>2456</v>
      </c>
      <c r="M168" s="152" t="s">
        <v>2531</v>
      </c>
      <c r="N168" s="93" t="s">
        <v>2444</v>
      </c>
      <c r="O168" s="133" t="s">
        <v>2446</v>
      </c>
      <c r="P168" s="142"/>
      <c r="Q168" s="153">
        <v>44456.79791666667</v>
      </c>
    </row>
    <row r="169" spans="1:17" ht="18" x14ac:dyDescent="0.25">
      <c r="A169" s="133" t="str">
        <f>VLOOKUP(E169,'LISTADO ATM'!$A$2:$C$901,3,0)</f>
        <v>NORTE</v>
      </c>
      <c r="B169" s="145" t="s">
        <v>2653</v>
      </c>
      <c r="C169" s="94">
        <v>44455.847071759257</v>
      </c>
      <c r="D169" s="94" t="s">
        <v>2174</v>
      </c>
      <c r="E169" s="122">
        <v>926</v>
      </c>
      <c r="F169" s="133" t="str">
        <f>VLOOKUP(E169,VIP!$A$2:$O16008,2,0)</f>
        <v>DRBR926</v>
      </c>
      <c r="G169" s="133" t="str">
        <f>VLOOKUP(E169,'LISTADO ATM'!$A$2:$B$900,2,0)</f>
        <v>ATM S/M Juan Cepin</v>
      </c>
      <c r="H169" s="133" t="str">
        <f>VLOOKUP(E169,VIP!$A$2:$O20969,7,FALSE)</f>
        <v>N/A</v>
      </c>
      <c r="I169" s="133" t="str">
        <f>VLOOKUP(E169,VIP!$A$2:$O12934,8,FALSE)</f>
        <v>N/A</v>
      </c>
      <c r="J169" s="133" t="str">
        <f>VLOOKUP(E169,VIP!$A$2:$O12884,8,FALSE)</f>
        <v>N/A</v>
      </c>
      <c r="K169" s="133" t="str">
        <f>VLOOKUP(E169,VIP!$A$2:$O16458,6,0)</f>
        <v>N/A</v>
      </c>
      <c r="L169" s="142" t="s">
        <v>2213</v>
      </c>
      <c r="M169" s="152" t="s">
        <v>2531</v>
      </c>
      <c r="N169" s="93" t="s">
        <v>2444</v>
      </c>
      <c r="O169" s="133" t="s">
        <v>2446</v>
      </c>
      <c r="P169" s="142"/>
      <c r="Q169" s="153">
        <v>44456.775000000001</v>
      </c>
    </row>
    <row r="170" spans="1:17" ht="18" x14ac:dyDescent="0.25">
      <c r="A170" s="133" t="str">
        <f>VLOOKUP(E170,'LISTADO ATM'!$A$2:$C$901,3,0)</f>
        <v>DISTRITO NACIONAL</v>
      </c>
      <c r="B170" s="145" t="s">
        <v>2721</v>
      </c>
      <c r="C170" s="94">
        <v>44456.434884259259</v>
      </c>
      <c r="D170" s="94" t="s">
        <v>2174</v>
      </c>
      <c r="E170" s="122">
        <v>932</v>
      </c>
      <c r="F170" s="133" t="str">
        <f>VLOOKUP(E170,VIP!$A$2:$O15996,2,0)</f>
        <v>DRBR01E</v>
      </c>
      <c r="G170" s="133" t="str">
        <f>VLOOKUP(E170,'LISTADO ATM'!$A$2:$B$900,2,0)</f>
        <v xml:space="preserve">ATM Banco Agrícola </v>
      </c>
      <c r="H170" s="133" t="str">
        <f>VLOOKUP(E170,VIP!$A$2:$O20957,7,FALSE)</f>
        <v>Si</v>
      </c>
      <c r="I170" s="133" t="str">
        <f>VLOOKUP(E170,VIP!$A$2:$O12922,8,FALSE)</f>
        <v>Si</v>
      </c>
      <c r="J170" s="133" t="str">
        <f>VLOOKUP(E170,VIP!$A$2:$O12872,8,FALSE)</f>
        <v>Si</v>
      </c>
      <c r="K170" s="133" t="str">
        <f>VLOOKUP(E170,VIP!$A$2:$O16446,6,0)</f>
        <v>NO</v>
      </c>
      <c r="L170" s="142" t="s">
        <v>2456</v>
      </c>
      <c r="M170" s="152" t="s">
        <v>2531</v>
      </c>
      <c r="N170" s="93" t="s">
        <v>2444</v>
      </c>
      <c r="O170" s="133" t="s">
        <v>2446</v>
      </c>
      <c r="P170" s="142"/>
      <c r="Q170" s="153">
        <v>44456.774305555555</v>
      </c>
    </row>
    <row r="171" spans="1:17" ht="18" x14ac:dyDescent="0.25">
      <c r="A171" s="133" t="str">
        <f>VLOOKUP(E171,'LISTADO ATM'!$A$2:$C$901,3,0)</f>
        <v>ESTE</v>
      </c>
      <c r="B171" s="145" t="s">
        <v>2799</v>
      </c>
      <c r="C171" s="94">
        <v>44456.81077546296</v>
      </c>
      <c r="D171" s="94" t="s">
        <v>2441</v>
      </c>
      <c r="E171" s="122">
        <v>934</v>
      </c>
      <c r="F171" s="133" t="str">
        <f>VLOOKUP(E171,VIP!$A$2:$O16016,2,0)</f>
        <v>DRBR934</v>
      </c>
      <c r="G171" s="133" t="str">
        <f>VLOOKUP(E171,'LISTADO ATM'!$A$2:$B$900,2,0)</f>
        <v>ATM Hotel Dreams La Romana</v>
      </c>
      <c r="H171" s="133" t="str">
        <f>VLOOKUP(E171,VIP!$A$2:$O20977,7,FALSE)</f>
        <v>Si</v>
      </c>
      <c r="I171" s="133" t="str">
        <f>VLOOKUP(E171,VIP!$A$2:$O12942,8,FALSE)</f>
        <v>Si</v>
      </c>
      <c r="J171" s="133" t="str">
        <f>VLOOKUP(E171,VIP!$A$2:$O12892,8,FALSE)</f>
        <v>Si</v>
      </c>
      <c r="K171" s="133" t="str">
        <f>VLOOKUP(E171,VIP!$A$2:$O16466,6,0)</f>
        <v>NO</v>
      </c>
      <c r="L171" s="142" t="s">
        <v>2410</v>
      </c>
      <c r="M171" s="93" t="s">
        <v>2438</v>
      </c>
      <c r="N171" s="93" t="s">
        <v>2444</v>
      </c>
      <c r="O171" s="133" t="s">
        <v>2445</v>
      </c>
      <c r="P171" s="142"/>
      <c r="Q171" s="147" t="s">
        <v>2410</v>
      </c>
    </row>
    <row r="172" spans="1:17" ht="18" x14ac:dyDescent="0.25">
      <c r="A172" s="133" t="str">
        <f>VLOOKUP(E172,'LISTADO ATM'!$A$2:$C$901,3,0)</f>
        <v>NORTE</v>
      </c>
      <c r="B172" s="145" t="s">
        <v>2717</v>
      </c>
      <c r="C172" s="94">
        <v>44455.917569444442</v>
      </c>
      <c r="D172" s="94" t="s">
        <v>2175</v>
      </c>
      <c r="E172" s="122">
        <v>936</v>
      </c>
      <c r="F172" s="133" t="str">
        <f>VLOOKUP(E172,VIP!$A$2:$O16019,2,0)</f>
        <v>DRBR936</v>
      </c>
      <c r="G172" s="133" t="str">
        <f>VLOOKUP(E172,'LISTADO ATM'!$A$2:$B$900,2,0)</f>
        <v xml:space="preserve">ATM Autobanco Oficina La Vega I </v>
      </c>
      <c r="H172" s="133" t="str">
        <f>VLOOKUP(E172,VIP!$A$2:$O20980,7,FALSE)</f>
        <v>Si</v>
      </c>
      <c r="I172" s="133" t="str">
        <f>VLOOKUP(E172,VIP!$A$2:$O12945,8,FALSE)</f>
        <v>Si</v>
      </c>
      <c r="J172" s="133" t="str">
        <f>VLOOKUP(E172,VIP!$A$2:$O12895,8,FALSE)</f>
        <v>Si</v>
      </c>
      <c r="K172" s="133" t="str">
        <f>VLOOKUP(E172,VIP!$A$2:$O16469,6,0)</f>
        <v>NO</v>
      </c>
      <c r="L172" s="142" t="s">
        <v>2456</v>
      </c>
      <c r="M172" s="152" t="s">
        <v>2531</v>
      </c>
      <c r="N172" s="93" t="s">
        <v>2444</v>
      </c>
      <c r="O172" s="133" t="s">
        <v>2623</v>
      </c>
      <c r="P172" s="142"/>
      <c r="Q172" s="153">
        <v>44456.79791666667</v>
      </c>
    </row>
    <row r="173" spans="1:17" ht="18" x14ac:dyDescent="0.25">
      <c r="A173" s="133" t="str">
        <f>VLOOKUP(E173,'LISTADO ATM'!$A$2:$C$901,3,0)</f>
        <v>NORTE</v>
      </c>
      <c r="B173" s="145" t="s">
        <v>2741</v>
      </c>
      <c r="C173" s="94">
        <v>44456.586458333331</v>
      </c>
      <c r="D173" s="94" t="s">
        <v>2620</v>
      </c>
      <c r="E173" s="122">
        <v>936</v>
      </c>
      <c r="F173" s="133" t="str">
        <f>VLOOKUP(E173,VIP!$A$2:$O15998,2,0)</f>
        <v>DRBR936</v>
      </c>
      <c r="G173" s="133" t="str">
        <f>VLOOKUP(E173,'LISTADO ATM'!$A$2:$B$900,2,0)</f>
        <v xml:space="preserve">ATM Autobanco Oficina La Vega I </v>
      </c>
      <c r="H173" s="133" t="str">
        <f>VLOOKUP(E173,VIP!$A$2:$O20959,7,FALSE)</f>
        <v>Si</v>
      </c>
      <c r="I173" s="133" t="str">
        <f>VLOOKUP(E173,VIP!$A$2:$O12924,8,FALSE)</f>
        <v>Si</v>
      </c>
      <c r="J173" s="133" t="str">
        <f>VLOOKUP(E173,VIP!$A$2:$O12874,8,FALSE)</f>
        <v>Si</v>
      </c>
      <c r="K173" s="133" t="str">
        <f>VLOOKUP(E173,VIP!$A$2:$O16448,6,0)</f>
        <v>NO</v>
      </c>
      <c r="L173" s="142" t="s">
        <v>2410</v>
      </c>
      <c r="M173" s="152" t="s">
        <v>2531</v>
      </c>
      <c r="N173" s="93" t="s">
        <v>2444</v>
      </c>
      <c r="O173" s="133" t="s">
        <v>2621</v>
      </c>
      <c r="P173" s="142"/>
      <c r="Q173" s="153">
        <v>44456.708333333336</v>
      </c>
    </row>
    <row r="174" spans="1:17" ht="18" x14ac:dyDescent="0.25">
      <c r="A174" s="133" t="str">
        <f>VLOOKUP(E174,'LISTADO ATM'!$A$2:$C$901,3,0)</f>
        <v>NORTE</v>
      </c>
      <c r="B174" s="145" t="s">
        <v>2641</v>
      </c>
      <c r="C174" s="94">
        <v>44455.898240740738</v>
      </c>
      <c r="D174" s="94" t="s">
        <v>2175</v>
      </c>
      <c r="E174" s="122">
        <v>937</v>
      </c>
      <c r="F174" s="133" t="str">
        <f>VLOOKUP(E174,VIP!$A$2:$O15996,2,0)</f>
        <v>DRBR937</v>
      </c>
      <c r="G174" s="133" t="str">
        <f>VLOOKUP(E174,'LISTADO ATM'!$A$2:$B$900,2,0)</f>
        <v xml:space="preserve">ATM Autobanco Oficina La Vega II </v>
      </c>
      <c r="H174" s="133" t="str">
        <f>VLOOKUP(E174,VIP!$A$2:$O20957,7,FALSE)</f>
        <v>Si</v>
      </c>
      <c r="I174" s="133" t="str">
        <f>VLOOKUP(E174,VIP!$A$2:$O12922,8,FALSE)</f>
        <v>Si</v>
      </c>
      <c r="J174" s="133" t="str">
        <f>VLOOKUP(E174,VIP!$A$2:$O12872,8,FALSE)</f>
        <v>Si</v>
      </c>
      <c r="K174" s="133" t="str">
        <f>VLOOKUP(E174,VIP!$A$2:$O16446,6,0)</f>
        <v>NO</v>
      </c>
      <c r="L174" s="142" t="s">
        <v>2456</v>
      </c>
      <c r="M174" s="152" t="s">
        <v>2531</v>
      </c>
      <c r="N174" s="93" t="s">
        <v>2444</v>
      </c>
      <c r="O174" s="133" t="s">
        <v>2623</v>
      </c>
      <c r="P174" s="142"/>
      <c r="Q174" s="153">
        <v>44456.783333333333</v>
      </c>
    </row>
    <row r="175" spans="1:17" ht="18" x14ac:dyDescent="0.25">
      <c r="A175" s="133" t="str">
        <f>VLOOKUP(E175,'LISTADO ATM'!$A$2:$C$901,3,0)</f>
        <v>DISTRITO NACIONAL</v>
      </c>
      <c r="B175" s="145" t="s">
        <v>2652</v>
      </c>
      <c r="C175" s="94">
        <v>44455.84747685185</v>
      </c>
      <c r="D175" s="94" t="s">
        <v>2174</v>
      </c>
      <c r="E175" s="122">
        <v>943</v>
      </c>
      <c r="F175" s="133" t="str">
        <f>VLOOKUP(E175,VIP!$A$2:$O16007,2,0)</f>
        <v>DRBR16K</v>
      </c>
      <c r="G175" s="133" t="str">
        <f>VLOOKUP(E175,'LISTADO ATM'!$A$2:$B$900,2,0)</f>
        <v xml:space="preserve">ATM Oficina Tránsito Terreste </v>
      </c>
      <c r="H175" s="133" t="str">
        <f>VLOOKUP(E175,VIP!$A$2:$O20968,7,FALSE)</f>
        <v>Si</v>
      </c>
      <c r="I175" s="133" t="str">
        <f>VLOOKUP(E175,VIP!$A$2:$O12933,8,FALSE)</f>
        <v>Si</v>
      </c>
      <c r="J175" s="133" t="str">
        <f>VLOOKUP(E175,VIP!$A$2:$O12883,8,FALSE)</f>
        <v>Si</v>
      </c>
      <c r="K175" s="133" t="str">
        <f>VLOOKUP(E175,VIP!$A$2:$O16457,6,0)</f>
        <v>NO</v>
      </c>
      <c r="L175" s="142" t="s">
        <v>2213</v>
      </c>
      <c r="M175" s="93" t="s">
        <v>2438</v>
      </c>
      <c r="N175" s="93" t="s">
        <v>2444</v>
      </c>
      <c r="O175" s="133" t="s">
        <v>2446</v>
      </c>
      <c r="P175" s="142"/>
      <c r="Q175" s="147" t="s">
        <v>2213</v>
      </c>
    </row>
    <row r="176" spans="1:17" ht="18" x14ac:dyDescent="0.25">
      <c r="A176" s="133" t="str">
        <f>VLOOKUP(E176,'LISTADO ATM'!$A$2:$C$901,3,0)</f>
        <v>NORTE</v>
      </c>
      <c r="B176" s="145" t="s">
        <v>2781</v>
      </c>
      <c r="C176" s="94">
        <v>44456.804456018515</v>
      </c>
      <c r="D176" s="94" t="s">
        <v>2620</v>
      </c>
      <c r="E176" s="122">
        <v>944</v>
      </c>
      <c r="F176" s="133" t="str">
        <f>VLOOKUP(E176,VIP!$A$2:$O16001,2,0)</f>
        <v>DRBR944</v>
      </c>
      <c r="G176" s="133" t="str">
        <f>VLOOKUP(E176,'LISTADO ATM'!$A$2:$B$900,2,0)</f>
        <v xml:space="preserve">ATM UNP Mao </v>
      </c>
      <c r="H176" s="133" t="str">
        <f>VLOOKUP(E176,VIP!$A$2:$O20962,7,FALSE)</f>
        <v>Si</v>
      </c>
      <c r="I176" s="133" t="str">
        <f>VLOOKUP(E176,VIP!$A$2:$O12927,8,FALSE)</f>
        <v>Si</v>
      </c>
      <c r="J176" s="133" t="str">
        <f>VLOOKUP(E176,VIP!$A$2:$O12877,8,FALSE)</f>
        <v>Si</v>
      </c>
      <c r="K176" s="133" t="str">
        <f>VLOOKUP(E176,VIP!$A$2:$O16451,6,0)</f>
        <v>NO</v>
      </c>
      <c r="L176" s="142" t="s">
        <v>2410</v>
      </c>
      <c r="M176" s="93" t="s">
        <v>2438</v>
      </c>
      <c r="N176" s="93" t="s">
        <v>2444</v>
      </c>
      <c r="O176" s="133" t="s">
        <v>2621</v>
      </c>
      <c r="P176" s="142"/>
      <c r="Q176" s="147" t="s">
        <v>2410</v>
      </c>
    </row>
    <row r="177" spans="1:17" ht="18" x14ac:dyDescent="0.25">
      <c r="A177" s="133" t="str">
        <f>VLOOKUP(E177,'LISTADO ATM'!$A$2:$C$901,3,0)</f>
        <v>DISTRITO NACIONAL</v>
      </c>
      <c r="B177" s="145" t="s">
        <v>2702</v>
      </c>
      <c r="C177" s="94">
        <v>44456.076203703706</v>
      </c>
      <c r="D177" s="94" t="s">
        <v>2460</v>
      </c>
      <c r="E177" s="122">
        <v>946</v>
      </c>
      <c r="F177" s="133" t="str">
        <f>VLOOKUP(E177,VIP!$A$2:$O16004,2,0)</f>
        <v>DRBR24R</v>
      </c>
      <c r="G177" s="133" t="str">
        <f>VLOOKUP(E177,'LISTADO ATM'!$A$2:$B$900,2,0)</f>
        <v xml:space="preserve">ATM Oficina Núñez de Cáceres I </v>
      </c>
      <c r="H177" s="133" t="str">
        <f>VLOOKUP(E177,VIP!$A$2:$O20965,7,FALSE)</f>
        <v>Si</v>
      </c>
      <c r="I177" s="133" t="str">
        <f>VLOOKUP(E177,VIP!$A$2:$O12930,8,FALSE)</f>
        <v>Si</v>
      </c>
      <c r="J177" s="133" t="str">
        <f>VLOOKUP(E177,VIP!$A$2:$O12880,8,FALSE)</f>
        <v>Si</v>
      </c>
      <c r="K177" s="133" t="str">
        <f>VLOOKUP(E177,VIP!$A$2:$O16454,6,0)</f>
        <v>NO</v>
      </c>
      <c r="L177" s="142" t="s">
        <v>2608</v>
      </c>
      <c r="M177" s="152" t="s">
        <v>2531</v>
      </c>
      <c r="N177" s="93" t="s">
        <v>2444</v>
      </c>
      <c r="O177" s="133" t="s">
        <v>2624</v>
      </c>
      <c r="P177" s="142"/>
      <c r="Q177" s="153">
        <v>44456.708333333336</v>
      </c>
    </row>
    <row r="178" spans="1:17" ht="18" x14ac:dyDescent="0.25">
      <c r="A178" s="133" t="str">
        <f>VLOOKUP(E178,'LISTADO ATM'!$A$2:$C$901,3,0)</f>
        <v>NORTE</v>
      </c>
      <c r="B178" s="145" t="s">
        <v>2651</v>
      </c>
      <c r="C178" s="94">
        <v>44455.849976851852</v>
      </c>
      <c r="D178" s="94" t="s">
        <v>2175</v>
      </c>
      <c r="E178" s="122">
        <v>948</v>
      </c>
      <c r="F178" s="133" t="str">
        <f>VLOOKUP(E178,VIP!$A$2:$O16006,2,0)</f>
        <v>DRBR948</v>
      </c>
      <c r="G178" s="133" t="str">
        <f>VLOOKUP(E178,'LISTADO ATM'!$A$2:$B$900,2,0)</f>
        <v xml:space="preserve">ATM Autobanco El Jaya II (SFM) </v>
      </c>
      <c r="H178" s="133" t="str">
        <f>VLOOKUP(E178,VIP!$A$2:$O20967,7,FALSE)</f>
        <v>Si</v>
      </c>
      <c r="I178" s="133" t="str">
        <f>VLOOKUP(E178,VIP!$A$2:$O12932,8,FALSE)</f>
        <v>Si</v>
      </c>
      <c r="J178" s="133" t="str">
        <f>VLOOKUP(E178,VIP!$A$2:$O12882,8,FALSE)</f>
        <v>Si</v>
      </c>
      <c r="K178" s="133" t="str">
        <f>VLOOKUP(E178,VIP!$A$2:$O16456,6,0)</f>
        <v>NO</v>
      </c>
      <c r="L178" s="142" t="s">
        <v>2213</v>
      </c>
      <c r="M178" s="93" t="s">
        <v>2438</v>
      </c>
      <c r="N178" s="93" t="s">
        <v>2444</v>
      </c>
      <c r="O178" s="133" t="s">
        <v>2623</v>
      </c>
      <c r="P178" s="142"/>
      <c r="Q178" s="147" t="s">
        <v>2213</v>
      </c>
    </row>
    <row r="179" spans="1:17" ht="18" x14ac:dyDescent="0.25">
      <c r="A179" s="133" t="str">
        <f>VLOOKUP(E179,'LISTADO ATM'!$A$2:$C$901,3,0)</f>
        <v>NORTE</v>
      </c>
      <c r="B179" s="145" t="s">
        <v>2648</v>
      </c>
      <c r="C179" s="94">
        <v>44455.866111111114</v>
      </c>
      <c r="D179" s="94" t="s">
        <v>2460</v>
      </c>
      <c r="E179" s="122">
        <v>950</v>
      </c>
      <c r="F179" s="133" t="str">
        <f>VLOOKUP(E179,VIP!$A$2:$O16003,2,0)</f>
        <v>DRBR12G</v>
      </c>
      <c r="G179" s="133" t="str">
        <f>VLOOKUP(E179,'LISTADO ATM'!$A$2:$B$900,2,0)</f>
        <v xml:space="preserve">ATM Oficina Monterrico </v>
      </c>
      <c r="H179" s="133" t="str">
        <f>VLOOKUP(E179,VIP!$A$2:$O20964,7,FALSE)</f>
        <v>Si</v>
      </c>
      <c r="I179" s="133" t="str">
        <f>VLOOKUP(E179,VIP!$A$2:$O12929,8,FALSE)</f>
        <v>Si</v>
      </c>
      <c r="J179" s="133" t="str">
        <f>VLOOKUP(E179,VIP!$A$2:$O12879,8,FALSE)</f>
        <v>Si</v>
      </c>
      <c r="K179" s="133" t="str">
        <f>VLOOKUP(E179,VIP!$A$2:$O16453,6,0)</f>
        <v>SI</v>
      </c>
      <c r="L179" s="142" t="s">
        <v>2410</v>
      </c>
      <c r="M179" s="152" t="s">
        <v>2531</v>
      </c>
      <c r="N179" s="93" t="s">
        <v>2444</v>
      </c>
      <c r="O179" s="133" t="s">
        <v>2616</v>
      </c>
      <c r="P179" s="142"/>
      <c r="Q179" s="153">
        <v>44456.708333333336</v>
      </c>
    </row>
    <row r="180" spans="1:17" ht="18" x14ac:dyDescent="0.25">
      <c r="A180" s="133" t="str">
        <f>VLOOKUP(E180,'LISTADO ATM'!$A$2:$C$901,3,0)</f>
        <v>DISTRITO NACIONAL</v>
      </c>
      <c r="B180" s="145" t="s">
        <v>2761</v>
      </c>
      <c r="C180" s="94">
        <v>44456.721296296295</v>
      </c>
      <c r="D180" s="94" t="s">
        <v>2174</v>
      </c>
      <c r="E180" s="122">
        <v>952</v>
      </c>
      <c r="F180" s="133" t="str">
        <f>VLOOKUP(E180,VIP!$A$2:$O16005,2,0)</f>
        <v>DRBR16L</v>
      </c>
      <c r="G180" s="133" t="str">
        <f>VLOOKUP(E180,'LISTADO ATM'!$A$2:$B$900,2,0)</f>
        <v xml:space="preserve">ATM Alvarez Rivas </v>
      </c>
      <c r="H180" s="133" t="str">
        <f>VLOOKUP(E180,VIP!$A$2:$O20966,7,FALSE)</f>
        <v>Si</v>
      </c>
      <c r="I180" s="133" t="str">
        <f>VLOOKUP(E180,VIP!$A$2:$O12931,8,FALSE)</f>
        <v>Si</v>
      </c>
      <c r="J180" s="133" t="str">
        <f>VLOOKUP(E180,VIP!$A$2:$O12881,8,FALSE)</f>
        <v>Si</v>
      </c>
      <c r="K180" s="133" t="str">
        <f>VLOOKUP(E180,VIP!$A$2:$O16455,6,0)</f>
        <v>NO</v>
      </c>
      <c r="L180" s="142" t="s">
        <v>2456</v>
      </c>
      <c r="M180" s="93" t="s">
        <v>2438</v>
      </c>
      <c r="N180" s="93" t="s">
        <v>2444</v>
      </c>
      <c r="O180" s="133" t="s">
        <v>2446</v>
      </c>
      <c r="P180" s="142"/>
      <c r="Q180" s="147" t="s">
        <v>2456</v>
      </c>
    </row>
    <row r="181" spans="1:17" ht="18" x14ac:dyDescent="0.25">
      <c r="A181" s="133" t="str">
        <f>VLOOKUP(E181,'LISTADO ATM'!$A$2:$C$901,3,0)</f>
        <v>NORTE</v>
      </c>
      <c r="B181" s="145" t="s">
        <v>2696</v>
      </c>
      <c r="C181" s="94">
        <v>44456.11928240741</v>
      </c>
      <c r="D181" s="94" t="s">
        <v>2460</v>
      </c>
      <c r="E181" s="122">
        <v>956</v>
      </c>
      <c r="F181" s="133" t="str">
        <f>VLOOKUP(E181,VIP!$A$2:$O15998,2,0)</f>
        <v>DRBR956</v>
      </c>
      <c r="G181" s="133" t="str">
        <f>VLOOKUP(E181,'LISTADO ATM'!$A$2:$B$900,2,0)</f>
        <v xml:space="preserve">ATM Autoservicio El Jaya (SFM) </v>
      </c>
      <c r="H181" s="133" t="str">
        <f>VLOOKUP(E181,VIP!$A$2:$O20959,7,FALSE)</f>
        <v>Si</v>
      </c>
      <c r="I181" s="133" t="str">
        <f>VLOOKUP(E181,VIP!$A$2:$O12924,8,FALSE)</f>
        <v>Si</v>
      </c>
      <c r="J181" s="133" t="str">
        <f>VLOOKUP(E181,VIP!$A$2:$O12874,8,FALSE)</f>
        <v>Si</v>
      </c>
      <c r="K181" s="133" t="str">
        <f>VLOOKUP(E181,VIP!$A$2:$O16448,6,0)</f>
        <v>NO</v>
      </c>
      <c r="L181" s="142" t="s">
        <v>2608</v>
      </c>
      <c r="M181" s="152" t="s">
        <v>2531</v>
      </c>
      <c r="N181" s="93" t="s">
        <v>2444</v>
      </c>
      <c r="O181" s="133" t="s">
        <v>2624</v>
      </c>
      <c r="P181" s="142"/>
      <c r="Q181" s="153">
        <v>44456.420347222222</v>
      </c>
    </row>
    <row r="182" spans="1:17" ht="18" x14ac:dyDescent="0.25">
      <c r="A182" s="133" t="str">
        <f>VLOOKUP(E182,'LISTADO ATM'!$A$2:$C$901,3,0)</f>
        <v>DISTRITO NACIONAL</v>
      </c>
      <c r="B182" s="145" t="s">
        <v>2737</v>
      </c>
      <c r="C182" s="94">
        <v>44456.545104166667</v>
      </c>
      <c r="D182" s="94" t="s">
        <v>2174</v>
      </c>
      <c r="E182" s="122">
        <v>957</v>
      </c>
      <c r="F182" s="133" t="str">
        <f>VLOOKUP(E182,VIP!$A$2:$O15999,2,0)</f>
        <v>DRBR23F</v>
      </c>
      <c r="G182" s="133" t="str">
        <f>VLOOKUP(E182,'LISTADO ATM'!$A$2:$B$900,2,0)</f>
        <v xml:space="preserve">ATM Oficina Venezuela </v>
      </c>
      <c r="H182" s="133" t="str">
        <f>VLOOKUP(E182,VIP!$A$2:$O20960,7,FALSE)</f>
        <v>Si</v>
      </c>
      <c r="I182" s="133" t="str">
        <f>VLOOKUP(E182,VIP!$A$2:$O12925,8,FALSE)</f>
        <v>Si</v>
      </c>
      <c r="J182" s="133" t="str">
        <f>VLOOKUP(E182,VIP!$A$2:$O12875,8,FALSE)</f>
        <v>Si</v>
      </c>
      <c r="K182" s="133" t="str">
        <f>VLOOKUP(E182,VIP!$A$2:$O16449,6,0)</f>
        <v>SI</v>
      </c>
      <c r="L182" s="142" t="s">
        <v>2456</v>
      </c>
      <c r="M182" s="93" t="s">
        <v>2438</v>
      </c>
      <c r="N182" s="93" t="s">
        <v>2444</v>
      </c>
      <c r="O182" s="133" t="s">
        <v>2446</v>
      </c>
      <c r="P182" s="142"/>
      <c r="Q182" s="147" t="s">
        <v>2456</v>
      </c>
    </row>
    <row r="183" spans="1:17" ht="18" x14ac:dyDescent="0.25">
      <c r="A183" s="133" t="str">
        <f>VLOOKUP(E183,'LISTADO ATM'!$A$2:$C$901,3,0)</f>
        <v>DISTRITO NACIONAL</v>
      </c>
      <c r="B183" s="145" t="s">
        <v>2635</v>
      </c>
      <c r="C183" s="94">
        <v>44455.618136574078</v>
      </c>
      <c r="D183" s="94" t="s">
        <v>2441</v>
      </c>
      <c r="E183" s="122">
        <v>958</v>
      </c>
      <c r="F183" s="133" t="str">
        <f>VLOOKUP(E183,VIP!$A$2:$O16004,2,0)</f>
        <v>DRBR958</v>
      </c>
      <c r="G183" s="133" t="str">
        <f>VLOOKUP(E183,'LISTADO ATM'!$A$2:$B$900,2,0)</f>
        <v xml:space="preserve">ATM Olé Aut. San Isidro </v>
      </c>
      <c r="H183" s="133" t="str">
        <f>VLOOKUP(E183,VIP!$A$2:$O20965,7,FALSE)</f>
        <v>Si</v>
      </c>
      <c r="I183" s="133" t="str">
        <f>VLOOKUP(E183,VIP!$A$2:$O12930,8,FALSE)</f>
        <v>Si</v>
      </c>
      <c r="J183" s="133" t="str">
        <f>VLOOKUP(E183,VIP!$A$2:$O12880,8,FALSE)</f>
        <v>Si</v>
      </c>
      <c r="K183" s="133" t="str">
        <f>VLOOKUP(E183,VIP!$A$2:$O16454,6,0)</f>
        <v>NO</v>
      </c>
      <c r="L183" s="142" t="s">
        <v>2410</v>
      </c>
      <c r="M183" s="93" t="s">
        <v>2438</v>
      </c>
      <c r="N183" s="93" t="s">
        <v>2444</v>
      </c>
      <c r="O183" s="133" t="s">
        <v>2445</v>
      </c>
      <c r="P183" s="142"/>
      <c r="Q183" s="147" t="s">
        <v>2410</v>
      </c>
    </row>
    <row r="184" spans="1:17" ht="18" x14ac:dyDescent="0.25">
      <c r="A184" s="133" t="str">
        <f>VLOOKUP(E184,'LISTADO ATM'!$A$2:$C$901,3,0)</f>
        <v>DISTRITO NACIONAL</v>
      </c>
      <c r="B184" s="145">
        <v>3336027178</v>
      </c>
      <c r="C184" s="94">
        <v>44454.58258101852</v>
      </c>
      <c r="D184" s="94" t="s">
        <v>2174</v>
      </c>
      <c r="E184" s="122">
        <v>966</v>
      </c>
      <c r="F184" s="133" t="str">
        <f>VLOOKUP(E184,VIP!$A$2:$O16002,2,0)</f>
        <v>DRBR966</v>
      </c>
      <c r="G184" s="133" t="str">
        <f>VLOOKUP(E184,'LISTADO ATM'!$A$2:$B$900,2,0)</f>
        <v>ATM Centro Medico Real</v>
      </c>
      <c r="H184" s="133" t="str">
        <f>VLOOKUP(E184,VIP!$A$2:$O20963,7,FALSE)</f>
        <v>Si</v>
      </c>
      <c r="I184" s="133" t="str">
        <f>VLOOKUP(E184,VIP!$A$2:$O12928,8,FALSE)</f>
        <v>Si</v>
      </c>
      <c r="J184" s="133" t="str">
        <f>VLOOKUP(E184,VIP!$A$2:$O12878,8,FALSE)</f>
        <v>Si</v>
      </c>
      <c r="K184" s="133" t="str">
        <f>VLOOKUP(E184,VIP!$A$2:$O16452,6,0)</f>
        <v>NO</v>
      </c>
      <c r="L184" s="142" t="s">
        <v>2615</v>
      </c>
      <c r="M184" s="152" t="s">
        <v>2531</v>
      </c>
      <c r="N184" s="93" t="s">
        <v>2444</v>
      </c>
      <c r="O184" s="133" t="s">
        <v>2446</v>
      </c>
      <c r="P184" s="142"/>
      <c r="Q184" s="153">
        <v>44456.781944444447</v>
      </c>
    </row>
    <row r="185" spans="1:17" ht="18" x14ac:dyDescent="0.25">
      <c r="A185" s="133" t="str">
        <f>VLOOKUP(E185,'LISTADO ATM'!$A$2:$C$901,3,0)</f>
        <v>SUR</v>
      </c>
      <c r="B185" s="145" t="s">
        <v>2715</v>
      </c>
      <c r="C185" s="94">
        <v>44455.992152777777</v>
      </c>
      <c r="D185" s="94" t="s">
        <v>2174</v>
      </c>
      <c r="E185" s="122">
        <v>968</v>
      </c>
      <c r="F185" s="133" t="str">
        <f>VLOOKUP(E185,VIP!$A$2:$O16017,2,0)</f>
        <v>DRBR24I</v>
      </c>
      <c r="G185" s="133" t="str">
        <f>VLOOKUP(E185,'LISTADO ATM'!$A$2:$B$900,2,0)</f>
        <v xml:space="preserve">ATM UNP Mercado Baní </v>
      </c>
      <c r="H185" s="133" t="str">
        <f>VLOOKUP(E185,VIP!$A$2:$O20978,7,FALSE)</f>
        <v>Si</v>
      </c>
      <c r="I185" s="133" t="str">
        <f>VLOOKUP(E185,VIP!$A$2:$O12943,8,FALSE)</f>
        <v>Si</v>
      </c>
      <c r="J185" s="133" t="str">
        <f>VLOOKUP(E185,VIP!$A$2:$O12893,8,FALSE)</f>
        <v>Si</v>
      </c>
      <c r="K185" s="133" t="str">
        <f>VLOOKUP(E185,VIP!$A$2:$O16467,6,0)</f>
        <v>SI</v>
      </c>
      <c r="L185" s="142" t="s">
        <v>2456</v>
      </c>
      <c r="M185" s="152" t="s">
        <v>2531</v>
      </c>
      <c r="N185" s="93" t="s">
        <v>2444</v>
      </c>
      <c r="O185" s="133" t="s">
        <v>2446</v>
      </c>
      <c r="P185" s="142"/>
      <c r="Q185" s="153">
        <v>44456.79791666667</v>
      </c>
    </row>
    <row r="186" spans="1:17" ht="18" x14ac:dyDescent="0.25">
      <c r="A186" s="133" t="str">
        <f>VLOOKUP(E186,'LISTADO ATM'!$A$2:$C$901,3,0)</f>
        <v>DISTRITO NACIONAL</v>
      </c>
      <c r="B186" s="145">
        <v>3336027739</v>
      </c>
      <c r="C186" s="94">
        <v>44454.925717592596</v>
      </c>
      <c r="D186" s="94" t="s">
        <v>2174</v>
      </c>
      <c r="E186" s="122">
        <v>971</v>
      </c>
      <c r="F186" s="133" t="str">
        <f>VLOOKUP(E186,VIP!$A$2:$O15990,2,0)</f>
        <v>DRBR24U</v>
      </c>
      <c r="G186" s="133" t="str">
        <f>VLOOKUP(E186,'LISTADO ATM'!$A$2:$B$900,2,0)</f>
        <v xml:space="preserve">ATM Club Banreservas I </v>
      </c>
      <c r="H186" s="133" t="str">
        <f>VLOOKUP(E186,VIP!$A$2:$O20951,7,FALSE)</f>
        <v>Si</v>
      </c>
      <c r="I186" s="133" t="str">
        <f>VLOOKUP(E186,VIP!$A$2:$O12916,8,FALSE)</f>
        <v>Si</v>
      </c>
      <c r="J186" s="133" t="str">
        <f>VLOOKUP(E186,VIP!$A$2:$O12866,8,FALSE)</f>
        <v>Si</v>
      </c>
      <c r="K186" s="133" t="str">
        <f>VLOOKUP(E186,VIP!$A$2:$O16440,6,0)</f>
        <v>NO</v>
      </c>
      <c r="L186" s="142" t="s">
        <v>2213</v>
      </c>
      <c r="M186" s="93" t="s">
        <v>2438</v>
      </c>
      <c r="N186" s="93" t="s">
        <v>2444</v>
      </c>
      <c r="O186" s="133" t="s">
        <v>2446</v>
      </c>
      <c r="P186" s="142"/>
      <c r="Q186" s="147" t="s">
        <v>2213</v>
      </c>
    </row>
    <row r="187" spans="1:17" ht="18" x14ac:dyDescent="0.25">
      <c r="A187" s="133" t="str">
        <f>VLOOKUP(E187,'LISTADO ATM'!$A$2:$C$901,3,0)</f>
        <v>DISTRITO NACIONAL</v>
      </c>
      <c r="B187" s="145" t="s">
        <v>2668</v>
      </c>
      <c r="C187" s="94">
        <v>44455.794247685182</v>
      </c>
      <c r="D187" s="94" t="s">
        <v>2174</v>
      </c>
      <c r="E187" s="122">
        <v>979</v>
      </c>
      <c r="F187" s="133" t="str">
        <f>VLOOKUP(E187,VIP!$A$2:$O16025,2,0)</f>
        <v>DRBR979</v>
      </c>
      <c r="G187" s="133" t="str">
        <f>VLOOKUP(E187,'LISTADO ATM'!$A$2:$B$900,2,0)</f>
        <v xml:space="preserve">ATM Oficina Luperón I </v>
      </c>
      <c r="H187" s="133" t="str">
        <f>VLOOKUP(E187,VIP!$A$2:$O20986,7,FALSE)</f>
        <v>Si</v>
      </c>
      <c r="I187" s="133" t="str">
        <f>VLOOKUP(E187,VIP!$A$2:$O12951,8,FALSE)</f>
        <v>Si</v>
      </c>
      <c r="J187" s="133" t="str">
        <f>VLOOKUP(E187,VIP!$A$2:$O12901,8,FALSE)</f>
        <v>Si</v>
      </c>
      <c r="K187" s="133" t="str">
        <f>VLOOKUP(E187,VIP!$A$2:$O16475,6,0)</f>
        <v>NO</v>
      </c>
      <c r="L187" s="142" t="s">
        <v>2213</v>
      </c>
      <c r="M187" s="93" t="s">
        <v>2438</v>
      </c>
      <c r="N187" s="93" t="s">
        <v>2444</v>
      </c>
      <c r="O187" s="133" t="s">
        <v>2446</v>
      </c>
      <c r="P187" s="142"/>
      <c r="Q187" s="147" t="s">
        <v>2213</v>
      </c>
    </row>
    <row r="188" spans="1:17" ht="18" x14ac:dyDescent="0.25">
      <c r="A188" s="133" t="str">
        <f>VLOOKUP(E188,'LISTADO ATM'!$A$2:$C$901,3,0)</f>
        <v>DISTRITO NACIONAL</v>
      </c>
      <c r="B188" s="145" t="s">
        <v>2720</v>
      </c>
      <c r="C188" s="94">
        <v>44456.436111111114</v>
      </c>
      <c r="D188" s="94" t="s">
        <v>2174</v>
      </c>
      <c r="E188" s="122">
        <v>983</v>
      </c>
      <c r="F188" s="133" t="str">
        <f>VLOOKUP(E188,VIP!$A$2:$O15995,2,0)</f>
        <v>DRBR983</v>
      </c>
      <c r="G188" s="133" t="str">
        <f>VLOOKUP(E188,'LISTADO ATM'!$A$2:$B$900,2,0)</f>
        <v xml:space="preserve">ATM Bravo República de Colombia </v>
      </c>
      <c r="H188" s="133" t="str">
        <f>VLOOKUP(E188,VIP!$A$2:$O20956,7,FALSE)</f>
        <v>Si</v>
      </c>
      <c r="I188" s="133" t="str">
        <f>VLOOKUP(E188,VIP!$A$2:$O12921,8,FALSE)</f>
        <v>No</v>
      </c>
      <c r="J188" s="133" t="str">
        <f>VLOOKUP(E188,VIP!$A$2:$O12871,8,FALSE)</f>
        <v>No</v>
      </c>
      <c r="K188" s="133" t="str">
        <f>VLOOKUP(E188,VIP!$A$2:$O16445,6,0)</f>
        <v>NO</v>
      </c>
      <c r="L188" s="142" t="s">
        <v>2456</v>
      </c>
      <c r="M188" s="152" t="s">
        <v>2531</v>
      </c>
      <c r="N188" s="93" t="s">
        <v>2444</v>
      </c>
      <c r="O188" s="133" t="s">
        <v>2446</v>
      </c>
      <c r="P188" s="142"/>
      <c r="Q188" s="153">
        <v>44456.789583333331</v>
      </c>
    </row>
    <row r="189" spans="1:17" ht="18" x14ac:dyDescent="0.25">
      <c r="A189" s="133" t="str">
        <f>VLOOKUP(E189,'LISTADO ATM'!$A$2:$C$901,3,0)</f>
        <v>NORTE</v>
      </c>
      <c r="B189" s="145" t="s">
        <v>2711</v>
      </c>
      <c r="C189" s="94">
        <v>44456.015335648146</v>
      </c>
      <c r="D189" s="94" t="s">
        <v>2175</v>
      </c>
      <c r="E189" s="122">
        <v>986</v>
      </c>
      <c r="F189" s="133" t="str">
        <f>VLOOKUP(E189,VIP!$A$2:$O16013,2,0)</f>
        <v>DRBR986</v>
      </c>
      <c r="G189" s="133" t="str">
        <f>VLOOKUP(E189,'LISTADO ATM'!$A$2:$B$900,2,0)</f>
        <v xml:space="preserve">ATM S/M Jumbo (La Vega) </v>
      </c>
      <c r="H189" s="133" t="str">
        <f>VLOOKUP(E189,VIP!$A$2:$O20974,7,FALSE)</f>
        <v>Si</v>
      </c>
      <c r="I189" s="133" t="str">
        <f>VLOOKUP(E189,VIP!$A$2:$O12939,8,FALSE)</f>
        <v>Si</v>
      </c>
      <c r="J189" s="133" t="str">
        <f>VLOOKUP(E189,VIP!$A$2:$O12889,8,FALSE)</f>
        <v>Si</v>
      </c>
      <c r="K189" s="133" t="str">
        <f>VLOOKUP(E189,VIP!$A$2:$O16463,6,0)</f>
        <v>NO</v>
      </c>
      <c r="L189" s="142" t="s">
        <v>2456</v>
      </c>
      <c r="M189" s="152" t="s">
        <v>2531</v>
      </c>
      <c r="N189" s="93" t="s">
        <v>2444</v>
      </c>
      <c r="O189" s="133" t="s">
        <v>2619</v>
      </c>
      <c r="P189" s="142"/>
      <c r="Q189" s="153">
        <v>44456.796527777777</v>
      </c>
    </row>
    <row r="1026863" spans="16:16" ht="18" x14ac:dyDescent="0.25">
      <c r="P1026863" s="127"/>
    </row>
  </sheetData>
  <autoFilter ref="A4:Q35">
    <sortState ref="A5:Q191">
      <sortCondition ref="E4:E3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45:B1048576 B1:B4">
    <cfRule type="duplicateValues" dxfId="391" priority="149872"/>
    <cfRule type="duplicateValues" dxfId="390" priority="149873"/>
  </conditionalFormatting>
  <conditionalFormatting sqref="B145:B1048576 B1:B4">
    <cfRule type="duplicateValues" dxfId="389" priority="149878"/>
  </conditionalFormatting>
  <conditionalFormatting sqref="B145:B1048576">
    <cfRule type="duplicateValues" dxfId="388" priority="149881"/>
    <cfRule type="duplicateValues" dxfId="387" priority="149882"/>
  </conditionalFormatting>
  <conditionalFormatting sqref="B145:B1048576 B1:B4">
    <cfRule type="duplicateValues" dxfId="386" priority="149885"/>
    <cfRule type="duplicateValues" dxfId="385" priority="149886"/>
    <cfRule type="duplicateValues" dxfId="384" priority="149887"/>
  </conditionalFormatting>
  <conditionalFormatting sqref="B145:B1048576">
    <cfRule type="duplicateValues" dxfId="383" priority="149894"/>
  </conditionalFormatting>
  <conditionalFormatting sqref="E145:E1048576 E1:E4">
    <cfRule type="duplicateValues" dxfId="382" priority="151887"/>
  </conditionalFormatting>
  <conditionalFormatting sqref="E145:E1048576">
    <cfRule type="duplicateValues" dxfId="381" priority="151892"/>
  </conditionalFormatting>
  <conditionalFormatting sqref="E145:E1048576 E1:E4">
    <cfRule type="duplicateValues" dxfId="380" priority="151896"/>
    <cfRule type="duplicateValues" dxfId="379" priority="151897"/>
  </conditionalFormatting>
  <conditionalFormatting sqref="E145:E1048576 E1:E4">
    <cfRule type="duplicateValues" dxfId="378" priority="151906"/>
    <cfRule type="duplicateValues" dxfId="377" priority="151907"/>
    <cfRule type="duplicateValues" dxfId="376" priority="151908"/>
  </conditionalFormatting>
  <conditionalFormatting sqref="E145:E1048576">
    <cfRule type="duplicateValues" dxfId="375" priority="151921"/>
    <cfRule type="duplicateValues" dxfId="374" priority="151922"/>
    <cfRule type="duplicateValues" dxfId="373" priority="151923"/>
  </conditionalFormatting>
  <conditionalFormatting sqref="E145:E1048576">
    <cfRule type="duplicateValues" dxfId="372" priority="151933"/>
    <cfRule type="duplicateValues" dxfId="371" priority="151934"/>
  </conditionalFormatting>
  <conditionalFormatting sqref="E145:E1048576 E1:E35">
    <cfRule type="duplicateValues" dxfId="370" priority="151941"/>
  </conditionalFormatting>
  <conditionalFormatting sqref="B145:B1048576 B1:B115">
    <cfRule type="duplicateValues" dxfId="369" priority="101"/>
  </conditionalFormatting>
  <conditionalFormatting sqref="E145:E1048576 E1:E115">
    <cfRule type="duplicateValues" dxfId="368" priority="100"/>
  </conditionalFormatting>
  <conditionalFormatting sqref="B116">
    <cfRule type="duplicateValues" dxfId="367" priority="99"/>
  </conditionalFormatting>
  <conditionalFormatting sqref="E116">
    <cfRule type="duplicateValues" dxfId="366" priority="98"/>
  </conditionalFormatting>
  <conditionalFormatting sqref="B116">
    <cfRule type="duplicateValues" dxfId="365" priority="96"/>
    <cfRule type="duplicateValues" dxfId="364" priority="97"/>
  </conditionalFormatting>
  <conditionalFormatting sqref="B116">
    <cfRule type="duplicateValues" dxfId="363" priority="95"/>
  </conditionalFormatting>
  <conditionalFormatting sqref="B116">
    <cfRule type="duplicateValues" dxfId="362" priority="92"/>
    <cfRule type="duplicateValues" dxfId="361" priority="93"/>
    <cfRule type="duplicateValues" dxfId="360" priority="94"/>
  </conditionalFormatting>
  <conditionalFormatting sqref="E116">
    <cfRule type="duplicateValues" dxfId="359" priority="91"/>
  </conditionalFormatting>
  <conditionalFormatting sqref="E116">
    <cfRule type="duplicateValues" dxfId="358" priority="89"/>
    <cfRule type="duplicateValues" dxfId="357" priority="90"/>
  </conditionalFormatting>
  <conditionalFormatting sqref="E116">
    <cfRule type="duplicateValues" dxfId="356" priority="86"/>
    <cfRule type="duplicateValues" dxfId="355" priority="87"/>
    <cfRule type="duplicateValues" dxfId="354" priority="88"/>
  </conditionalFormatting>
  <conditionalFormatting sqref="B117">
    <cfRule type="duplicateValues" dxfId="353" priority="85"/>
  </conditionalFormatting>
  <conditionalFormatting sqref="E117">
    <cfRule type="duplicateValues" dxfId="352" priority="84"/>
  </conditionalFormatting>
  <conditionalFormatting sqref="B117">
    <cfRule type="duplicateValues" dxfId="351" priority="82"/>
    <cfRule type="duplicateValues" dxfId="350" priority="83"/>
  </conditionalFormatting>
  <conditionalFormatting sqref="B117">
    <cfRule type="duplicateValues" dxfId="349" priority="81"/>
  </conditionalFormatting>
  <conditionalFormatting sqref="B117">
    <cfRule type="duplicateValues" dxfId="348" priority="78"/>
    <cfRule type="duplicateValues" dxfId="347" priority="79"/>
    <cfRule type="duplicateValues" dxfId="346" priority="80"/>
  </conditionalFormatting>
  <conditionalFormatting sqref="E117">
    <cfRule type="duplicateValues" dxfId="345" priority="77"/>
  </conditionalFormatting>
  <conditionalFormatting sqref="E117">
    <cfRule type="duplicateValues" dxfId="344" priority="75"/>
    <cfRule type="duplicateValues" dxfId="343" priority="76"/>
  </conditionalFormatting>
  <conditionalFormatting sqref="E117">
    <cfRule type="duplicateValues" dxfId="342" priority="72"/>
    <cfRule type="duplicateValues" dxfId="341" priority="73"/>
    <cfRule type="duplicateValues" dxfId="340" priority="74"/>
  </conditionalFormatting>
  <conditionalFormatting sqref="B129">
    <cfRule type="duplicateValues" dxfId="339" priority="57"/>
  </conditionalFormatting>
  <conditionalFormatting sqref="E129">
    <cfRule type="duplicateValues" dxfId="338" priority="56"/>
  </conditionalFormatting>
  <conditionalFormatting sqref="B129">
    <cfRule type="duplicateValues" dxfId="337" priority="54"/>
    <cfRule type="duplicateValues" dxfId="336" priority="55"/>
  </conditionalFormatting>
  <conditionalFormatting sqref="B129">
    <cfRule type="duplicateValues" dxfId="335" priority="53"/>
  </conditionalFormatting>
  <conditionalFormatting sqref="B129">
    <cfRule type="duplicateValues" dxfId="334" priority="50"/>
    <cfRule type="duplicateValues" dxfId="333" priority="51"/>
    <cfRule type="duplicateValues" dxfId="332" priority="52"/>
  </conditionalFormatting>
  <conditionalFormatting sqref="E129">
    <cfRule type="duplicateValues" dxfId="331" priority="49"/>
  </conditionalFormatting>
  <conditionalFormatting sqref="E129">
    <cfRule type="duplicateValues" dxfId="330" priority="47"/>
    <cfRule type="duplicateValues" dxfId="329" priority="48"/>
  </conditionalFormatting>
  <conditionalFormatting sqref="E129">
    <cfRule type="duplicateValues" dxfId="328" priority="44"/>
    <cfRule type="duplicateValues" dxfId="327" priority="45"/>
    <cfRule type="duplicateValues" dxfId="326" priority="46"/>
  </conditionalFormatting>
  <conditionalFormatting sqref="B130:B135">
    <cfRule type="duplicateValues" dxfId="325" priority="43"/>
  </conditionalFormatting>
  <conditionalFormatting sqref="E130:E135">
    <cfRule type="duplicateValues" dxfId="324" priority="42"/>
  </conditionalFormatting>
  <conditionalFormatting sqref="B130:B135">
    <cfRule type="duplicateValues" dxfId="323" priority="40"/>
    <cfRule type="duplicateValues" dxfId="322" priority="41"/>
  </conditionalFormatting>
  <conditionalFormatting sqref="B130:B135">
    <cfRule type="duplicateValues" dxfId="321" priority="39"/>
  </conditionalFormatting>
  <conditionalFormatting sqref="B130:B135">
    <cfRule type="duplicateValues" dxfId="320" priority="36"/>
    <cfRule type="duplicateValues" dxfId="319" priority="37"/>
    <cfRule type="duplicateValues" dxfId="318" priority="38"/>
  </conditionalFormatting>
  <conditionalFormatting sqref="E130:E135">
    <cfRule type="duplicateValues" dxfId="317" priority="35"/>
  </conditionalFormatting>
  <conditionalFormatting sqref="E130:E135">
    <cfRule type="duplicateValues" dxfId="316" priority="33"/>
    <cfRule type="duplicateValues" dxfId="315" priority="34"/>
  </conditionalFormatting>
  <conditionalFormatting sqref="E130:E135">
    <cfRule type="duplicateValues" dxfId="314" priority="30"/>
    <cfRule type="duplicateValues" dxfId="313" priority="31"/>
    <cfRule type="duplicateValues" dxfId="312" priority="32"/>
  </conditionalFormatting>
  <conditionalFormatting sqref="B136:B142">
    <cfRule type="duplicateValues" dxfId="311" priority="29"/>
  </conditionalFormatting>
  <conditionalFormatting sqref="E136:E142">
    <cfRule type="duplicateValues" dxfId="310" priority="28"/>
  </conditionalFormatting>
  <conditionalFormatting sqref="B136:B142">
    <cfRule type="duplicateValues" dxfId="309" priority="26"/>
    <cfRule type="duplicateValues" dxfId="308" priority="27"/>
  </conditionalFormatting>
  <conditionalFormatting sqref="B136:B142">
    <cfRule type="duplicateValues" dxfId="307" priority="25"/>
  </conditionalFormatting>
  <conditionalFormatting sqref="B136:B142">
    <cfRule type="duplicateValues" dxfId="306" priority="22"/>
    <cfRule type="duplicateValues" dxfId="305" priority="23"/>
    <cfRule type="duplicateValues" dxfId="304" priority="24"/>
  </conditionalFormatting>
  <conditionalFormatting sqref="E136:E142">
    <cfRule type="duplicateValues" dxfId="303" priority="21"/>
  </conditionalFormatting>
  <conditionalFormatting sqref="E136:E142">
    <cfRule type="duplicateValues" dxfId="302" priority="19"/>
    <cfRule type="duplicateValues" dxfId="301" priority="20"/>
  </conditionalFormatting>
  <conditionalFormatting sqref="E136:E142">
    <cfRule type="duplicateValues" dxfId="300" priority="16"/>
    <cfRule type="duplicateValues" dxfId="299" priority="17"/>
    <cfRule type="duplicateValues" dxfId="298" priority="18"/>
  </conditionalFormatting>
  <conditionalFormatting sqref="B91:B115">
    <cfRule type="duplicateValues" dxfId="297" priority="152395"/>
    <cfRule type="duplicateValues" dxfId="296" priority="152396"/>
  </conditionalFormatting>
  <conditionalFormatting sqref="B91:B115">
    <cfRule type="duplicateValues" dxfId="295" priority="152399"/>
  </conditionalFormatting>
  <conditionalFormatting sqref="B91:B115">
    <cfRule type="duplicateValues" dxfId="294" priority="152401"/>
    <cfRule type="duplicateValues" dxfId="293" priority="152402"/>
    <cfRule type="duplicateValues" dxfId="292" priority="152403"/>
  </conditionalFormatting>
  <conditionalFormatting sqref="E91:E115">
    <cfRule type="duplicateValues" dxfId="291" priority="152407"/>
  </conditionalFormatting>
  <conditionalFormatting sqref="E91:E115">
    <cfRule type="duplicateValues" dxfId="290" priority="152411"/>
    <cfRule type="duplicateValues" dxfId="289" priority="152412"/>
  </conditionalFormatting>
  <conditionalFormatting sqref="E91:E115">
    <cfRule type="duplicateValues" dxfId="288" priority="152415"/>
    <cfRule type="duplicateValues" dxfId="287" priority="152416"/>
    <cfRule type="duplicateValues" dxfId="286" priority="152417"/>
  </conditionalFormatting>
  <conditionalFormatting sqref="B143:B189">
    <cfRule type="duplicateValues" dxfId="285" priority="152505"/>
  </conditionalFormatting>
  <conditionalFormatting sqref="E143:E189">
    <cfRule type="duplicateValues" dxfId="284" priority="152507"/>
  </conditionalFormatting>
  <conditionalFormatting sqref="B143:B189">
    <cfRule type="duplicateValues" dxfId="283" priority="152509"/>
    <cfRule type="duplicateValues" dxfId="282" priority="152510"/>
  </conditionalFormatting>
  <conditionalFormatting sqref="B143:B189">
    <cfRule type="duplicateValues" dxfId="281" priority="152513"/>
    <cfRule type="duplicateValues" dxfId="280" priority="152514"/>
    <cfRule type="duplicateValues" dxfId="279" priority="152515"/>
  </conditionalFormatting>
  <conditionalFormatting sqref="E143:E189">
    <cfRule type="duplicateValues" dxfId="278" priority="152519"/>
    <cfRule type="duplicateValues" dxfId="277" priority="152520"/>
  </conditionalFormatting>
  <conditionalFormatting sqref="E143:E189">
    <cfRule type="duplicateValues" dxfId="276" priority="152523"/>
    <cfRule type="duplicateValues" dxfId="275" priority="152524"/>
    <cfRule type="duplicateValues" dxfId="274" priority="152525"/>
  </conditionalFormatting>
  <conditionalFormatting sqref="E1:E1048576">
    <cfRule type="duplicateValues" dxfId="273" priority="1"/>
  </conditionalFormatting>
  <conditionalFormatting sqref="B118:B128">
    <cfRule type="duplicateValues" dxfId="272" priority="152541"/>
  </conditionalFormatting>
  <conditionalFormatting sqref="E118:E128">
    <cfRule type="duplicateValues" dxfId="271" priority="152542"/>
  </conditionalFormatting>
  <conditionalFormatting sqref="B118:B128">
    <cfRule type="duplicateValues" dxfId="270" priority="152543"/>
    <cfRule type="duplicateValues" dxfId="269" priority="152544"/>
  </conditionalFormatting>
  <conditionalFormatting sqref="B118:B128">
    <cfRule type="duplicateValues" dxfId="268" priority="152546"/>
    <cfRule type="duplicateValues" dxfId="267" priority="152547"/>
    <cfRule type="duplicateValues" dxfId="266" priority="152548"/>
  </conditionalFormatting>
  <conditionalFormatting sqref="E118:E128">
    <cfRule type="duplicateValues" dxfId="265" priority="152550"/>
    <cfRule type="duplicateValues" dxfId="264" priority="152551"/>
  </conditionalFormatting>
  <conditionalFormatting sqref="E118:E128">
    <cfRule type="duplicateValues" dxfId="263" priority="152552"/>
    <cfRule type="duplicateValues" dxfId="262" priority="152553"/>
    <cfRule type="duplicateValues" dxfId="261" priority="152554"/>
  </conditionalFormatting>
  <conditionalFormatting sqref="E5:E35">
    <cfRule type="duplicateValues" dxfId="260" priority="152573"/>
  </conditionalFormatting>
  <conditionalFormatting sqref="E5:E35">
    <cfRule type="duplicateValues" dxfId="259" priority="152575"/>
    <cfRule type="duplicateValues" dxfId="258" priority="152576"/>
  </conditionalFormatting>
  <conditionalFormatting sqref="E5:E35">
    <cfRule type="duplicateValues" dxfId="257" priority="152579"/>
    <cfRule type="duplicateValues" dxfId="256" priority="152580"/>
    <cfRule type="duplicateValues" dxfId="255" priority="152581"/>
  </conditionalFormatting>
  <conditionalFormatting sqref="B5:B34">
    <cfRule type="duplicateValues" dxfId="254" priority="152585"/>
    <cfRule type="duplicateValues" dxfId="253" priority="152586"/>
  </conditionalFormatting>
  <conditionalFormatting sqref="B5:B34">
    <cfRule type="duplicateValues" dxfId="252" priority="152589"/>
  </conditionalFormatting>
  <conditionalFormatting sqref="B5:B34">
    <cfRule type="duplicateValues" dxfId="251" priority="152591"/>
    <cfRule type="duplicateValues" dxfId="250" priority="152592"/>
    <cfRule type="duplicateValues" dxfId="249" priority="152593"/>
  </conditionalFormatting>
  <conditionalFormatting sqref="B35:B90">
    <cfRule type="duplicateValues" dxfId="11" priority="152611"/>
    <cfRule type="duplicateValues" dxfId="10" priority="152612"/>
  </conditionalFormatting>
  <conditionalFormatting sqref="B35:B90">
    <cfRule type="duplicateValues" dxfId="9" priority="152615"/>
  </conditionalFormatting>
  <conditionalFormatting sqref="B35:B90">
    <cfRule type="duplicateValues" dxfId="8" priority="152617"/>
    <cfRule type="duplicateValues" dxfId="7" priority="152618"/>
    <cfRule type="duplicateValues" dxfId="6" priority="152619"/>
  </conditionalFormatting>
  <conditionalFormatting sqref="E36:E90">
    <cfRule type="duplicateValues" dxfId="5" priority="152623"/>
  </conditionalFormatting>
  <conditionalFormatting sqref="E36:E90">
    <cfRule type="duplicateValues" dxfId="4" priority="152625"/>
    <cfRule type="duplicateValues" dxfId="3" priority="152626"/>
  </conditionalFormatting>
  <conditionalFormatting sqref="E36:E90">
    <cfRule type="duplicateValues" dxfId="2" priority="152629"/>
    <cfRule type="duplicateValues" dxfId="1" priority="152630"/>
    <cfRule type="duplicateValues" dxfId="0" priority="15263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opLeftCell="A109" zoomScale="55" zoomScaleNormal="55" workbookViewId="0">
      <selection activeCell="C152" sqref="C152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68" t="s">
        <v>2144</v>
      </c>
      <c r="B1" s="169"/>
      <c r="C1" s="169"/>
      <c r="D1" s="169"/>
      <c r="E1" s="170"/>
      <c r="F1" s="166" t="s">
        <v>2536</v>
      </c>
      <c r="G1" s="167"/>
      <c r="H1" s="98">
        <f>COUNTIF(A:E,"2 Gavetas Vacías + 1 Fallando")</f>
        <v>0</v>
      </c>
      <c r="I1" s="98">
        <f>COUNTIF(A:E,("3 Gavetas Vacías"))</f>
        <v>23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1" t="s">
        <v>2607</v>
      </c>
      <c r="B2" s="172"/>
      <c r="C2" s="172"/>
      <c r="D2" s="172"/>
      <c r="E2" s="173"/>
      <c r="F2" s="97" t="s">
        <v>2535</v>
      </c>
      <c r="G2" s="96">
        <f>G3+G4</f>
        <v>188</v>
      </c>
      <c r="H2" s="97" t="s">
        <v>2542</v>
      </c>
      <c r="I2" s="96">
        <f>COUNTIF(A:E,"Abastecidos")</f>
        <v>2</v>
      </c>
      <c r="J2" s="97" t="s">
        <v>2555</v>
      </c>
      <c r="K2" s="96">
        <f>COUNTIF(REPORTE!A:Q,"REINICIO FALLIDO")</f>
        <v>0</v>
      </c>
    </row>
    <row r="3" spans="1:11" ht="15" customHeight="1" x14ac:dyDescent="0.25">
      <c r="A3" s="177"/>
      <c r="B3" s="178"/>
      <c r="C3" s="179"/>
      <c r="D3" s="179"/>
      <c r="E3" s="180"/>
      <c r="F3" s="97" t="s">
        <v>2534</v>
      </c>
      <c r="G3" s="96">
        <f>COUNTIF(REPORTE!A:Q,"fuera de Servicio")</f>
        <v>72</v>
      </c>
      <c r="H3" s="97" t="s">
        <v>2614</v>
      </c>
      <c r="I3" s="96">
        <f>COUNTIF(A:E,"GAVETAS VACIAS + GAVETAS FALLANDO")</f>
        <v>17</v>
      </c>
      <c r="J3" s="97" t="s">
        <v>2556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44455.708333333336</v>
      </c>
      <c r="C4" s="181"/>
      <c r="D4" s="181"/>
      <c r="E4" s="182"/>
      <c r="F4" s="97" t="s">
        <v>2531</v>
      </c>
      <c r="G4" s="96">
        <f>COUNTIF(REPORTE!A:Q,"En Servicio")</f>
        <v>116</v>
      </c>
      <c r="H4" s="97" t="s">
        <v>2612</v>
      </c>
      <c r="I4" s="96">
        <f>COUNTIF(A:E,"Solucionado")</f>
        <v>4</v>
      </c>
      <c r="J4" s="97" t="s">
        <v>2557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44456.25</v>
      </c>
      <c r="C5" s="181"/>
      <c r="D5" s="181"/>
      <c r="E5" s="182"/>
      <c r="F5" s="97" t="s">
        <v>2532</v>
      </c>
      <c r="G5" s="96">
        <f>COUNTIF(REPORTE!A:Q,"REINICIO EXITOSO")</f>
        <v>0</v>
      </c>
      <c r="H5" s="97" t="s">
        <v>2537</v>
      </c>
      <c r="I5" s="96">
        <f>I1+H1+J1+K1</f>
        <v>23</v>
      </c>
      <c r="J5" s="119"/>
      <c r="K5" s="119"/>
    </row>
    <row r="6" spans="1:11" ht="15" customHeight="1" x14ac:dyDescent="0.25">
      <c r="A6" s="185"/>
      <c r="B6" s="186"/>
      <c r="C6" s="183"/>
      <c r="D6" s="183"/>
      <c r="E6" s="184"/>
      <c r="F6" s="97" t="s">
        <v>2533</v>
      </c>
      <c r="G6" s="96">
        <f>COUNTIF(REPORTE!A:Q,"CARGA EXITOSA")</f>
        <v>0</v>
      </c>
      <c r="H6" s="97" t="s">
        <v>2541</v>
      </c>
      <c r="I6" s="96">
        <f>COUNTIF(A:E,"GAVETA DE DEPOSITO LLENA")</f>
        <v>11</v>
      </c>
      <c r="J6" s="119"/>
      <c r="K6" s="119"/>
    </row>
    <row r="7" spans="1:11" ht="18" customHeight="1" thickBot="1" x14ac:dyDescent="0.3">
      <c r="A7" s="174" t="s">
        <v>2559</v>
      </c>
      <c r="B7" s="175"/>
      <c r="C7" s="175"/>
      <c r="D7" s="175"/>
      <c r="E7" s="176"/>
      <c r="F7" s="97" t="s">
        <v>2611</v>
      </c>
      <c r="G7" s="96">
        <f>COUNTIF(A:E,"Sin Efectivo")</f>
        <v>23</v>
      </c>
      <c r="H7" s="97" t="s">
        <v>2540</v>
      </c>
      <c r="I7" s="96">
        <f>COUNTIF(A:E,"GAVETA DE RECHAZO LLENA")</f>
        <v>7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51" t="s">
        <v>2411</v>
      </c>
      <c r="E8" s="140" t="s">
        <v>2409</v>
      </c>
    </row>
    <row r="9" spans="1:11" s="119" customFormat="1" ht="18" x14ac:dyDescent="0.25">
      <c r="A9" s="135" t="s">
        <v>1271</v>
      </c>
      <c r="B9" s="150"/>
      <c r="C9" s="135" t="e">
        <f>VLOOKUP(B9,'[1]LISTADO ATM'!$A$2:$B$922,2,0)</f>
        <v>#N/A</v>
      </c>
      <c r="D9" s="143" t="s">
        <v>2622</v>
      </c>
      <c r="E9" s="107"/>
    </row>
    <row r="10" spans="1:11" s="119" customFormat="1" ht="18" x14ac:dyDescent="0.25">
      <c r="A10" s="135" t="e">
        <f>VLOOKUP(B10,'[1]LISTADO ATM'!$A$2:$C$922,3,0)</f>
        <v>#N/A</v>
      </c>
      <c r="B10" s="150"/>
      <c r="C10" s="135" t="e">
        <f>VLOOKUP(B10,'[1]LISTADO ATM'!$A$2:$B$922,2,0)</f>
        <v>#N/A</v>
      </c>
      <c r="D10" s="143" t="s">
        <v>2622</v>
      </c>
      <c r="E10" s="145"/>
    </row>
    <row r="11" spans="1:11" s="119" customFormat="1" ht="18" x14ac:dyDescent="0.25">
      <c r="A11" s="136" t="s">
        <v>2461</v>
      </c>
      <c r="B11" s="137">
        <f>COUNT(B9:B10)</f>
        <v>0</v>
      </c>
      <c r="C11" s="210"/>
      <c r="D11" s="210"/>
      <c r="E11" s="210"/>
    </row>
    <row r="12" spans="1:11" s="119" customFormat="1" x14ac:dyDescent="0.25">
      <c r="A12" s="185"/>
      <c r="B12" s="186"/>
      <c r="C12" s="186"/>
      <c r="D12" s="186"/>
      <c r="E12" s="211"/>
    </row>
    <row r="13" spans="1:11" s="119" customFormat="1" ht="18.75" thickBot="1" x14ac:dyDescent="0.3">
      <c r="A13" s="174" t="s">
        <v>2560</v>
      </c>
      <c r="B13" s="175"/>
      <c r="C13" s="175"/>
      <c r="D13" s="175"/>
      <c r="E13" s="176"/>
    </row>
    <row r="14" spans="1:11" s="119" customFormat="1" ht="18" x14ac:dyDescent="0.25">
      <c r="A14" s="140" t="s">
        <v>15</v>
      </c>
      <c r="B14" s="140" t="s">
        <v>2408</v>
      </c>
      <c r="C14" s="140" t="s">
        <v>46</v>
      </c>
      <c r="D14" s="208" t="s">
        <v>2411</v>
      </c>
      <c r="E14" s="209" t="s">
        <v>2409</v>
      </c>
    </row>
    <row r="15" spans="1:11" s="119" customFormat="1" ht="18" x14ac:dyDescent="0.25">
      <c r="A15" s="135" t="e">
        <f>VLOOKUP(B15,'[1]LISTADO ATM'!$A$2:$C$922,3,0)</f>
        <v>#N/A</v>
      </c>
      <c r="B15" s="145"/>
      <c r="C15" s="135" t="e">
        <f>VLOOKUP(B15,'[1]LISTADO ATM'!$A$2:$B$822,2,0)</f>
        <v>#N/A</v>
      </c>
      <c r="D15" s="143" t="s">
        <v>2613</v>
      </c>
      <c r="E15" s="145"/>
    </row>
    <row r="16" spans="1:11" s="119" customFormat="1" ht="18" x14ac:dyDescent="0.25">
      <c r="A16" s="135" t="e">
        <f>VLOOKUP(B16,'[1]LISTADO ATM'!$A$2:$C$922,3,0)</f>
        <v>#N/A</v>
      </c>
      <c r="B16" s="145"/>
      <c r="C16" s="135" t="e">
        <f>VLOOKUP(B16,'[1]LISTADO ATM'!$A$2:$B$822,2,0)</f>
        <v>#N/A</v>
      </c>
      <c r="D16" s="143" t="s">
        <v>2613</v>
      </c>
      <c r="E16" s="145"/>
    </row>
    <row r="17" spans="1:5" s="119" customFormat="1" ht="18.75" customHeight="1" x14ac:dyDescent="0.25">
      <c r="A17" s="134" t="e">
        <f>VLOOKUP(B17,'[1]LISTADO ATM'!$A$2:$C$922,3,0)</f>
        <v>#N/A</v>
      </c>
      <c r="B17" s="145"/>
      <c r="C17" s="134" t="e">
        <f>VLOOKUP(B17,'[1]LISTADO ATM'!$A$2:$B$822,2,0)</f>
        <v>#N/A</v>
      </c>
      <c r="D17" s="143" t="s">
        <v>2613</v>
      </c>
      <c r="E17" s="145"/>
    </row>
    <row r="18" spans="1:5" s="119" customFormat="1" ht="18" x14ac:dyDescent="0.25">
      <c r="A18" s="135" t="e">
        <f>VLOOKUP(B18,'[1]LISTADO ATM'!$A$2:$C$922,3,0)</f>
        <v>#N/A</v>
      </c>
      <c r="B18" s="145"/>
      <c r="C18" s="135" t="e">
        <f>VLOOKUP(B18,'[1]LISTADO ATM'!$A$2:$B$822,2,0)</f>
        <v>#N/A</v>
      </c>
      <c r="D18" s="143" t="s">
        <v>2613</v>
      </c>
      <c r="E18" s="145"/>
    </row>
    <row r="19" spans="1:5" s="106" customFormat="1" ht="18" x14ac:dyDescent="0.25">
      <c r="A19" s="136" t="s">
        <v>2461</v>
      </c>
      <c r="B19" s="137">
        <f>COUNT(B15:B18)</f>
        <v>0</v>
      </c>
      <c r="C19" s="212"/>
      <c r="D19" s="213"/>
      <c r="E19" s="214"/>
    </row>
    <row r="20" spans="1:5" s="106" customFormat="1" ht="18" customHeight="1" thickBot="1" x14ac:dyDescent="0.3">
      <c r="A20" s="193"/>
      <c r="B20" s="194"/>
      <c r="C20" s="194"/>
      <c r="D20" s="194"/>
      <c r="E20" s="195"/>
    </row>
    <row r="21" spans="1:5" s="106" customFormat="1" ht="18" customHeight="1" thickBot="1" x14ac:dyDescent="0.3">
      <c r="A21" s="205" t="s">
        <v>2462</v>
      </c>
      <c r="B21" s="206"/>
      <c r="C21" s="206"/>
      <c r="D21" s="206"/>
      <c r="E21" s="207"/>
    </row>
    <row r="22" spans="1:5" s="106" customFormat="1" ht="18" customHeight="1" x14ac:dyDescent="0.25">
      <c r="A22" s="140" t="s">
        <v>15</v>
      </c>
      <c r="B22" s="140" t="s">
        <v>2408</v>
      </c>
      <c r="C22" s="140" t="s">
        <v>46</v>
      </c>
      <c r="D22" s="151" t="s">
        <v>2411</v>
      </c>
      <c r="E22" s="140" t="s">
        <v>2409</v>
      </c>
    </row>
    <row r="23" spans="1:5" s="119" customFormat="1" ht="18" customHeight="1" x14ac:dyDescent="0.25">
      <c r="A23" s="135" t="str">
        <f>VLOOKUP(B23,'[1]LISTADO ATM'!$A$2:$C$922,3,0)</f>
        <v>DISTRITO NACIONAL</v>
      </c>
      <c r="B23" s="133">
        <v>347</v>
      </c>
      <c r="C23" s="135" t="str">
        <f>VLOOKUP(B23,'[1]LISTADO ATM'!$A$2:$B$922,2,0)</f>
        <v>ATM Patio de Colombia</v>
      </c>
      <c r="D23" s="144" t="s">
        <v>2429</v>
      </c>
      <c r="E23" s="107" t="s">
        <v>2627</v>
      </c>
    </row>
    <row r="24" spans="1:5" s="119" customFormat="1" ht="18" customHeight="1" x14ac:dyDescent="0.25">
      <c r="A24" s="135" t="str">
        <f>VLOOKUP(B24,'[1]LISTADO ATM'!$A$2:$C$922,3,0)</f>
        <v>DISTRITO NACIONAL</v>
      </c>
      <c r="B24" s="133">
        <v>23</v>
      </c>
      <c r="C24" s="135" t="str">
        <f>VLOOKUP(B24,'[1]LISTADO ATM'!$A$2:$B$922,2,0)</f>
        <v xml:space="preserve">ATM Oficina México </v>
      </c>
      <c r="D24" s="144" t="s">
        <v>2429</v>
      </c>
      <c r="E24" s="107" t="s">
        <v>2626</v>
      </c>
    </row>
    <row r="25" spans="1:5" s="119" customFormat="1" ht="18.75" customHeight="1" x14ac:dyDescent="0.25">
      <c r="A25" s="135" t="str">
        <f>VLOOKUP(B25,'[1]LISTADO ATM'!$A$2:$C$922,3,0)</f>
        <v>DISTRITO NACIONAL</v>
      </c>
      <c r="B25" s="133">
        <v>557</v>
      </c>
      <c r="C25" s="135" t="str">
        <f>VLOOKUP(B25,'[1]LISTADO ATM'!$A$2:$B$922,2,0)</f>
        <v xml:space="preserve">ATM Multicentro La Sirena Ave. Mella </v>
      </c>
      <c r="D25" s="144" t="s">
        <v>2429</v>
      </c>
      <c r="E25" s="107" t="s">
        <v>2637</v>
      </c>
    </row>
    <row r="26" spans="1:5" s="119" customFormat="1" ht="18.75" customHeight="1" x14ac:dyDescent="0.25">
      <c r="A26" s="135" t="str">
        <f>VLOOKUP(B26,'[1]LISTADO ATM'!$A$2:$C$922,3,0)</f>
        <v>DISTRITO NACIONAL</v>
      </c>
      <c r="B26" s="133">
        <v>958</v>
      </c>
      <c r="C26" s="135" t="str">
        <f>VLOOKUP(B26,'[1]LISTADO ATM'!$A$2:$B$922,2,0)</f>
        <v xml:space="preserve">ATM Olé Aut. San Isidro </v>
      </c>
      <c r="D26" s="144" t="s">
        <v>2429</v>
      </c>
      <c r="E26" s="107" t="s">
        <v>2635</v>
      </c>
    </row>
    <row r="27" spans="1:5" s="119" customFormat="1" ht="18.75" customHeight="1" x14ac:dyDescent="0.25">
      <c r="A27" s="135" t="str">
        <f>VLOOKUP(B27,'[1]LISTADO ATM'!$A$2:$C$922,3,0)</f>
        <v>DISTRITO NACIONAL</v>
      </c>
      <c r="B27" s="133">
        <v>744</v>
      </c>
      <c r="C27" s="135" t="str">
        <f>VLOOKUP(B27,'[1]LISTADO ATM'!$A$2:$B$922,2,0)</f>
        <v xml:space="preserve">ATM Multicentro La Sirena Venezuela </v>
      </c>
      <c r="D27" s="144" t="s">
        <v>2429</v>
      </c>
      <c r="E27" s="107" t="s">
        <v>2634</v>
      </c>
    </row>
    <row r="28" spans="1:5" s="119" customFormat="1" ht="18.75" customHeight="1" x14ac:dyDescent="0.25">
      <c r="A28" s="135" t="str">
        <f>VLOOKUP(B28,'[1]LISTADO ATM'!$A$2:$C$922,3,0)</f>
        <v>DISTRITO NACIONAL</v>
      </c>
      <c r="B28" s="133">
        <v>486</v>
      </c>
      <c r="C28" s="135" t="str">
        <f>VLOOKUP(B28,'[1]LISTADO ATM'!$A$2:$B$922,2,0)</f>
        <v xml:space="preserve">ATM Olé La Caleta </v>
      </c>
      <c r="D28" s="144" t="s">
        <v>2429</v>
      </c>
      <c r="E28" s="107" t="s">
        <v>2633</v>
      </c>
    </row>
    <row r="29" spans="1:5" s="119" customFormat="1" ht="18.75" customHeight="1" x14ac:dyDescent="0.25">
      <c r="A29" s="135" t="str">
        <f>VLOOKUP(B29,'[1]LISTADO ATM'!$A$2:$C$922,3,0)</f>
        <v>NORTE</v>
      </c>
      <c r="B29" s="133">
        <v>22</v>
      </c>
      <c r="C29" s="135" t="str">
        <f>VLOOKUP(B29,'[1]LISTADO ATM'!$A$2:$B$922,2,0)</f>
        <v>ATM S/M Olimpico (Santiago)</v>
      </c>
      <c r="D29" s="144" t="s">
        <v>2429</v>
      </c>
      <c r="E29" s="107">
        <v>3336028810</v>
      </c>
    </row>
    <row r="30" spans="1:5" s="119" customFormat="1" ht="18" customHeight="1" x14ac:dyDescent="0.25">
      <c r="A30" s="135" t="str">
        <f>VLOOKUP(B30,'[1]LISTADO ATM'!$A$2:$C$922,3,0)</f>
        <v>NORTE</v>
      </c>
      <c r="B30" s="133">
        <v>712</v>
      </c>
      <c r="C30" s="135" t="str">
        <f>VLOOKUP(B30,'[1]LISTADO ATM'!$A$2:$B$922,2,0)</f>
        <v xml:space="preserve">ATM Oficina Imbert </v>
      </c>
      <c r="D30" s="144" t="s">
        <v>2429</v>
      </c>
      <c r="E30" s="107" t="s">
        <v>2687</v>
      </c>
    </row>
    <row r="31" spans="1:5" s="119" customFormat="1" ht="18" customHeight="1" x14ac:dyDescent="0.25">
      <c r="A31" s="135" t="str">
        <f>VLOOKUP(B31,'[1]LISTADO ATM'!$A$2:$C$922,3,0)</f>
        <v>NORTE</v>
      </c>
      <c r="B31" s="133">
        <v>878</v>
      </c>
      <c r="C31" s="135" t="str">
        <f>VLOOKUP(B31,'[1]LISTADO ATM'!$A$2:$B$922,2,0)</f>
        <v>ATM UNP Cabral Y Baez</v>
      </c>
      <c r="D31" s="144" t="s">
        <v>2429</v>
      </c>
      <c r="E31" s="107" t="s">
        <v>2682</v>
      </c>
    </row>
    <row r="32" spans="1:5" s="119" customFormat="1" ht="18" customHeight="1" x14ac:dyDescent="0.25">
      <c r="A32" s="135" t="str">
        <f>VLOOKUP(B32,'[1]LISTADO ATM'!$A$2:$C$922,3,0)</f>
        <v>ESTE</v>
      </c>
      <c r="B32" s="133">
        <v>612</v>
      </c>
      <c r="C32" s="135" t="str">
        <f>VLOOKUP(B32,'[1]LISTADO ATM'!$A$2:$B$922,2,0)</f>
        <v xml:space="preserve">ATM Plaza Orense (La Romana) </v>
      </c>
      <c r="D32" s="144" t="s">
        <v>2429</v>
      </c>
      <c r="E32" s="107" t="s">
        <v>2676</v>
      </c>
    </row>
    <row r="33" spans="1:5" s="119" customFormat="1" ht="18" customHeight="1" x14ac:dyDescent="0.25">
      <c r="A33" s="135" t="str">
        <f>VLOOKUP(B33,'[1]LISTADO ATM'!$A$2:$C$922,3,0)</f>
        <v>NORTE</v>
      </c>
      <c r="B33" s="133">
        <v>256</v>
      </c>
      <c r="C33" s="135" t="str">
        <f>VLOOKUP(B33,'[1]LISTADO ATM'!$A$2:$B$922,2,0)</f>
        <v xml:space="preserve">ATM Oficina Licey Al Medio </v>
      </c>
      <c r="D33" s="144" t="s">
        <v>2429</v>
      </c>
      <c r="E33" s="107" t="s">
        <v>2670</v>
      </c>
    </row>
    <row r="34" spans="1:5" s="119" customFormat="1" ht="18" customHeight="1" x14ac:dyDescent="0.25">
      <c r="A34" s="135" t="str">
        <f>VLOOKUP(B34,'[1]LISTADO ATM'!$A$2:$C$922,3,0)</f>
        <v>DISTRITO NACIONAL</v>
      </c>
      <c r="B34" s="133">
        <v>363</v>
      </c>
      <c r="C34" s="135" t="str">
        <f>VLOOKUP(B34,'[1]LISTADO ATM'!$A$2:$B$922,2,0)</f>
        <v>ATM S/M Bravo Villa Mella</v>
      </c>
      <c r="D34" s="144" t="s">
        <v>2429</v>
      </c>
      <c r="E34" s="145" t="s">
        <v>2655</v>
      </c>
    </row>
    <row r="35" spans="1:5" s="119" customFormat="1" ht="18" customHeight="1" x14ac:dyDescent="0.25">
      <c r="A35" s="135" t="str">
        <f>VLOOKUP(B35,'[1]LISTADO ATM'!$A$2:$C$922,3,0)</f>
        <v>NORTE</v>
      </c>
      <c r="B35" s="133">
        <v>799</v>
      </c>
      <c r="C35" s="135" t="str">
        <f>VLOOKUP(B35,'[1]LISTADO ATM'!$A$2:$B$922,2,0)</f>
        <v xml:space="preserve">ATM Clínica Corominas (Santiago) </v>
      </c>
      <c r="D35" s="144" t="s">
        <v>2429</v>
      </c>
      <c r="E35" s="145" t="s">
        <v>2649</v>
      </c>
    </row>
    <row r="36" spans="1:5" s="119" customFormat="1" ht="19.5" customHeight="1" x14ac:dyDescent="0.25">
      <c r="A36" s="135" t="str">
        <f>VLOOKUP(B36,'[1]LISTADO ATM'!$A$2:$C$922,3,0)</f>
        <v>NORTE</v>
      </c>
      <c r="B36" s="133">
        <v>950</v>
      </c>
      <c r="C36" s="135" t="str">
        <f>VLOOKUP(B36,'[1]LISTADO ATM'!$A$2:$B$922,2,0)</f>
        <v xml:space="preserve">ATM Oficina Monterrico </v>
      </c>
      <c r="D36" s="144" t="s">
        <v>2429</v>
      </c>
      <c r="E36" s="145" t="s">
        <v>2648</v>
      </c>
    </row>
    <row r="37" spans="1:5" s="119" customFormat="1" ht="19.5" customHeight="1" x14ac:dyDescent="0.25">
      <c r="A37" s="135" t="str">
        <f>VLOOKUP(B37,'[1]LISTADO ATM'!$A$2:$C$922,3,0)</f>
        <v>ESTE</v>
      </c>
      <c r="B37" s="133">
        <v>385</v>
      </c>
      <c r="C37" s="135" t="str">
        <f>VLOOKUP(B37,'[1]LISTADO ATM'!$A$2:$B$922,2,0)</f>
        <v xml:space="preserve">ATM Plaza Verón I </v>
      </c>
      <c r="D37" s="144" t="s">
        <v>2429</v>
      </c>
      <c r="E37" s="145" t="s">
        <v>2708</v>
      </c>
    </row>
    <row r="38" spans="1:5" s="119" customFormat="1" ht="19.5" customHeight="1" x14ac:dyDescent="0.25">
      <c r="A38" s="135" t="str">
        <f>VLOOKUP(B38,'[1]LISTADO ATM'!$A$2:$C$922,3,0)</f>
        <v>DISTRITO NACIONAL</v>
      </c>
      <c r="B38" s="133">
        <v>721</v>
      </c>
      <c r="C38" s="135" t="str">
        <f>VLOOKUP(B38,'[1]LISTADO ATM'!$A$2:$B$922,2,0)</f>
        <v xml:space="preserve">ATM Oficina Charles de Gaulle II </v>
      </c>
      <c r="D38" s="144" t="s">
        <v>2429</v>
      </c>
      <c r="E38" s="145" t="s">
        <v>2707</v>
      </c>
    </row>
    <row r="39" spans="1:5" s="119" customFormat="1" ht="19.5" customHeight="1" x14ac:dyDescent="0.25">
      <c r="A39" s="135" t="str">
        <f>VLOOKUP(B39,'[1]LISTADO ATM'!$A$2:$C$922,3,0)</f>
        <v>DISTRITO NACIONAL</v>
      </c>
      <c r="B39" s="133">
        <v>416</v>
      </c>
      <c r="C39" s="135" t="str">
        <f>VLOOKUP(B39,'[1]LISTADO ATM'!$A$2:$B$922,2,0)</f>
        <v xml:space="preserve">ATM Autobanco San Martín II </v>
      </c>
      <c r="D39" s="144" t="s">
        <v>2429</v>
      </c>
      <c r="E39" s="145" t="s">
        <v>2705</v>
      </c>
    </row>
    <row r="40" spans="1:5" s="119" customFormat="1" ht="19.5" customHeight="1" x14ac:dyDescent="0.25">
      <c r="A40" s="135" t="str">
        <f>VLOOKUP(B40,'[1]LISTADO ATM'!$A$2:$C$922,3,0)</f>
        <v>DISTRITO NACIONAL</v>
      </c>
      <c r="B40" s="133">
        <v>325</v>
      </c>
      <c r="C40" s="135" t="str">
        <f>VLOOKUP(B40,'[1]LISTADO ATM'!$A$2:$B$922,2,0)</f>
        <v>ATM Casa Edwin</v>
      </c>
      <c r="D40" s="144" t="s">
        <v>2429</v>
      </c>
      <c r="E40" s="145" t="s">
        <v>2704</v>
      </c>
    </row>
    <row r="41" spans="1:5" s="119" customFormat="1" ht="19.5" customHeight="1" x14ac:dyDescent="0.25">
      <c r="A41" s="135" t="str">
        <f>VLOOKUP(B41,'[1]LISTADO ATM'!$A$2:$C$922,3,0)</f>
        <v>DISTRITO NACIONAL</v>
      </c>
      <c r="B41" s="133">
        <v>231</v>
      </c>
      <c r="C41" s="135" t="str">
        <f>VLOOKUP(B41,'[1]LISTADO ATM'!$A$2:$B$922,2,0)</f>
        <v xml:space="preserve">ATM Oficina Zona Oriental </v>
      </c>
      <c r="D41" s="144" t="s">
        <v>2429</v>
      </c>
      <c r="E41" s="145" t="s">
        <v>2703</v>
      </c>
    </row>
    <row r="42" spans="1:5" s="119" customFormat="1" ht="19.5" customHeight="1" x14ac:dyDescent="0.25">
      <c r="A42" s="135" t="str">
        <f>VLOOKUP(B42,'[1]LISTADO ATM'!$A$2:$C$922,3,0)</f>
        <v>ESTE</v>
      </c>
      <c r="B42" s="133">
        <v>630</v>
      </c>
      <c r="C42" s="135" t="str">
        <f>VLOOKUP(B42,'[1]LISTADO ATM'!$A$2:$B$922,2,0)</f>
        <v xml:space="preserve">ATM Oficina Plaza Zaglul (SPM) </v>
      </c>
      <c r="D42" s="144" t="s">
        <v>2429</v>
      </c>
      <c r="E42" s="145" t="s">
        <v>2697</v>
      </c>
    </row>
    <row r="43" spans="1:5" s="119" customFormat="1" ht="19.5" customHeight="1" x14ac:dyDescent="0.25">
      <c r="A43" s="135" t="str">
        <f>VLOOKUP(B43,'[1]LISTADO ATM'!$A$2:$C$922,3,0)</f>
        <v>DISTRITO NACIONAL</v>
      </c>
      <c r="B43" s="133">
        <v>527</v>
      </c>
      <c r="C43" s="135" t="str">
        <f>VLOOKUP(B43,'[1]LISTADO ATM'!$A$2:$B$922,2,0)</f>
        <v>ATM Oficina Zona Oriental II</v>
      </c>
      <c r="D43" s="144" t="s">
        <v>2429</v>
      </c>
      <c r="E43" s="145" t="s">
        <v>2695</v>
      </c>
    </row>
    <row r="44" spans="1:5" s="119" customFormat="1" ht="19.5" customHeight="1" x14ac:dyDescent="0.25">
      <c r="A44" s="135" t="e">
        <f>VLOOKUP(B44,'[1]LISTADO ATM'!$A$2:$C$922,3,0)</f>
        <v>#N/A</v>
      </c>
      <c r="B44" s="133"/>
      <c r="C44" s="135" t="e">
        <f>VLOOKUP(B44,'[1]LISTADO ATM'!$A$2:$B$922,2,0)</f>
        <v>#N/A</v>
      </c>
      <c r="D44" s="144" t="s">
        <v>2429</v>
      </c>
      <c r="E44" s="145"/>
    </row>
    <row r="45" spans="1:5" s="119" customFormat="1" ht="19.5" customHeight="1" x14ac:dyDescent="0.25">
      <c r="A45" s="135" t="e">
        <f>VLOOKUP(B45,'[1]LISTADO ATM'!$A$2:$C$922,3,0)</f>
        <v>#N/A</v>
      </c>
      <c r="B45" s="133"/>
      <c r="C45" s="135" t="e">
        <f>VLOOKUP(B45,'[1]LISTADO ATM'!$A$2:$B$922,2,0)</f>
        <v>#N/A</v>
      </c>
      <c r="D45" s="144" t="s">
        <v>2429</v>
      </c>
      <c r="E45" s="145"/>
    </row>
    <row r="46" spans="1:5" s="119" customFormat="1" ht="19.5" customHeight="1" x14ac:dyDescent="0.25">
      <c r="A46" s="136"/>
      <c r="B46" s="137">
        <f>COUNT(B23:B45)</f>
        <v>21</v>
      </c>
      <c r="C46" s="212"/>
      <c r="D46" s="213"/>
      <c r="E46" s="214"/>
    </row>
    <row r="47" spans="1:5" s="119" customFormat="1" ht="19.5" customHeight="1" thickBot="1" x14ac:dyDescent="0.3">
      <c r="A47" s="193"/>
      <c r="B47" s="194"/>
      <c r="C47" s="194"/>
      <c r="D47" s="194"/>
      <c r="E47" s="195"/>
    </row>
    <row r="48" spans="1:5" s="119" customFormat="1" ht="19.5" customHeight="1" thickBot="1" x14ac:dyDescent="0.3">
      <c r="A48" s="215" t="s">
        <v>2434</v>
      </c>
      <c r="B48" s="216"/>
      <c r="C48" s="216"/>
      <c r="D48" s="216"/>
      <c r="E48" s="217"/>
    </row>
    <row r="49" spans="1:5" s="119" customFormat="1" ht="19.5" customHeight="1" x14ac:dyDescent="0.25">
      <c r="A49" s="140" t="s">
        <v>15</v>
      </c>
      <c r="B49" s="140" t="s">
        <v>2408</v>
      </c>
      <c r="C49" s="140" t="s">
        <v>46</v>
      </c>
      <c r="D49" s="151" t="s">
        <v>2411</v>
      </c>
      <c r="E49" s="140" t="s">
        <v>2409</v>
      </c>
    </row>
    <row r="50" spans="1:5" s="119" customFormat="1" ht="19.5" customHeight="1" x14ac:dyDescent="0.25">
      <c r="A50" s="135" t="str">
        <f>VLOOKUP(B50,'[1]LISTADO ATM'!$A$2:$C$922,3,0)</f>
        <v>DISTRITO NACIONAL</v>
      </c>
      <c r="B50" s="145">
        <v>443</v>
      </c>
      <c r="C50" s="135" t="str">
        <f>VLOOKUP(B50,'[1]LISTADO ATM'!$A$2:$B$822,2,0)</f>
        <v xml:space="preserve">ATM Edificio San Rafael </v>
      </c>
      <c r="D50" s="146" t="s">
        <v>2434</v>
      </c>
      <c r="E50" s="145">
        <v>3336026674</v>
      </c>
    </row>
    <row r="51" spans="1:5" s="119" customFormat="1" ht="19.5" customHeight="1" x14ac:dyDescent="0.25">
      <c r="A51" s="135" t="str">
        <f>VLOOKUP(B51,'[1]LISTADO ATM'!$A$2:$C$922,3,0)</f>
        <v>DISTRITO NACIONAL</v>
      </c>
      <c r="B51" s="145">
        <v>438</v>
      </c>
      <c r="C51" s="135" t="str">
        <f>VLOOKUP(B51,'[1]LISTADO ATM'!$A$2:$B$822,2,0)</f>
        <v xml:space="preserve">ATM Autobanco Torre IV </v>
      </c>
      <c r="D51" s="146" t="s">
        <v>2434</v>
      </c>
      <c r="E51" s="145">
        <v>3336027772</v>
      </c>
    </row>
    <row r="52" spans="1:5" s="119" customFormat="1" ht="19.5" customHeight="1" x14ac:dyDescent="0.25">
      <c r="A52" s="135" t="str">
        <f>VLOOKUP(B52,'[1]LISTADO ATM'!$A$2:$C$922,3,0)</f>
        <v>DISTRITO NACIONAL</v>
      </c>
      <c r="B52" s="145">
        <v>655</v>
      </c>
      <c r="C52" s="135" t="str">
        <f>VLOOKUP(B52,'[1]LISTADO ATM'!$A$2:$B$822,2,0)</f>
        <v>ATM Farmacia Sandra</v>
      </c>
      <c r="D52" s="146" t="s">
        <v>2434</v>
      </c>
      <c r="E52" s="145">
        <v>3336027800</v>
      </c>
    </row>
    <row r="53" spans="1:5" s="119" customFormat="1" ht="19.5" customHeight="1" x14ac:dyDescent="0.25">
      <c r="A53" s="135" t="str">
        <f>VLOOKUP(B53,'[1]LISTADO ATM'!$A$2:$C$922,3,0)</f>
        <v>DISTRITO NACIONAL</v>
      </c>
      <c r="B53" s="148">
        <v>911</v>
      </c>
      <c r="C53" s="135" t="str">
        <f>VLOOKUP(B53,'[1]LISTADO ATM'!$A$2:$B$822,2,0)</f>
        <v xml:space="preserve">ATM Oficina Venezuela II </v>
      </c>
      <c r="D53" s="146" t="s">
        <v>2434</v>
      </c>
      <c r="E53" s="148">
        <v>3336027802</v>
      </c>
    </row>
    <row r="54" spans="1:5" s="119" customFormat="1" ht="18" customHeight="1" x14ac:dyDescent="0.25">
      <c r="A54" s="135" t="str">
        <f>VLOOKUP(B54,'[1]LISTADO ATM'!$A$2:$C$922,3,0)</f>
        <v>SUR</v>
      </c>
      <c r="B54" s="145">
        <v>311</v>
      </c>
      <c r="C54" s="135" t="str">
        <f>VLOOKUP(B54,'[1]LISTADO ATM'!$A$2:$B$822,2,0)</f>
        <v>ATM Plaza Eroski</v>
      </c>
      <c r="D54" s="146" t="s">
        <v>2434</v>
      </c>
      <c r="E54" s="148" t="s">
        <v>2631</v>
      </c>
    </row>
    <row r="55" spans="1:5" s="119" customFormat="1" ht="18" customHeight="1" x14ac:dyDescent="0.25">
      <c r="A55" s="135" t="str">
        <f>VLOOKUP(B55,'[1]LISTADO ATM'!$A$2:$C$922,3,0)</f>
        <v>SUR</v>
      </c>
      <c r="B55" s="145">
        <v>537</v>
      </c>
      <c r="C55" s="135" t="str">
        <f>VLOOKUP(B55,'[1]LISTADO ATM'!$A$2:$B$822,2,0)</f>
        <v xml:space="preserve">ATM Estación Texaco Enriquillo (Barahona) </v>
      </c>
      <c r="D55" s="146" t="s">
        <v>2434</v>
      </c>
      <c r="E55" s="148" t="s">
        <v>2630</v>
      </c>
    </row>
    <row r="56" spans="1:5" s="119" customFormat="1" ht="18" customHeight="1" x14ac:dyDescent="0.25">
      <c r="A56" s="135" t="str">
        <f>VLOOKUP(B56,'[1]LISTADO ATM'!$A$2:$C$922,3,0)</f>
        <v>NORTE</v>
      </c>
      <c r="B56" s="145">
        <v>432</v>
      </c>
      <c r="C56" s="135" t="str">
        <f>VLOOKUP(B56,'[1]LISTADO ATM'!$A$2:$B$822,2,0)</f>
        <v xml:space="preserve">ATM Oficina Puerto Plata II </v>
      </c>
      <c r="D56" s="146" t="s">
        <v>2434</v>
      </c>
      <c r="E56" s="148" t="s">
        <v>2628</v>
      </c>
    </row>
    <row r="57" spans="1:5" s="119" customFormat="1" ht="18" customHeight="1" x14ac:dyDescent="0.25">
      <c r="A57" s="135" t="str">
        <f>VLOOKUP(B57,'[1]LISTADO ATM'!$A$2:$C$922,3,0)</f>
        <v>NORTE</v>
      </c>
      <c r="B57" s="148">
        <v>282</v>
      </c>
      <c r="C57" s="135" t="str">
        <f>VLOOKUP(B57,'[1]LISTADO ATM'!$A$2:$B$822,2,0)</f>
        <v xml:space="preserve">ATM Autobanco Nibaje </v>
      </c>
      <c r="D57" s="146" t="s">
        <v>2434</v>
      </c>
      <c r="E57" s="148" t="s">
        <v>2718</v>
      </c>
    </row>
    <row r="58" spans="1:5" s="119" customFormat="1" ht="18" customHeight="1" x14ac:dyDescent="0.25">
      <c r="A58" s="135" t="str">
        <f>VLOOKUP(B58,'[1]LISTADO ATM'!$A$2:$C$922,3,0)</f>
        <v>NORTE</v>
      </c>
      <c r="B58" s="145">
        <v>501</v>
      </c>
      <c r="C58" s="135" t="str">
        <f>VLOOKUP(B58,'[1]LISTADO ATM'!$A$2:$B$822,2,0)</f>
        <v xml:space="preserve">ATM UNP La Canela </v>
      </c>
      <c r="D58" s="146" t="s">
        <v>2434</v>
      </c>
      <c r="E58" s="148" t="s">
        <v>2679</v>
      </c>
    </row>
    <row r="59" spans="1:5" s="119" customFormat="1" ht="18" customHeight="1" x14ac:dyDescent="0.25">
      <c r="A59" s="135" t="str">
        <f>VLOOKUP(B59,'[1]LISTADO ATM'!$A$2:$C$922,3,0)</f>
        <v>NORTE</v>
      </c>
      <c r="B59" s="145">
        <v>157</v>
      </c>
      <c r="C59" s="135" t="str">
        <f>VLOOKUP(B59,'[1]LISTADO ATM'!$A$2:$B$822,2,0)</f>
        <v xml:space="preserve">ATM Oficina Samaná </v>
      </c>
      <c r="D59" s="146" t="s">
        <v>2434</v>
      </c>
      <c r="E59" s="148" t="s">
        <v>2675</v>
      </c>
    </row>
    <row r="60" spans="1:5" s="119" customFormat="1" ht="18" customHeight="1" x14ac:dyDescent="0.25">
      <c r="A60" s="135" t="str">
        <f>VLOOKUP(B60,'[1]LISTADO ATM'!$A$2:$C$922,3,0)</f>
        <v>DISTRITO NACIONAL</v>
      </c>
      <c r="B60" s="145">
        <v>488</v>
      </c>
      <c r="C60" s="135" t="str">
        <f>VLOOKUP(B60,'[1]LISTADO ATM'!$A$2:$B$822,2,0)</f>
        <v xml:space="preserve">ATM Aeropuerto El Higuero </v>
      </c>
      <c r="D60" s="146" t="s">
        <v>2434</v>
      </c>
      <c r="E60" s="145" t="s">
        <v>2656</v>
      </c>
    </row>
    <row r="61" spans="1:5" s="119" customFormat="1" ht="18" customHeight="1" x14ac:dyDescent="0.25">
      <c r="A61" s="135" t="str">
        <f>VLOOKUP(B61,'[1]LISTADO ATM'!$A$2:$C$922,3,0)</f>
        <v>SUR</v>
      </c>
      <c r="B61" s="145">
        <v>767</v>
      </c>
      <c r="C61" s="135" t="str">
        <f>VLOOKUP(B61,'[1]LISTADO ATM'!$A$2:$B$822,2,0)</f>
        <v xml:space="preserve">ATM S/M Diverso (Azua) </v>
      </c>
      <c r="D61" s="146" t="s">
        <v>2434</v>
      </c>
      <c r="E61" s="145" t="s">
        <v>2647</v>
      </c>
    </row>
    <row r="62" spans="1:5" s="119" customFormat="1" ht="18" customHeight="1" x14ac:dyDescent="0.25">
      <c r="A62" s="135" t="str">
        <f>VLOOKUP(B62,'[1]LISTADO ATM'!$A$2:$C$922,3,0)</f>
        <v>NORTE</v>
      </c>
      <c r="B62" s="145">
        <v>151</v>
      </c>
      <c r="C62" s="135" t="str">
        <f>VLOOKUP(B62,'[1]LISTADO ATM'!$A$2:$B$822,2,0)</f>
        <v xml:space="preserve">ATM Oficina Nagua </v>
      </c>
      <c r="D62" s="146" t="s">
        <v>2434</v>
      </c>
      <c r="E62" s="145" t="s">
        <v>2706</v>
      </c>
    </row>
    <row r="63" spans="1:5" s="119" customFormat="1" ht="18" customHeight="1" x14ac:dyDescent="0.25">
      <c r="A63" s="135" t="str">
        <f>VLOOKUP(B63,'[1]LISTADO ATM'!$A$2:$C$922,3,0)</f>
        <v>NORTE</v>
      </c>
      <c r="B63" s="145">
        <v>886</v>
      </c>
      <c r="C63" s="135" t="str">
        <f>VLOOKUP(B63,'[1]LISTADO ATM'!$A$2:$B$822,2,0)</f>
        <v xml:space="preserve">ATM Oficina Guayubín </v>
      </c>
      <c r="D63" s="146" t="s">
        <v>2434</v>
      </c>
      <c r="E63" s="145" t="s">
        <v>2701</v>
      </c>
    </row>
    <row r="64" spans="1:5" s="119" customFormat="1" ht="18" customHeight="1" x14ac:dyDescent="0.25">
      <c r="A64" s="135" t="str">
        <f>VLOOKUP(B64,'[1]LISTADO ATM'!$A$2:$C$922,3,0)</f>
        <v>SUR</v>
      </c>
      <c r="B64" s="145">
        <v>375</v>
      </c>
      <c r="C64" s="135" t="str">
        <f>VLOOKUP(B64,'[1]LISTADO ATM'!$A$2:$B$822,2,0)</f>
        <v>ATM Base Naval Las Calderas (BANI)</v>
      </c>
      <c r="D64" s="146" t="s">
        <v>2434</v>
      </c>
      <c r="E64" s="145">
        <v>3336027260</v>
      </c>
    </row>
    <row r="65" spans="1:6" ht="18" x14ac:dyDescent="0.25">
      <c r="A65" s="135" t="e">
        <f>VLOOKUP(B65,'[1]LISTADO ATM'!$A$2:$C$922,3,0)</f>
        <v>#N/A</v>
      </c>
      <c r="B65" s="145"/>
      <c r="C65" s="135" t="e">
        <f>VLOOKUP(B65,'[1]LISTADO ATM'!$A$2:$B$822,2,0)</f>
        <v>#N/A</v>
      </c>
      <c r="D65" s="146" t="s">
        <v>2434</v>
      </c>
      <c r="E65" s="145"/>
    </row>
    <row r="66" spans="1:6" s="106" customFormat="1" ht="18" customHeight="1" thickBot="1" x14ac:dyDescent="0.3">
      <c r="A66" s="141" t="s">
        <v>2461</v>
      </c>
      <c r="B66" s="149">
        <f>COUNTA(B50:B65)</f>
        <v>15</v>
      </c>
      <c r="C66" s="190"/>
      <c r="D66" s="191"/>
      <c r="E66" s="192"/>
    </row>
    <row r="67" spans="1:6" s="106" customFormat="1" ht="18.75" customHeight="1" thickBot="1" x14ac:dyDescent="0.3">
      <c r="A67" s="193"/>
      <c r="B67" s="194"/>
      <c r="C67" s="194"/>
      <c r="D67" s="194"/>
      <c r="E67" s="195"/>
    </row>
    <row r="68" spans="1:6" s="106" customFormat="1" ht="18" customHeight="1" thickBot="1" x14ac:dyDescent="0.3">
      <c r="A68" s="187" t="s">
        <v>2573</v>
      </c>
      <c r="B68" s="188"/>
      <c r="C68" s="188"/>
      <c r="D68" s="188"/>
      <c r="E68" s="189"/>
    </row>
    <row r="69" spans="1:6" s="106" customFormat="1" ht="18" customHeight="1" x14ac:dyDescent="0.25">
      <c r="A69" s="140" t="s">
        <v>15</v>
      </c>
      <c r="B69" s="140" t="s">
        <v>2408</v>
      </c>
      <c r="C69" s="140" t="s">
        <v>46</v>
      </c>
      <c r="D69" s="151" t="s">
        <v>2411</v>
      </c>
      <c r="E69" s="140" t="s">
        <v>2409</v>
      </c>
    </row>
    <row r="70" spans="1:6" s="111" customFormat="1" ht="18" customHeight="1" x14ac:dyDescent="0.25">
      <c r="A70" s="134" t="str">
        <f>VLOOKUP(B70,'[1]LISTADO ATM'!$A$2:$C$922,3,0)</f>
        <v>DISTRITO NACIONAL</v>
      </c>
      <c r="B70" s="145">
        <v>755</v>
      </c>
      <c r="C70" s="134" t="str">
        <f>VLOOKUP(B70,'[1]LISTADO ATM'!$A$2:$B$822,2,0)</f>
        <v xml:space="preserve">ATM Oficina Galería del Este (Plaza) </v>
      </c>
      <c r="D70" s="142" t="s">
        <v>2608</v>
      </c>
      <c r="E70" s="145">
        <v>3336027538</v>
      </c>
      <c r="F70" s="119"/>
    </row>
    <row r="71" spans="1:6" s="118" customFormat="1" ht="18" customHeight="1" x14ac:dyDescent="0.25">
      <c r="A71" s="134" t="str">
        <f>VLOOKUP(B71,'[1]LISTADO ATM'!$A$2:$C$922,3,0)</f>
        <v>ESTE</v>
      </c>
      <c r="B71" s="145">
        <v>158</v>
      </c>
      <c r="C71" s="134" t="str">
        <f>VLOOKUP(B71,'[1]LISTADO ATM'!$A$2:$B$822,2,0)</f>
        <v xml:space="preserve">ATM Oficina Romana Norte </v>
      </c>
      <c r="D71" s="142" t="s">
        <v>2608</v>
      </c>
      <c r="E71" s="145" t="s">
        <v>2632</v>
      </c>
      <c r="F71" s="119"/>
    </row>
    <row r="72" spans="1:6" s="119" customFormat="1" ht="18" customHeight="1" x14ac:dyDescent="0.25">
      <c r="A72" s="134" t="str">
        <f>VLOOKUP(B72,'[1]LISTADO ATM'!$A$2:$C$922,3,0)</f>
        <v>DISTRITO NACIONAL</v>
      </c>
      <c r="B72" s="145">
        <v>410</v>
      </c>
      <c r="C72" s="134" t="str">
        <f>VLOOKUP(B72,'[1]LISTADO ATM'!$A$2:$B$822,2,0)</f>
        <v xml:space="preserve">ATM Oficina Las Palmas de Herrera II </v>
      </c>
      <c r="D72" s="142" t="s">
        <v>2608</v>
      </c>
      <c r="E72" s="145" t="s">
        <v>2674</v>
      </c>
    </row>
    <row r="73" spans="1:6" s="119" customFormat="1" ht="18" customHeight="1" x14ac:dyDescent="0.25">
      <c r="A73" s="134" t="str">
        <f>VLOOKUP(B73,'[1]LISTADO ATM'!$A$2:$C$922,3,0)</f>
        <v>NORTE</v>
      </c>
      <c r="B73" s="145">
        <v>129</v>
      </c>
      <c r="C73" s="134" t="str">
        <f>VLOOKUP(B73,'[1]LISTADO ATM'!$A$2:$B$822,2,0)</f>
        <v xml:space="preserve">ATM Multicentro La Sirena (Santiago) </v>
      </c>
      <c r="D73" s="142" t="s">
        <v>2608</v>
      </c>
      <c r="E73" s="145" t="s">
        <v>2657</v>
      </c>
    </row>
    <row r="74" spans="1:6" s="118" customFormat="1" ht="18.75" customHeight="1" x14ac:dyDescent="0.25">
      <c r="A74" s="134" t="str">
        <f>VLOOKUP(B74,'[1]LISTADO ATM'!$A$2:$C$922,3,0)</f>
        <v>DISTRITO NACIONAL</v>
      </c>
      <c r="B74" s="145">
        <v>860</v>
      </c>
      <c r="C74" s="134" t="str">
        <f>VLOOKUP(B74,'[1]LISTADO ATM'!$A$2:$B$822,2,0)</f>
        <v xml:space="preserve">ATM Oficina Bella Vista 27 de Febrero I </v>
      </c>
      <c r="D74" s="142" t="s">
        <v>2608</v>
      </c>
      <c r="E74" s="145" t="s">
        <v>2710</v>
      </c>
      <c r="F74" s="119"/>
    </row>
    <row r="75" spans="1:6" s="111" customFormat="1" ht="18.75" customHeight="1" x14ac:dyDescent="0.25">
      <c r="A75" s="134" t="str">
        <f>VLOOKUP(B75,'[1]LISTADO ATM'!$A$2:$C$922,3,0)</f>
        <v>DISTRITO NACIONAL</v>
      </c>
      <c r="B75" s="145">
        <v>946</v>
      </c>
      <c r="C75" s="134" t="str">
        <f>VLOOKUP(B75,'[1]LISTADO ATM'!$A$2:$B$822,2,0)</f>
        <v xml:space="preserve">ATM Oficina Núñez de Cáceres I </v>
      </c>
      <c r="D75" s="142" t="s">
        <v>2608</v>
      </c>
      <c r="E75" s="145" t="s">
        <v>2702</v>
      </c>
      <c r="F75" s="119"/>
    </row>
    <row r="76" spans="1:6" s="111" customFormat="1" ht="18" customHeight="1" x14ac:dyDescent="0.25">
      <c r="A76" s="134" t="str">
        <f>VLOOKUP(B76,'[1]LISTADO ATM'!$A$2:$C$922,3,0)</f>
        <v>DISTRITO NACIONAL</v>
      </c>
      <c r="B76" s="145">
        <v>908</v>
      </c>
      <c r="C76" s="134" t="str">
        <f>VLOOKUP(B76,'[1]LISTADO ATM'!$A$2:$B$822,2,0)</f>
        <v xml:space="preserve">ATM Oficina Plaza Botánika </v>
      </c>
      <c r="D76" s="142" t="s">
        <v>2608</v>
      </c>
      <c r="E76" s="145" t="s">
        <v>2698</v>
      </c>
      <c r="F76" s="119"/>
    </row>
    <row r="77" spans="1:6" ht="18.75" customHeight="1" x14ac:dyDescent="0.25">
      <c r="A77" s="134" t="str">
        <f>VLOOKUP(B77,'[1]LISTADO ATM'!$A$2:$C$922,3,0)</f>
        <v>NORTE</v>
      </c>
      <c r="B77" s="145">
        <v>956</v>
      </c>
      <c r="C77" s="134" t="str">
        <f>VLOOKUP(B77,'[1]LISTADO ATM'!$A$2:$B$822,2,0)</f>
        <v xml:space="preserve">ATM Autoservicio El Jaya (SFM) </v>
      </c>
      <c r="D77" s="142" t="s">
        <v>2608</v>
      </c>
      <c r="E77" s="145" t="s">
        <v>2696</v>
      </c>
      <c r="F77" s="119"/>
    </row>
    <row r="78" spans="1:6" ht="18.75" customHeight="1" x14ac:dyDescent="0.25">
      <c r="A78" s="134" t="str">
        <f>VLOOKUP(B78,'[1]LISTADO ATM'!$A$2:$C$922,3,0)</f>
        <v>DISTRITO NACIONAL</v>
      </c>
      <c r="B78" s="145">
        <v>743</v>
      </c>
      <c r="C78" s="134" t="str">
        <f>VLOOKUP(B78,'[1]LISTADO ATM'!$A$2:$B$822,2,0)</f>
        <v xml:space="preserve">ATM Oficina Los Frailes </v>
      </c>
      <c r="D78" s="142" t="s">
        <v>2608</v>
      </c>
      <c r="E78" s="145" t="s">
        <v>2694</v>
      </c>
      <c r="F78" s="119"/>
    </row>
    <row r="79" spans="1:6" ht="18.75" customHeight="1" x14ac:dyDescent="0.25">
      <c r="A79" s="134" t="str">
        <f>VLOOKUP(B79,'[1]LISTADO ATM'!$A$2:$C$922,3,0)</f>
        <v>NORTE</v>
      </c>
      <c r="B79" s="145">
        <v>599</v>
      </c>
      <c r="C79" s="134" t="str">
        <f>VLOOKUP(B79,'[1]LISTADO ATM'!$A$2:$B$822,2,0)</f>
        <v xml:space="preserve">ATM Oficina Plaza Internacional (Santiago) </v>
      </c>
      <c r="D79" s="142" t="s">
        <v>2608</v>
      </c>
      <c r="E79" s="145" t="s">
        <v>2693</v>
      </c>
      <c r="F79" s="119"/>
    </row>
    <row r="80" spans="1:6" ht="18.75" customHeight="1" x14ac:dyDescent="0.25">
      <c r="A80" s="134" t="str">
        <f>VLOOKUP(B80,'[1]LISTADO ATM'!$A$2:$C$922,3,0)</f>
        <v>DISTRITO NACIONAL</v>
      </c>
      <c r="B80" s="145">
        <v>540</v>
      </c>
      <c r="C80" s="134" t="str">
        <f>VLOOKUP(B80,'[1]LISTADO ATM'!$A$2:$B$822,2,0)</f>
        <v xml:space="preserve">ATM Autoservicio Sambil I </v>
      </c>
      <c r="D80" s="142" t="s">
        <v>2608</v>
      </c>
      <c r="E80" s="145" t="s">
        <v>2692</v>
      </c>
      <c r="F80" s="119"/>
    </row>
    <row r="81" spans="1:6" ht="18" customHeight="1" x14ac:dyDescent="0.25">
      <c r="A81" s="134" t="str">
        <f>VLOOKUP(B81,'[1]LISTADO ATM'!$A$2:$C$922,3,0)</f>
        <v>DISTRITO NACIONAL</v>
      </c>
      <c r="B81" s="145">
        <v>722</v>
      </c>
      <c r="C81" s="134" t="str">
        <f>VLOOKUP(B81,'[1]LISTADO ATM'!$A$2:$B$822,2,0)</f>
        <v xml:space="preserve">ATM Oficina Charles de Gaulle III </v>
      </c>
      <c r="D81" s="142" t="s">
        <v>2543</v>
      </c>
      <c r="E81" s="145">
        <v>3336027758</v>
      </c>
      <c r="F81" s="119"/>
    </row>
    <row r="82" spans="1:6" ht="18.75" customHeight="1" x14ac:dyDescent="0.25">
      <c r="A82" s="134" t="str">
        <f>VLOOKUP(B82,'[1]LISTADO ATM'!$A$2:$C$922,3,0)</f>
        <v>NORTE</v>
      </c>
      <c r="B82" s="145">
        <v>266</v>
      </c>
      <c r="C82" s="134" t="str">
        <f>VLOOKUP(B82,'[1]LISTADO ATM'!$A$2:$B$822,2,0)</f>
        <v xml:space="preserve">ATM Oficina Villa Francisca </v>
      </c>
      <c r="D82" s="142" t="s">
        <v>2543</v>
      </c>
      <c r="E82" s="145" t="s">
        <v>2689</v>
      </c>
      <c r="F82" s="119"/>
    </row>
    <row r="83" spans="1:6" ht="18.75" customHeight="1" x14ac:dyDescent="0.25">
      <c r="A83" s="134" t="str">
        <f>VLOOKUP(B83,'[1]LISTADO ATM'!$A$2:$C$922,3,0)</f>
        <v>ESTE</v>
      </c>
      <c r="B83" s="145">
        <v>159</v>
      </c>
      <c r="C83" s="134" t="str">
        <f>VLOOKUP(B83,'[1]LISTADO ATM'!$A$2:$B$822,2,0)</f>
        <v xml:space="preserve">ATM Hotel Dreams Bayahibe I </v>
      </c>
      <c r="D83" s="142" t="s">
        <v>2543</v>
      </c>
      <c r="E83" s="145" t="s">
        <v>2688</v>
      </c>
      <c r="F83" s="119"/>
    </row>
    <row r="84" spans="1:6" ht="18.75" customHeight="1" x14ac:dyDescent="0.25">
      <c r="A84" s="134" t="str">
        <f>VLOOKUP(B84,'[1]LISTADO ATM'!$A$2:$C$922,3,0)</f>
        <v>ESTE</v>
      </c>
      <c r="B84" s="145">
        <v>353</v>
      </c>
      <c r="C84" s="134" t="str">
        <f>VLOOKUP(B84,'[1]LISTADO ATM'!$A$2:$B$822,2,0)</f>
        <v xml:space="preserve">ATM Estación Boulevard Juan Dolio </v>
      </c>
      <c r="D84" s="142" t="s">
        <v>2543</v>
      </c>
      <c r="E84" s="145" t="s">
        <v>2680</v>
      </c>
      <c r="F84" s="119"/>
    </row>
    <row r="85" spans="1:6" ht="18.75" customHeight="1" x14ac:dyDescent="0.25">
      <c r="A85" s="134" t="str">
        <f>VLOOKUP(B85,'[1]LISTADO ATM'!$A$2:$C$922,3,0)</f>
        <v>NORTE</v>
      </c>
      <c r="B85" s="145">
        <v>3</v>
      </c>
      <c r="C85" s="134" t="str">
        <f>VLOOKUP(B85,'[1]LISTADO ATM'!$A$2:$B$822,2,0)</f>
        <v>ATM Autoservicio La Vega Real</v>
      </c>
      <c r="D85" s="142" t="s">
        <v>2543</v>
      </c>
      <c r="E85" s="145" t="s">
        <v>2643</v>
      </c>
    </row>
    <row r="86" spans="1:6" ht="18.75" customHeight="1" x14ac:dyDescent="0.25">
      <c r="A86" s="134" t="str">
        <f>VLOOKUP(B86,'[1]LISTADO ATM'!$A$2:$C$922,3,0)</f>
        <v>DISTRITO NACIONAL</v>
      </c>
      <c r="B86" s="145">
        <v>87</v>
      </c>
      <c r="C86" s="134" t="str">
        <f>VLOOKUP(B86,'[1]LISTADO ATM'!$A$2:$B$822,2,0)</f>
        <v xml:space="preserve">ATM Autoservicio Sarasota </v>
      </c>
      <c r="D86" s="142" t="s">
        <v>2543</v>
      </c>
      <c r="E86" s="145" t="s">
        <v>2642</v>
      </c>
    </row>
    <row r="87" spans="1:6" ht="18.75" customHeight="1" x14ac:dyDescent="0.25">
      <c r="A87" s="134" t="str">
        <f>VLOOKUP(B87,'[1]LISTADO ATM'!$A$2:$C$922,3,0)</f>
        <v>SUR</v>
      </c>
      <c r="B87" s="145">
        <v>881</v>
      </c>
      <c r="C87" s="134" t="str">
        <f>VLOOKUP(B87,'[1]LISTADO ATM'!$A$2:$B$822,2,0)</f>
        <v xml:space="preserve">ATM UNP Yaguate (San Cristóbal) </v>
      </c>
      <c r="D87" s="142" t="s">
        <v>2543</v>
      </c>
      <c r="E87" s="145" t="s">
        <v>2639</v>
      </c>
    </row>
    <row r="88" spans="1:6" ht="18.75" customHeight="1" thickBot="1" x14ac:dyDescent="0.3">
      <c r="A88" s="141" t="s">
        <v>2461</v>
      </c>
      <c r="B88" s="132">
        <f>COUNT(B70:B87)</f>
        <v>18</v>
      </c>
      <c r="C88" s="190"/>
      <c r="D88" s="191"/>
      <c r="E88" s="192"/>
    </row>
    <row r="89" spans="1:6" ht="15.75" thickBot="1" x14ac:dyDescent="0.3">
      <c r="A89" s="196"/>
      <c r="B89" s="197"/>
      <c r="C89" s="178"/>
      <c r="D89" s="178"/>
      <c r="E89" s="198"/>
    </row>
    <row r="90" spans="1:6" ht="18.75" customHeight="1" thickBot="1" x14ac:dyDescent="0.3">
      <c r="A90" s="201" t="s">
        <v>2463</v>
      </c>
      <c r="B90" s="202"/>
      <c r="C90" s="199"/>
      <c r="D90" s="199"/>
      <c r="E90" s="200"/>
    </row>
    <row r="91" spans="1:6" ht="18.75" thickBot="1" x14ac:dyDescent="0.3">
      <c r="A91" s="203">
        <f>+B46+B66+B88</f>
        <v>54</v>
      </c>
      <c r="B91" s="204"/>
      <c r="C91" s="199"/>
      <c r="D91" s="199"/>
      <c r="E91" s="200"/>
    </row>
    <row r="92" spans="1:6" ht="15.75" thickBot="1" x14ac:dyDescent="0.3">
      <c r="A92" s="196"/>
      <c r="B92" s="197"/>
      <c r="C92" s="194"/>
      <c r="D92" s="194"/>
      <c r="E92" s="195"/>
    </row>
    <row r="93" spans="1:6" ht="18.75" customHeight="1" thickBot="1" x14ac:dyDescent="0.3">
      <c r="A93" s="205" t="s">
        <v>2464</v>
      </c>
      <c r="B93" s="206"/>
      <c r="C93" s="206"/>
      <c r="D93" s="206"/>
      <c r="E93" s="207"/>
    </row>
    <row r="94" spans="1:6" ht="18" x14ac:dyDescent="0.25">
      <c r="A94" s="140" t="s">
        <v>15</v>
      </c>
      <c r="B94" s="140" t="s">
        <v>2408</v>
      </c>
      <c r="C94" s="140" t="s">
        <v>46</v>
      </c>
      <c r="D94" s="208" t="s">
        <v>2411</v>
      </c>
      <c r="E94" s="209"/>
    </row>
    <row r="95" spans="1:6" ht="18" x14ac:dyDescent="0.25">
      <c r="A95" s="134" t="str">
        <f>VLOOKUP(B95,'[1]LISTADO ATM'!$A$2:$C$922,3,0)</f>
        <v>ESTE</v>
      </c>
      <c r="B95" s="133">
        <v>111</v>
      </c>
      <c r="C95" s="134" t="str">
        <f>VLOOKUP(B95,'[1]LISTADO ATM'!$A$2:$B$822,2,0)</f>
        <v xml:space="preserve">ATM Oficina San Pedro </v>
      </c>
      <c r="D95" s="164" t="s">
        <v>2575</v>
      </c>
      <c r="E95" s="165"/>
    </row>
    <row r="96" spans="1:6" ht="18" x14ac:dyDescent="0.25">
      <c r="A96" s="134" t="str">
        <f>VLOOKUP(B96,'[1]LISTADO ATM'!$A$2:$C$922,3,0)</f>
        <v>ESTE</v>
      </c>
      <c r="B96" s="133">
        <v>353</v>
      </c>
      <c r="C96" s="134" t="str">
        <f>VLOOKUP(B96,'[1]LISTADO ATM'!$A$2:$B$822,2,0)</f>
        <v xml:space="preserve">ATM Estación Boulevard Juan Dolio </v>
      </c>
      <c r="D96" s="164" t="s">
        <v>2575</v>
      </c>
      <c r="E96" s="165"/>
    </row>
    <row r="97" spans="1:5" ht="18" x14ac:dyDescent="0.25">
      <c r="A97" s="134" t="str">
        <f>VLOOKUP(B97,'[1]LISTADO ATM'!$A$2:$C$922,3,0)</f>
        <v>DISTRITO NACIONAL</v>
      </c>
      <c r="B97" s="133">
        <v>514</v>
      </c>
      <c r="C97" s="134" t="str">
        <f>VLOOKUP(B97,'[1]LISTADO ATM'!$A$2:$B$822,2,0)</f>
        <v>ATM Autoservicio Charles de Gaulle</v>
      </c>
      <c r="D97" s="164" t="s">
        <v>2575</v>
      </c>
      <c r="E97" s="165"/>
    </row>
    <row r="98" spans="1:5" ht="18.75" customHeight="1" x14ac:dyDescent="0.25">
      <c r="A98" s="134" t="str">
        <f>VLOOKUP(B98,'[1]LISTADO ATM'!$A$2:$C$922,3,0)</f>
        <v>ESTE</v>
      </c>
      <c r="B98" s="133">
        <v>934</v>
      </c>
      <c r="C98" s="134" t="str">
        <f>VLOOKUP(B98,'[1]LISTADO ATM'!$A$2:$B$822,2,0)</f>
        <v>ATM Hotel Dreams La Romana</v>
      </c>
      <c r="D98" s="164" t="s">
        <v>2575</v>
      </c>
      <c r="E98" s="165"/>
    </row>
    <row r="99" spans="1:5" ht="18.75" customHeight="1" x14ac:dyDescent="0.25">
      <c r="A99" s="134" t="str">
        <f>VLOOKUP(B99,'[1]LISTADO ATM'!$A$2:$C$922,3,0)</f>
        <v>ESTE</v>
      </c>
      <c r="B99" s="133">
        <v>651</v>
      </c>
      <c r="C99" s="134" t="str">
        <f>VLOOKUP(B99,'[1]LISTADO ATM'!$A$2:$B$822,2,0)</f>
        <v>ATM Eco Petroleo Romana</v>
      </c>
      <c r="D99" s="164" t="s">
        <v>2575</v>
      </c>
      <c r="E99" s="165"/>
    </row>
    <row r="100" spans="1:5" ht="18" x14ac:dyDescent="0.25">
      <c r="A100" s="134" t="str">
        <f>VLOOKUP(B100,'[1]LISTADO ATM'!$A$2:$C$922,3,0)</f>
        <v>NORTE</v>
      </c>
      <c r="B100" s="133">
        <v>605</v>
      </c>
      <c r="C100" s="134" t="str">
        <f>VLOOKUP(B100,'[1]LISTADO ATM'!$A$2:$B$822,2,0)</f>
        <v xml:space="preserve">ATM Oficina Bonao I </v>
      </c>
      <c r="D100" s="164" t="s">
        <v>2575</v>
      </c>
      <c r="E100" s="165"/>
    </row>
    <row r="101" spans="1:5" ht="18.75" customHeight="1" x14ac:dyDescent="0.25">
      <c r="A101" s="134" t="str">
        <f>VLOOKUP(B101,'[1]LISTADO ATM'!$A$2:$C$922,3,0)</f>
        <v>NORTE</v>
      </c>
      <c r="B101" s="133">
        <v>497</v>
      </c>
      <c r="C101" s="134" t="str">
        <f>VLOOKUP(B101,'[1]LISTADO ATM'!$A$2:$B$822,2,0)</f>
        <v>ATM Ofic. El Portal ll (Santiago)</v>
      </c>
      <c r="D101" s="164" t="s">
        <v>2575</v>
      </c>
      <c r="E101" s="165"/>
    </row>
    <row r="102" spans="1:5" ht="18" x14ac:dyDescent="0.25">
      <c r="A102" s="134" t="str">
        <f>VLOOKUP(B102,'[1]LISTADO ATM'!$A$2:$C$922,3,0)</f>
        <v>SUR</v>
      </c>
      <c r="B102" s="133">
        <v>249</v>
      </c>
      <c r="C102" s="134" t="str">
        <f>VLOOKUP(B102,'[1]LISTADO ATM'!$A$2:$B$822,2,0)</f>
        <v xml:space="preserve">ATM Banco Agrícola Neiba </v>
      </c>
      <c r="D102" s="164" t="s">
        <v>2575</v>
      </c>
      <c r="E102" s="165"/>
    </row>
    <row r="103" spans="1:5" ht="18" x14ac:dyDescent="0.25">
      <c r="A103" s="134" t="str">
        <f>VLOOKUP(B103,'[1]LISTADO ATM'!$A$2:$C$922,3,0)</f>
        <v>DISTRITO NACIONAL</v>
      </c>
      <c r="B103" s="133">
        <v>57</v>
      </c>
      <c r="C103" s="134" t="str">
        <f>VLOOKUP(B103,'[1]LISTADO ATM'!$A$2:$B$822,2,0)</f>
        <v xml:space="preserve">ATM Oficina Malecon Center </v>
      </c>
      <c r="D103" s="164" t="s">
        <v>2719</v>
      </c>
      <c r="E103" s="165"/>
    </row>
    <row r="104" spans="1:5" ht="18" x14ac:dyDescent="0.25">
      <c r="A104" s="134" t="str">
        <f>VLOOKUP(B104,'[1]LISTADO ATM'!$A$2:$C$922,3,0)</f>
        <v>NORTE</v>
      </c>
      <c r="B104" s="133">
        <v>502</v>
      </c>
      <c r="C104" s="134" t="str">
        <f>VLOOKUP(B104,'[1]LISTADO ATM'!$A$2:$B$822,2,0)</f>
        <v xml:space="preserve">ATM Materno Infantil de (Santiago) </v>
      </c>
      <c r="D104" s="164" t="s">
        <v>2719</v>
      </c>
      <c r="E104" s="165"/>
    </row>
    <row r="105" spans="1:5" ht="18.75" customHeight="1" x14ac:dyDescent="0.25">
      <c r="A105" s="134" t="str">
        <f>VLOOKUP(B105,'[1]LISTADO ATM'!$A$2:$C$922,3,0)</f>
        <v>NORTE</v>
      </c>
      <c r="B105" s="133">
        <v>138</v>
      </c>
      <c r="C105" s="134" t="str">
        <f>VLOOKUP(B105,'[1]LISTADO ATM'!$A$2:$B$822,2,0)</f>
        <v xml:space="preserve">ATM UNP Fantino </v>
      </c>
      <c r="D105" s="164" t="s">
        <v>2719</v>
      </c>
      <c r="E105" s="165"/>
    </row>
    <row r="106" spans="1:5" ht="18" x14ac:dyDescent="0.25">
      <c r="A106" s="134" t="str">
        <f>VLOOKUP(B106,'[1]LISTADO ATM'!$A$2:$C$922,3,0)</f>
        <v>DISTRITO NACIONAL</v>
      </c>
      <c r="B106" s="133">
        <v>435</v>
      </c>
      <c r="C106" s="134" t="str">
        <f>VLOOKUP(B106,'[1]LISTADO ATM'!$A$2:$B$822,2,0)</f>
        <v xml:space="preserve">ATM Autobanco Torre I </v>
      </c>
      <c r="D106" s="164" t="s">
        <v>2719</v>
      </c>
      <c r="E106" s="165"/>
    </row>
    <row r="107" spans="1:5" ht="18" x14ac:dyDescent="0.25">
      <c r="A107" s="134" t="str">
        <f>VLOOKUP(B107,'[1]LISTADO ATM'!$A$2:$C$922,3,0)</f>
        <v>NORTE</v>
      </c>
      <c r="B107" s="133">
        <v>749</v>
      </c>
      <c r="C107" s="134" t="str">
        <f>VLOOKUP(B107,'[1]LISTADO ATM'!$A$2:$B$822,2,0)</f>
        <v xml:space="preserve">ATM Oficina Yaque </v>
      </c>
      <c r="D107" s="164" t="s">
        <v>2719</v>
      </c>
      <c r="E107" s="165"/>
    </row>
    <row r="108" spans="1:5" ht="18.75" customHeight="1" x14ac:dyDescent="0.25">
      <c r="A108" s="134" t="str">
        <f>VLOOKUP(B108,'[1]LISTADO ATM'!$A$2:$C$922,3,0)</f>
        <v>NORTE</v>
      </c>
      <c r="B108" s="133">
        <v>643</v>
      </c>
      <c r="C108" s="134" t="str">
        <f>VLOOKUP(B108,'[1]LISTADO ATM'!$A$2:$B$822,2,0)</f>
        <v xml:space="preserve">ATM Oficina Valerio </v>
      </c>
      <c r="D108" s="164" t="s">
        <v>2575</v>
      </c>
      <c r="E108" s="165"/>
    </row>
    <row r="109" spans="1:5" ht="18" x14ac:dyDescent="0.25">
      <c r="A109" s="134" t="str">
        <f>VLOOKUP(B109,'[1]LISTADO ATM'!$A$2:$C$922,3,0)</f>
        <v>DISTRITO NACIONAL</v>
      </c>
      <c r="B109" s="133">
        <v>715</v>
      </c>
      <c r="C109" s="134" t="str">
        <f>VLOOKUP(B109,'[1]LISTADO ATM'!$A$2:$B$822,2,0)</f>
        <v xml:space="preserve">ATM Oficina 27 de Febrero (Lobby) </v>
      </c>
      <c r="D109" s="164" t="s">
        <v>2575</v>
      </c>
      <c r="E109" s="165"/>
    </row>
    <row r="110" spans="1:5" ht="18.75" customHeight="1" x14ac:dyDescent="0.25">
      <c r="A110" s="134" t="str">
        <f>VLOOKUP(B110,'[1]LISTADO ATM'!$A$2:$C$922,3,0)</f>
        <v>DISTRITO NACIONAL</v>
      </c>
      <c r="B110" s="133">
        <v>515</v>
      </c>
      <c r="C110" s="134" t="str">
        <f>VLOOKUP(B110,'[1]LISTADO ATM'!$A$2:$B$822,2,0)</f>
        <v xml:space="preserve">ATM Oficina Agora Mall I </v>
      </c>
      <c r="D110" s="164" t="s">
        <v>2575</v>
      </c>
      <c r="E110" s="165"/>
    </row>
    <row r="111" spans="1:5" ht="18" x14ac:dyDescent="0.25">
      <c r="A111" s="134" t="str">
        <f>VLOOKUP(B111,'[1]LISTADO ATM'!$A$2:$C$922,3,0)</f>
        <v>NORTE</v>
      </c>
      <c r="B111" s="133">
        <v>728</v>
      </c>
      <c r="C111" s="134" t="str">
        <f>VLOOKUP(B111,'[1]LISTADO ATM'!$A$2:$B$822,2,0)</f>
        <v xml:space="preserve">ATM UNP La Vega Oficina Regional Norcentral </v>
      </c>
      <c r="D111" s="164" t="s">
        <v>2575</v>
      </c>
      <c r="E111" s="165"/>
    </row>
    <row r="112" spans="1:5" ht="18" x14ac:dyDescent="0.25">
      <c r="A112" s="134" t="str">
        <f>VLOOKUP(B112,'[1]LISTADO ATM'!$A$2:$C$922,3,0)</f>
        <v>ESTE</v>
      </c>
      <c r="B112" s="133">
        <v>480</v>
      </c>
      <c r="C112" s="134" t="str">
        <f>VLOOKUP(B112,'[1]LISTADO ATM'!$A$2:$B$822,2,0)</f>
        <v>ATM UNP Farmaconal Higuey</v>
      </c>
      <c r="D112" s="164" t="s">
        <v>2575</v>
      </c>
      <c r="E112" s="165"/>
    </row>
    <row r="113" spans="1:5" ht="18.75" customHeight="1" x14ac:dyDescent="0.25">
      <c r="A113" s="134" t="str">
        <f>VLOOKUP(B113,'[1]LISTADO ATM'!$A$2:$C$922,3,0)</f>
        <v>ESTE</v>
      </c>
      <c r="B113" s="133">
        <v>893</v>
      </c>
      <c r="C113" s="134" t="str">
        <f>VLOOKUP(B113,'[1]LISTADO ATM'!$A$2:$B$822,2,0)</f>
        <v xml:space="preserve">ATM Hotel Be Live Canoa (Bayahibe) II </v>
      </c>
      <c r="D113" s="164" t="s">
        <v>2719</v>
      </c>
      <c r="E113" s="165"/>
    </row>
    <row r="114" spans="1:5" ht="18" x14ac:dyDescent="0.25">
      <c r="A114" s="134" t="str">
        <f>VLOOKUP(B114,'[1]LISTADO ATM'!$A$2:$C$922,3,0)</f>
        <v>NORTE</v>
      </c>
      <c r="B114" s="133">
        <v>757</v>
      </c>
      <c r="C114" s="134" t="str">
        <f>VLOOKUP(B114,'[1]LISTADO ATM'!$A$2:$B$822,2,0)</f>
        <v xml:space="preserve">ATM UNP Plaza Paseo (Santiago) </v>
      </c>
      <c r="D114" s="164" t="s">
        <v>2575</v>
      </c>
      <c r="E114" s="165"/>
    </row>
    <row r="115" spans="1:5" ht="18" x14ac:dyDescent="0.25">
      <c r="A115" s="134" t="str">
        <f>VLOOKUP(B115,'[1]LISTADO ATM'!$A$2:$C$922,3,0)</f>
        <v>NORTE</v>
      </c>
      <c r="B115" s="133">
        <v>636</v>
      </c>
      <c r="C115" s="134" t="str">
        <f>VLOOKUP(B115,'[1]LISTADO ATM'!$A$2:$B$822,2,0)</f>
        <v xml:space="preserve">ATM Oficina Tamboríl </v>
      </c>
      <c r="D115" s="164" t="s">
        <v>2719</v>
      </c>
      <c r="E115" s="165"/>
    </row>
    <row r="116" spans="1:5" ht="18" x14ac:dyDescent="0.25">
      <c r="A116" s="134" t="str">
        <f>VLOOKUP(B116,'[1]LISTADO ATM'!$A$2:$C$922,3,0)</f>
        <v>NORTE</v>
      </c>
      <c r="B116" s="133">
        <v>142</v>
      </c>
      <c r="C116" s="134" t="str">
        <f>VLOOKUP(B116,'[1]LISTADO ATM'!$A$2:$B$822,2,0)</f>
        <v xml:space="preserve">ATM Centro de Caja Galerías Bonao </v>
      </c>
      <c r="D116" s="164" t="s">
        <v>2575</v>
      </c>
      <c r="E116" s="165"/>
    </row>
    <row r="117" spans="1:5" ht="18" x14ac:dyDescent="0.25">
      <c r="A117" s="134" t="str">
        <f>VLOOKUP(B117,'[1]LISTADO ATM'!$A$2:$C$922,3,0)</f>
        <v>NORTE</v>
      </c>
      <c r="B117" s="133">
        <v>862</v>
      </c>
      <c r="C117" s="134" t="str">
        <f>VLOOKUP(B117,'[1]LISTADO ATM'!$A$2:$B$822,2,0)</f>
        <v xml:space="preserve">ATM S/M Doble A (Sabaneta) </v>
      </c>
      <c r="D117" s="164" t="s">
        <v>2575</v>
      </c>
      <c r="E117" s="165"/>
    </row>
    <row r="118" spans="1:5" ht="18" x14ac:dyDescent="0.25">
      <c r="A118" s="134" t="str">
        <f>VLOOKUP(B118,'[1]LISTADO ATM'!$A$2:$C$922,3,0)</f>
        <v>NORTE</v>
      </c>
      <c r="B118" s="133">
        <v>936</v>
      </c>
      <c r="C118" s="134" t="str">
        <f>VLOOKUP(B118,'[1]LISTADO ATM'!$A$2:$B$822,2,0)</f>
        <v xml:space="preserve">ATM Autobanco Oficina La Vega I </v>
      </c>
      <c r="D118" s="164" t="s">
        <v>2575</v>
      </c>
      <c r="E118" s="165"/>
    </row>
    <row r="119" spans="1:5" ht="18" x14ac:dyDescent="0.25">
      <c r="A119" s="134" t="str">
        <f>VLOOKUP(B119,'[1]LISTADO ATM'!$A$2:$C$922,3,0)</f>
        <v>NORTE</v>
      </c>
      <c r="B119" s="133">
        <v>937</v>
      </c>
      <c r="C119" s="134" t="str">
        <f>VLOOKUP(B119,'[1]LISTADO ATM'!$A$2:$B$822,2,0)</f>
        <v xml:space="preserve">ATM Autobanco Oficina La Vega II </v>
      </c>
      <c r="D119" s="164" t="s">
        <v>2719</v>
      </c>
      <c r="E119" s="165"/>
    </row>
    <row r="120" spans="1:5" ht="18" x14ac:dyDescent="0.25">
      <c r="A120" s="134" t="str">
        <f>VLOOKUP(B120,'[1]LISTADO ATM'!$A$2:$C$922,3,0)</f>
        <v>ESTE</v>
      </c>
      <c r="B120" s="133">
        <v>613</v>
      </c>
      <c r="C120" s="134" t="str">
        <f>VLOOKUP(B120,'[1]LISTADO ATM'!$A$2:$B$822,2,0)</f>
        <v xml:space="preserve">ATM Almacenes Zaglul (La Altagracia) </v>
      </c>
      <c r="D120" s="164" t="s">
        <v>2575</v>
      </c>
      <c r="E120" s="165"/>
    </row>
    <row r="121" spans="1:5" ht="18" x14ac:dyDescent="0.25">
      <c r="A121" s="134" t="str">
        <f>VLOOKUP(B121,'[1]LISTADO ATM'!$A$2:$C$922,3,0)</f>
        <v>ESTE</v>
      </c>
      <c r="B121" s="133">
        <v>217</v>
      </c>
      <c r="C121" s="134" t="str">
        <f>VLOOKUP(B121,'[1]LISTADO ATM'!$A$2:$B$822,2,0)</f>
        <v xml:space="preserve">ATM Oficina Bávaro </v>
      </c>
      <c r="D121" s="164" t="s">
        <v>2719</v>
      </c>
      <c r="E121" s="165"/>
    </row>
    <row r="122" spans="1:5" ht="18" x14ac:dyDescent="0.25">
      <c r="A122" s="134" t="str">
        <f>VLOOKUP(B122,'[1]LISTADO ATM'!$A$2:$C$922,3,0)</f>
        <v>SUR</v>
      </c>
      <c r="B122" s="133">
        <v>825</v>
      </c>
      <c r="C122" s="134" t="str">
        <f>VLOOKUP(B122,'[1]LISTADO ATM'!$A$2:$B$822,2,0)</f>
        <v xml:space="preserve">ATM Estacion Eco Cibeles (Las Matas de Farfán) </v>
      </c>
      <c r="D122" s="164" t="s">
        <v>2575</v>
      </c>
      <c r="E122" s="165"/>
    </row>
    <row r="123" spans="1:5" ht="18" x14ac:dyDescent="0.25">
      <c r="A123" s="134" t="str">
        <f>VLOOKUP(B123,'[1]LISTADO ATM'!$A$2:$C$922,3,0)</f>
        <v>NORTE</v>
      </c>
      <c r="B123" s="133">
        <v>257</v>
      </c>
      <c r="C123" s="134" t="str">
        <f>VLOOKUP(B123,'[1]LISTADO ATM'!$A$2:$B$822,2,0)</f>
        <v xml:space="preserve">ATM S/M Pola (Santiago) </v>
      </c>
      <c r="D123" s="164" t="s">
        <v>2575</v>
      </c>
      <c r="E123" s="165"/>
    </row>
    <row r="124" spans="1:5" ht="18" x14ac:dyDescent="0.25">
      <c r="A124" s="134" t="str">
        <f>VLOOKUP(B124,'[1]LISTADO ATM'!$A$2:$C$922,3,0)</f>
        <v>DISTRITO NACIONAL</v>
      </c>
      <c r="B124" s="133">
        <v>60</v>
      </c>
      <c r="C124" s="134" t="str">
        <f>VLOOKUP(B124,'[1]LISTADO ATM'!$A$2:$B$822,2,0)</f>
        <v xml:space="preserve">ATM Autobanco 27 de Febrero </v>
      </c>
      <c r="D124" s="164" t="s">
        <v>2575</v>
      </c>
      <c r="E124" s="165"/>
    </row>
    <row r="125" spans="1:5" ht="18" x14ac:dyDescent="0.25">
      <c r="A125" s="134" t="str">
        <f>VLOOKUP(B125,'[1]LISTADO ATM'!$A$2:$C$922,3,0)</f>
        <v>DISTRITO NACIONAL</v>
      </c>
      <c r="B125" s="133">
        <v>525</v>
      </c>
      <c r="C125" s="134" t="str">
        <f>VLOOKUP(B125,'[1]LISTADO ATM'!$A$2:$B$822,2,0)</f>
        <v>ATM S/M Bravo Las Americas</v>
      </c>
      <c r="D125" s="164" t="s">
        <v>2719</v>
      </c>
      <c r="E125" s="165"/>
    </row>
    <row r="126" spans="1:5" ht="18" x14ac:dyDescent="0.25">
      <c r="A126" s="134" t="str">
        <f>VLOOKUP(B126,'[1]LISTADO ATM'!$A$2:$C$922,3,0)</f>
        <v>DISTRITO NACIONAL</v>
      </c>
      <c r="B126" s="133">
        <v>139</v>
      </c>
      <c r="C126" s="134" t="str">
        <f>VLOOKUP(B126,'[1]LISTADO ATM'!$A$2:$B$822,2,0)</f>
        <v xml:space="preserve">ATM Oficina Plaza Lama Zona Oriental I </v>
      </c>
      <c r="D126" s="164" t="s">
        <v>2575</v>
      </c>
      <c r="E126" s="165"/>
    </row>
    <row r="127" spans="1:5" ht="18" x14ac:dyDescent="0.25">
      <c r="A127" s="134" t="str">
        <f>VLOOKUP(B127,'[1]LISTADO ATM'!$A$2:$C$922,3,0)</f>
        <v>DISTRITO NACIONAL</v>
      </c>
      <c r="B127" s="133">
        <v>507</v>
      </c>
      <c r="C127" s="134" t="str">
        <f>VLOOKUP(B127,'[1]LISTADO ATM'!$A$2:$B$822,2,0)</f>
        <v>ATM Estación Sigma Boca Chica</v>
      </c>
      <c r="D127" s="164" t="s">
        <v>2575</v>
      </c>
      <c r="E127" s="165"/>
    </row>
    <row r="128" spans="1:5" ht="18" x14ac:dyDescent="0.25">
      <c r="A128" s="134" t="str">
        <f>VLOOKUP(B128,'[1]LISTADO ATM'!$A$2:$C$922,3,0)</f>
        <v>DISTRITO NACIONAL</v>
      </c>
      <c r="B128" s="133">
        <v>578</v>
      </c>
      <c r="C128" s="134" t="str">
        <f>VLOOKUP(B128,'[1]LISTADO ATM'!$A$2:$B$822,2,0)</f>
        <v xml:space="preserve">ATM Procuraduría General de la República </v>
      </c>
      <c r="D128" s="164" t="s">
        <v>2719</v>
      </c>
      <c r="E128" s="165"/>
    </row>
    <row r="129" spans="1:5" ht="18" x14ac:dyDescent="0.25">
      <c r="A129" s="134" t="e">
        <f>VLOOKUP(B129,'[1]LISTADO ATM'!$A$2:$C$922,3,0)</f>
        <v>#N/A</v>
      </c>
      <c r="B129" s="133"/>
      <c r="C129" s="134" t="e">
        <f>VLOOKUP(B129,'[1]LISTADO ATM'!$A$2:$B$822,2,0)</f>
        <v>#N/A</v>
      </c>
      <c r="D129" s="164"/>
      <c r="E129" s="165"/>
    </row>
    <row r="130" spans="1:5" ht="18" x14ac:dyDescent="0.25">
      <c r="A130" s="134" t="e">
        <f>VLOOKUP(B130,'[1]LISTADO ATM'!$A$2:$C$922,3,0)</f>
        <v>#N/A</v>
      </c>
      <c r="B130" s="133"/>
      <c r="C130" s="134" t="e">
        <f>VLOOKUP(B130,'[1]LISTADO ATM'!$A$2:$B$822,2,0)</f>
        <v>#N/A</v>
      </c>
      <c r="D130" s="164"/>
      <c r="E130" s="165"/>
    </row>
    <row r="131" spans="1:5" ht="18" x14ac:dyDescent="0.25">
      <c r="A131" s="134" t="e">
        <f>VLOOKUP(B131,'[1]LISTADO ATM'!$A$2:$C$922,3,0)</f>
        <v>#N/A</v>
      </c>
      <c r="B131" s="133"/>
      <c r="C131" s="134" t="e">
        <f>VLOOKUP(B131,'[1]LISTADO ATM'!$A$2:$B$822,2,0)</f>
        <v>#N/A</v>
      </c>
      <c r="D131" s="164"/>
      <c r="E131" s="165"/>
    </row>
    <row r="132" spans="1:5" ht="18.75" thickBot="1" x14ac:dyDescent="0.3">
      <c r="A132" s="141" t="s">
        <v>2461</v>
      </c>
      <c r="B132" s="132">
        <f>COUNT(B95:B131)</f>
        <v>34</v>
      </c>
      <c r="C132" s="190"/>
      <c r="D132" s="191"/>
      <c r="E132" s="192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66">
    <mergeCell ref="D112:E112"/>
    <mergeCell ref="C132:E132"/>
    <mergeCell ref="D127:E127"/>
    <mergeCell ref="D128:E128"/>
    <mergeCell ref="D129:E129"/>
    <mergeCell ref="D130:E130"/>
    <mergeCell ref="D131:E131"/>
    <mergeCell ref="D126:E126"/>
    <mergeCell ref="D122:E122"/>
    <mergeCell ref="D123:E123"/>
    <mergeCell ref="D125:E125"/>
    <mergeCell ref="D113:E113"/>
    <mergeCell ref="D124:E124"/>
    <mergeCell ref="D117:E117"/>
    <mergeCell ref="D118:E118"/>
    <mergeCell ref="D119:E119"/>
    <mergeCell ref="D107:E107"/>
    <mergeCell ref="D108:E108"/>
    <mergeCell ref="D109:E109"/>
    <mergeCell ref="D110:E110"/>
    <mergeCell ref="D111:E111"/>
    <mergeCell ref="D102:E102"/>
    <mergeCell ref="D103:E103"/>
    <mergeCell ref="D104:E104"/>
    <mergeCell ref="D105:E105"/>
    <mergeCell ref="D106:E106"/>
    <mergeCell ref="D97:E97"/>
    <mergeCell ref="D98:E98"/>
    <mergeCell ref="D99:E99"/>
    <mergeCell ref="D100:E100"/>
    <mergeCell ref="D101:E101"/>
    <mergeCell ref="A93:E93"/>
    <mergeCell ref="D94:E94"/>
    <mergeCell ref="D95:E95"/>
    <mergeCell ref="D96:E96"/>
    <mergeCell ref="C11:E11"/>
    <mergeCell ref="A12:E12"/>
    <mergeCell ref="A13:E13"/>
    <mergeCell ref="D14:E14"/>
    <mergeCell ref="C19:E19"/>
    <mergeCell ref="A20:E20"/>
    <mergeCell ref="A21:E21"/>
    <mergeCell ref="C46:E46"/>
    <mergeCell ref="A47:E47"/>
    <mergeCell ref="A48:E48"/>
    <mergeCell ref="A89:B89"/>
    <mergeCell ref="C89:E92"/>
    <mergeCell ref="A90:B90"/>
    <mergeCell ref="A91:B91"/>
    <mergeCell ref="A92:B92"/>
    <mergeCell ref="D120:E120"/>
    <mergeCell ref="D121:E121"/>
    <mergeCell ref="F1:G1"/>
    <mergeCell ref="A1:E1"/>
    <mergeCell ref="A2:E2"/>
    <mergeCell ref="A7:E7"/>
    <mergeCell ref="A3:B3"/>
    <mergeCell ref="C3:E6"/>
    <mergeCell ref="A6:B6"/>
    <mergeCell ref="A68:E68"/>
    <mergeCell ref="D114:E114"/>
    <mergeCell ref="D115:E115"/>
    <mergeCell ref="D116:E116"/>
    <mergeCell ref="C66:E66"/>
    <mergeCell ref="A67:E67"/>
    <mergeCell ref="C88:E88"/>
  </mergeCells>
  <phoneticPr fontId="45" type="noConversion"/>
  <conditionalFormatting sqref="E54:E55">
    <cfRule type="duplicateValues" dxfId="248" priority="59"/>
  </conditionalFormatting>
  <conditionalFormatting sqref="E56">
    <cfRule type="duplicateValues" dxfId="247" priority="58"/>
  </conditionalFormatting>
  <conditionalFormatting sqref="B113:B303 B99 B85:B95 B70:B75 B50:B59 B15:B16 B23:B33 B66:B68 B18:B21 B10:B13 B35:B48 B1:B7">
    <cfRule type="duplicateValues" dxfId="246" priority="57"/>
  </conditionalFormatting>
  <conditionalFormatting sqref="E23:E24">
    <cfRule type="duplicateValues" dxfId="245" priority="56"/>
  </conditionalFormatting>
  <conditionalFormatting sqref="E132:E303 E66:E68 E1:E7 E46:E48 E10:E15 E88:E94 E18:E21 E50:E53 E70:E71">
    <cfRule type="duplicateValues" dxfId="244" priority="60"/>
  </conditionalFormatting>
  <conditionalFormatting sqref="E25">
    <cfRule type="duplicateValues" dxfId="243" priority="55"/>
  </conditionalFormatting>
  <conditionalFormatting sqref="E26">
    <cfRule type="duplicateValues" dxfId="242" priority="54"/>
  </conditionalFormatting>
  <conditionalFormatting sqref="E129:E131">
    <cfRule type="duplicateValues" dxfId="241" priority="53"/>
  </conditionalFormatting>
  <conditionalFormatting sqref="E27">
    <cfRule type="duplicateValues" dxfId="240" priority="52"/>
  </conditionalFormatting>
  <conditionalFormatting sqref="E72">
    <cfRule type="duplicateValues" dxfId="239" priority="51"/>
  </conditionalFormatting>
  <conditionalFormatting sqref="E16">
    <cfRule type="duplicateValues" dxfId="238" priority="50"/>
  </conditionalFormatting>
  <conditionalFormatting sqref="E73">
    <cfRule type="duplicateValues" dxfId="237" priority="49"/>
  </conditionalFormatting>
  <conditionalFormatting sqref="E29">
    <cfRule type="duplicateValues" dxfId="236" priority="48"/>
  </conditionalFormatting>
  <conditionalFormatting sqref="E30 E35:E45">
    <cfRule type="duplicateValues" dxfId="235" priority="47"/>
  </conditionalFormatting>
  <conditionalFormatting sqref="E57">
    <cfRule type="duplicateValues" dxfId="234" priority="46"/>
  </conditionalFormatting>
  <conditionalFormatting sqref="E85:E87 E74:E75">
    <cfRule type="duplicateValues" dxfId="233" priority="61"/>
  </conditionalFormatting>
  <conditionalFormatting sqref="E31">
    <cfRule type="duplicateValues" dxfId="232" priority="45"/>
  </conditionalFormatting>
  <conditionalFormatting sqref="E58">
    <cfRule type="duplicateValues" dxfId="231" priority="44"/>
  </conditionalFormatting>
  <conditionalFormatting sqref="E32">
    <cfRule type="duplicateValues" dxfId="230" priority="43"/>
  </conditionalFormatting>
  <conditionalFormatting sqref="E59">
    <cfRule type="duplicateValues" dxfId="229" priority="42"/>
  </conditionalFormatting>
  <conditionalFormatting sqref="E33">
    <cfRule type="duplicateValues" dxfId="228" priority="41"/>
  </conditionalFormatting>
  <conditionalFormatting sqref="B61">
    <cfRule type="duplicateValues" dxfId="227" priority="40"/>
  </conditionalFormatting>
  <conditionalFormatting sqref="E61">
    <cfRule type="duplicateValues" dxfId="226" priority="39"/>
  </conditionalFormatting>
  <conditionalFormatting sqref="B60">
    <cfRule type="duplicateValues" dxfId="225" priority="38"/>
  </conditionalFormatting>
  <conditionalFormatting sqref="E60">
    <cfRule type="duplicateValues" dxfId="224" priority="37"/>
  </conditionalFormatting>
  <conditionalFormatting sqref="B83:B84">
    <cfRule type="duplicateValues" dxfId="223" priority="35"/>
  </conditionalFormatting>
  <conditionalFormatting sqref="E82:E84">
    <cfRule type="duplicateValues" dxfId="222" priority="36"/>
  </conditionalFormatting>
  <conditionalFormatting sqref="E97">
    <cfRule type="duplicateValues" dxfId="221" priority="34"/>
  </conditionalFormatting>
  <conditionalFormatting sqref="E98">
    <cfRule type="duplicateValues" dxfId="220" priority="33"/>
  </conditionalFormatting>
  <conditionalFormatting sqref="B34">
    <cfRule type="duplicateValues" dxfId="219" priority="62"/>
  </conditionalFormatting>
  <conditionalFormatting sqref="E34">
    <cfRule type="duplicateValues" dxfId="218" priority="63"/>
  </conditionalFormatting>
  <conditionalFormatting sqref="B100">
    <cfRule type="duplicateValues" dxfId="217" priority="64"/>
  </conditionalFormatting>
  <conditionalFormatting sqref="E95">
    <cfRule type="duplicateValues" dxfId="216" priority="65"/>
  </conditionalFormatting>
  <conditionalFormatting sqref="E17">
    <cfRule type="duplicateValues" dxfId="215" priority="32"/>
  </conditionalFormatting>
  <conditionalFormatting sqref="E9">
    <cfRule type="duplicateValues" dxfId="214" priority="31"/>
  </conditionalFormatting>
  <conditionalFormatting sqref="E28">
    <cfRule type="duplicateValues" dxfId="213" priority="66"/>
  </conditionalFormatting>
  <conditionalFormatting sqref="B17">
    <cfRule type="duplicateValues" dxfId="212" priority="30"/>
  </conditionalFormatting>
  <conditionalFormatting sqref="B76:B81">
    <cfRule type="duplicateValues" dxfId="211" priority="67"/>
  </conditionalFormatting>
  <conditionalFormatting sqref="E76:E81">
    <cfRule type="duplicateValues" dxfId="210" priority="68"/>
  </conditionalFormatting>
  <conditionalFormatting sqref="B9">
    <cfRule type="duplicateValues" dxfId="209" priority="69"/>
  </conditionalFormatting>
  <conditionalFormatting sqref="E101">
    <cfRule type="duplicateValues" dxfId="208" priority="29"/>
  </conditionalFormatting>
  <conditionalFormatting sqref="E102">
    <cfRule type="duplicateValues" dxfId="207" priority="28"/>
  </conditionalFormatting>
  <conditionalFormatting sqref="E103">
    <cfRule type="duplicateValues" dxfId="206" priority="27"/>
  </conditionalFormatting>
  <conditionalFormatting sqref="E104">
    <cfRule type="duplicateValues" dxfId="205" priority="26"/>
  </conditionalFormatting>
  <conditionalFormatting sqref="E105">
    <cfRule type="duplicateValues" dxfId="204" priority="25"/>
  </conditionalFormatting>
  <conditionalFormatting sqref="E106">
    <cfRule type="duplicateValues" dxfId="203" priority="24"/>
  </conditionalFormatting>
  <conditionalFormatting sqref="B83:B303 B1:B81">
    <cfRule type="duplicateValues" dxfId="202" priority="23"/>
  </conditionalFormatting>
  <conditionalFormatting sqref="E107">
    <cfRule type="duplicateValues" dxfId="201" priority="22"/>
  </conditionalFormatting>
  <conditionalFormatting sqref="E108">
    <cfRule type="duplicateValues" dxfId="200" priority="21"/>
  </conditionalFormatting>
  <conditionalFormatting sqref="E109">
    <cfRule type="duplicateValues" dxfId="199" priority="20"/>
  </conditionalFormatting>
  <conditionalFormatting sqref="E110">
    <cfRule type="duplicateValues" dxfId="198" priority="19"/>
  </conditionalFormatting>
  <conditionalFormatting sqref="E111">
    <cfRule type="duplicateValues" dxfId="197" priority="18"/>
  </conditionalFormatting>
  <conditionalFormatting sqref="E112">
    <cfRule type="duplicateValues" dxfId="196" priority="17"/>
  </conditionalFormatting>
  <conditionalFormatting sqref="E113">
    <cfRule type="duplicateValues" dxfId="195" priority="16"/>
  </conditionalFormatting>
  <conditionalFormatting sqref="E114">
    <cfRule type="duplicateValues" dxfId="194" priority="15"/>
  </conditionalFormatting>
  <conditionalFormatting sqref="E115">
    <cfRule type="duplicateValues" dxfId="193" priority="14"/>
  </conditionalFormatting>
  <conditionalFormatting sqref="E116">
    <cfRule type="duplicateValues" dxfId="192" priority="13"/>
  </conditionalFormatting>
  <conditionalFormatting sqref="E117">
    <cfRule type="duplicateValues" dxfId="191" priority="12"/>
  </conditionalFormatting>
  <conditionalFormatting sqref="E118">
    <cfRule type="duplicateValues" dxfId="190" priority="11"/>
  </conditionalFormatting>
  <conditionalFormatting sqref="E119">
    <cfRule type="duplicateValues" dxfId="189" priority="10"/>
  </conditionalFormatting>
  <conditionalFormatting sqref="E120">
    <cfRule type="duplicateValues" dxfId="188" priority="9"/>
  </conditionalFormatting>
  <conditionalFormatting sqref="E121">
    <cfRule type="duplicateValues" dxfId="187" priority="8"/>
  </conditionalFormatting>
  <conditionalFormatting sqref="E122">
    <cfRule type="duplicateValues" dxfId="186" priority="7"/>
  </conditionalFormatting>
  <conditionalFormatting sqref="E123">
    <cfRule type="duplicateValues" dxfId="185" priority="6"/>
  </conditionalFormatting>
  <conditionalFormatting sqref="E124">
    <cfRule type="duplicateValues" dxfId="184" priority="5"/>
  </conditionalFormatting>
  <conditionalFormatting sqref="E125">
    <cfRule type="duplicateValues" dxfId="183" priority="4"/>
  </conditionalFormatting>
  <conditionalFormatting sqref="E126">
    <cfRule type="duplicateValues" dxfId="182" priority="3"/>
  </conditionalFormatting>
  <conditionalFormatting sqref="E127">
    <cfRule type="duplicateValues" dxfId="181" priority="2"/>
  </conditionalFormatting>
  <conditionalFormatting sqref="E128">
    <cfRule type="duplicateValues" dxfId="180" priority="1"/>
  </conditionalFormatting>
  <conditionalFormatting sqref="E99:E100">
    <cfRule type="duplicateValues" dxfId="179" priority="70"/>
  </conditionalFormatting>
  <conditionalFormatting sqref="E96">
    <cfRule type="duplicateValues" dxfId="178" priority="71"/>
  </conditionalFormatting>
  <conditionalFormatting sqref="B96">
    <cfRule type="duplicateValues" dxfId="177" priority="72"/>
  </conditionalFormatting>
  <conditionalFormatting sqref="B101:B112">
    <cfRule type="duplicateValues" dxfId="176" priority="73"/>
  </conditionalFormatting>
  <conditionalFormatting sqref="B97:B98">
    <cfRule type="duplicateValues" dxfId="175" priority="74"/>
  </conditionalFormatting>
  <conditionalFormatting sqref="B62:B65">
    <cfRule type="duplicateValues" dxfId="174" priority="75"/>
  </conditionalFormatting>
  <conditionalFormatting sqref="E62:E65">
    <cfRule type="duplicateValues" dxfId="173" priority="7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149</v>
      </c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149 235 238 264 288 302 304 379 386 410 600 624 666 691 842 925 932 936 937 952 957 968 983 986                                            </v>
      </c>
    </row>
    <row r="2" spans="2:5" s="119" customFormat="1" ht="18.75" thickBot="1" x14ac:dyDescent="0.3">
      <c r="B2" s="122">
        <v>235</v>
      </c>
      <c r="C2" s="130" t="s">
        <v>2405</v>
      </c>
    </row>
    <row r="3" spans="2:5" s="119" customFormat="1" ht="18.75" thickBot="1" x14ac:dyDescent="0.3">
      <c r="B3" s="122">
        <v>238</v>
      </c>
      <c r="C3" s="130" t="s">
        <v>2405</v>
      </c>
    </row>
    <row r="4" spans="2:5" s="119" customFormat="1" ht="18.75" thickBot="1" x14ac:dyDescent="0.3">
      <c r="B4" s="122">
        <v>264</v>
      </c>
      <c r="C4" s="130" t="s">
        <v>2405</v>
      </c>
    </row>
    <row r="5" spans="2:5" s="119" customFormat="1" ht="18.75" thickBot="1" x14ac:dyDescent="0.3">
      <c r="B5" s="122">
        <v>288</v>
      </c>
      <c r="C5" s="130" t="s">
        <v>2405</v>
      </c>
    </row>
    <row r="6" spans="2:5" s="119" customFormat="1" ht="18.75" thickBot="1" x14ac:dyDescent="0.3">
      <c r="B6" s="122">
        <v>302</v>
      </c>
      <c r="C6" s="130" t="s">
        <v>2405</v>
      </c>
    </row>
    <row r="7" spans="2:5" s="119" customFormat="1" ht="18.75" thickBot="1" x14ac:dyDescent="0.3">
      <c r="B7" s="122">
        <v>304</v>
      </c>
      <c r="C7" s="130" t="s">
        <v>2405</v>
      </c>
    </row>
    <row r="8" spans="2:5" s="119" customFormat="1" ht="18.75" thickBot="1" x14ac:dyDescent="0.3">
      <c r="B8" s="122">
        <v>379</v>
      </c>
      <c r="C8" s="130" t="s">
        <v>2405</v>
      </c>
    </row>
    <row r="9" spans="2:5" s="119" customFormat="1" ht="18.75" thickBot="1" x14ac:dyDescent="0.3">
      <c r="B9" s="122">
        <v>386</v>
      </c>
      <c r="C9" s="130" t="s">
        <v>2405</v>
      </c>
    </row>
    <row r="10" spans="2:5" s="119" customFormat="1" ht="18.75" thickBot="1" x14ac:dyDescent="0.3">
      <c r="B10" s="122">
        <v>410</v>
      </c>
      <c r="C10" s="130" t="s">
        <v>2405</v>
      </c>
    </row>
    <row r="11" spans="2:5" s="119" customFormat="1" ht="18.75" thickBot="1" x14ac:dyDescent="0.3">
      <c r="B11" s="122">
        <v>600</v>
      </c>
      <c r="C11" s="130" t="s">
        <v>2405</v>
      </c>
    </row>
    <row r="12" spans="2:5" s="119" customFormat="1" ht="18.75" thickBot="1" x14ac:dyDescent="0.3">
      <c r="B12" s="122">
        <v>624</v>
      </c>
      <c r="C12" s="130" t="s">
        <v>2405</v>
      </c>
    </row>
    <row r="13" spans="2:5" s="119" customFormat="1" ht="18.75" thickBot="1" x14ac:dyDescent="0.3">
      <c r="B13" s="122">
        <v>666</v>
      </c>
      <c r="C13" s="130" t="s">
        <v>2405</v>
      </c>
    </row>
    <row r="14" spans="2:5" s="119" customFormat="1" ht="18.75" thickBot="1" x14ac:dyDescent="0.3">
      <c r="B14" s="122">
        <v>691</v>
      </c>
      <c r="C14" s="130" t="s">
        <v>2405</v>
      </c>
    </row>
    <row r="15" spans="2:5" s="119" customFormat="1" ht="18.75" thickBot="1" x14ac:dyDescent="0.3">
      <c r="B15" s="122">
        <v>842</v>
      </c>
      <c r="C15" s="130" t="s">
        <v>2405</v>
      </c>
    </row>
    <row r="16" spans="2:5" s="119" customFormat="1" ht="18.75" thickBot="1" x14ac:dyDescent="0.3">
      <c r="B16" s="122">
        <v>925</v>
      </c>
      <c r="C16" s="130" t="s">
        <v>2405</v>
      </c>
    </row>
    <row r="17" spans="2:3" s="119" customFormat="1" ht="18.75" thickBot="1" x14ac:dyDescent="0.3">
      <c r="B17" s="122">
        <v>932</v>
      </c>
      <c r="C17" s="130" t="s">
        <v>2405</v>
      </c>
    </row>
    <row r="18" spans="2:3" s="119" customFormat="1" ht="18.75" thickBot="1" x14ac:dyDescent="0.3">
      <c r="B18" s="122">
        <v>936</v>
      </c>
      <c r="C18" s="130" t="s">
        <v>2405</v>
      </c>
    </row>
    <row r="19" spans="2:3" s="119" customFormat="1" ht="18.75" thickBot="1" x14ac:dyDescent="0.3">
      <c r="B19" s="122">
        <v>937</v>
      </c>
      <c r="C19" s="130" t="s">
        <v>2405</v>
      </c>
    </row>
    <row r="20" spans="2:3" s="119" customFormat="1" ht="18.75" thickBot="1" x14ac:dyDescent="0.3">
      <c r="B20" s="122">
        <v>952</v>
      </c>
      <c r="C20" s="130" t="s">
        <v>2405</v>
      </c>
    </row>
    <row r="21" spans="2:3" s="119" customFormat="1" ht="18.75" thickBot="1" x14ac:dyDescent="0.3">
      <c r="B21" s="122">
        <v>957</v>
      </c>
      <c r="C21" s="130" t="s">
        <v>2405</v>
      </c>
    </row>
    <row r="22" spans="2:3" s="119" customFormat="1" ht="18.75" thickBot="1" x14ac:dyDescent="0.3">
      <c r="B22" s="122">
        <v>968</v>
      </c>
      <c r="C22" s="130" t="s">
        <v>2405</v>
      </c>
    </row>
    <row r="23" spans="2:3" s="119" customFormat="1" ht="18.75" thickBot="1" x14ac:dyDescent="0.3">
      <c r="B23" s="122">
        <v>983</v>
      </c>
      <c r="C23" s="130" t="s">
        <v>2405</v>
      </c>
    </row>
    <row r="24" spans="2:3" s="119" customFormat="1" ht="18.75" thickBot="1" x14ac:dyDescent="0.3">
      <c r="B24" s="122">
        <v>986</v>
      </c>
      <c r="C24" s="130" t="s">
        <v>2405</v>
      </c>
    </row>
    <row r="25" spans="2:3" s="119" customFormat="1" ht="18.75" thickBot="1" x14ac:dyDescent="0.3">
      <c r="B25" s="122"/>
      <c r="C25" s="130" t="s">
        <v>2405</v>
      </c>
    </row>
    <row r="26" spans="2:3" s="119" customFormat="1" ht="18.75" thickBot="1" x14ac:dyDescent="0.3">
      <c r="B26" s="122"/>
      <c r="C26" s="130" t="s">
        <v>2405</v>
      </c>
    </row>
    <row r="27" spans="2:3" s="119" customFormat="1" ht="18.75" thickBot="1" x14ac:dyDescent="0.3">
      <c r="B27" s="122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172" priority="803"/>
  </conditionalFormatting>
  <conditionalFormatting sqref="B61:B67">
    <cfRule type="duplicateValues" dxfId="171" priority="802"/>
  </conditionalFormatting>
  <conditionalFormatting sqref="B57:B60">
    <cfRule type="duplicateValues" dxfId="170" priority="800"/>
  </conditionalFormatting>
  <conditionalFormatting sqref="B57:B60">
    <cfRule type="duplicateValues" dxfId="169" priority="801"/>
  </conditionalFormatting>
  <conditionalFormatting sqref="B40:B56">
    <cfRule type="duplicateValues" dxfId="168" priority="799"/>
  </conditionalFormatting>
  <conditionalFormatting sqref="B39">
    <cfRule type="duplicateValues" dxfId="167" priority="798"/>
  </conditionalFormatting>
  <conditionalFormatting sqref="B28:B38">
    <cfRule type="duplicateValues" dxfId="166" priority="792"/>
  </conditionalFormatting>
  <conditionalFormatting sqref="B28:B38">
    <cfRule type="duplicateValues" dxfId="165" priority="793"/>
    <cfRule type="duplicateValues" dxfId="164" priority="794"/>
  </conditionalFormatting>
  <conditionalFormatting sqref="B28:B38">
    <cfRule type="duplicateValues" dxfId="163" priority="795"/>
  </conditionalFormatting>
  <conditionalFormatting sqref="B28:B38">
    <cfRule type="duplicateValues" dxfId="162" priority="791"/>
  </conditionalFormatting>
  <conditionalFormatting sqref="B28:B38">
    <cfRule type="duplicateValues" dxfId="161" priority="796"/>
  </conditionalFormatting>
  <conditionalFormatting sqref="B28:B38">
    <cfRule type="duplicateValues" dxfId="160" priority="797"/>
  </conditionalFormatting>
  <conditionalFormatting sqref="B25:B27">
    <cfRule type="duplicateValues" dxfId="159" priority="47"/>
  </conditionalFormatting>
  <conditionalFormatting sqref="B25:B27">
    <cfRule type="duplicateValues" dxfId="158" priority="46"/>
  </conditionalFormatting>
  <conditionalFormatting sqref="B25:B27">
    <cfRule type="duplicateValues" dxfId="157" priority="44"/>
    <cfRule type="duplicateValues" dxfId="156" priority="45"/>
  </conditionalFormatting>
  <conditionalFormatting sqref="B25:B27">
    <cfRule type="duplicateValues" dxfId="155" priority="41"/>
    <cfRule type="duplicateValues" dxfId="154" priority="42"/>
    <cfRule type="duplicateValues" dxfId="153" priority="43"/>
  </conditionalFormatting>
  <conditionalFormatting sqref="B2:B24">
    <cfRule type="duplicateValues" dxfId="152" priority="20"/>
  </conditionalFormatting>
  <conditionalFormatting sqref="B2:B24">
    <cfRule type="duplicateValues" dxfId="151" priority="19"/>
  </conditionalFormatting>
  <conditionalFormatting sqref="B2:B24">
    <cfRule type="duplicateValues" dxfId="150" priority="17"/>
    <cfRule type="duplicateValues" dxfId="149" priority="18"/>
  </conditionalFormatting>
  <conditionalFormatting sqref="B2:B24">
    <cfRule type="duplicateValues" dxfId="148" priority="14"/>
    <cfRule type="duplicateValues" dxfId="147" priority="15"/>
    <cfRule type="duplicateValues" dxfId="146" priority="16"/>
  </conditionalFormatting>
  <conditionalFormatting sqref="B2:B24">
    <cfRule type="duplicateValues" dxfId="145" priority="11"/>
    <cfRule type="duplicateValues" dxfId="144" priority="12"/>
    <cfRule type="duplicateValues" dxfId="143" priority="13"/>
  </conditionalFormatting>
  <conditionalFormatting sqref="B2:B24">
    <cfRule type="duplicateValues" dxfId="142" priority="9"/>
    <cfRule type="duplicateValues" dxfId="141" priority="10"/>
  </conditionalFormatting>
  <conditionalFormatting sqref="B2:B24">
    <cfRule type="duplicateValues" dxfId="140" priority="8"/>
  </conditionalFormatting>
  <conditionalFormatting sqref="B2:B24">
    <cfRule type="duplicateValues" dxfId="139" priority="7"/>
  </conditionalFormatting>
  <conditionalFormatting sqref="B1:B24">
    <cfRule type="duplicateValues" dxfId="138" priority="6"/>
  </conditionalFormatting>
  <conditionalFormatting sqref="B1:B24">
    <cfRule type="duplicateValues" dxfId="137" priority="4"/>
    <cfRule type="duplicateValues" dxfId="136" priority="5"/>
  </conditionalFormatting>
  <conditionalFormatting sqref="B1:B24">
    <cfRule type="duplicateValues" dxfId="135" priority="1"/>
    <cfRule type="duplicateValues" dxfId="134" priority="2"/>
    <cfRule type="duplicateValues" dxfId="133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2524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2528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2567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2568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2468</v>
      </c>
      <c r="C260" s="38" t="s">
        <v>1272</v>
      </c>
    </row>
    <row r="261" spans="1:3" s="68" customFormat="1" x14ac:dyDescent="0.25">
      <c r="A261" s="85">
        <v>361</v>
      </c>
      <c r="B261" s="85" t="s">
        <v>2538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2572</v>
      </c>
      <c r="C266" s="38" t="s">
        <v>1271</v>
      </c>
    </row>
    <row r="267" spans="1:3" x14ac:dyDescent="0.25">
      <c r="A267" s="38">
        <v>368</v>
      </c>
      <c r="B267" s="38" t="s">
        <v>2520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2558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2579</v>
      </c>
      <c r="C273" s="38" t="s">
        <v>1270</v>
      </c>
    </row>
    <row r="274" spans="1:3" x14ac:dyDescent="0.25">
      <c r="A274" s="38">
        <v>375</v>
      </c>
      <c r="B274" s="38" t="s">
        <v>2544</v>
      </c>
      <c r="C274" s="38" t="s">
        <v>1270</v>
      </c>
    </row>
    <row r="275" spans="1:3" x14ac:dyDescent="0.25">
      <c r="A275" s="38">
        <v>376</v>
      </c>
      <c r="B275" s="38" t="s">
        <v>2580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2561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2569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2526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2525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2527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2592</v>
      </c>
      <c r="C842" s="38" t="s">
        <v>1273</v>
      </c>
    </row>
    <row r="843" spans="1:3" x14ac:dyDescent="0.25">
      <c r="A843" s="38">
        <v>379</v>
      </c>
      <c r="B843" s="38" t="s">
        <v>2603</v>
      </c>
      <c r="C843" s="38" t="s">
        <v>1270</v>
      </c>
    </row>
    <row r="844" spans="1:3" s="68" customFormat="1" x14ac:dyDescent="0.25">
      <c r="A844" s="38">
        <v>100</v>
      </c>
      <c r="B844" s="38" t="s">
        <v>2753</v>
      </c>
      <c r="C844" s="38" t="s">
        <v>1271</v>
      </c>
    </row>
  </sheetData>
  <autoFilter ref="A1:C829">
    <sortState ref="A2:C843">
      <sortCondition sortBy="cellColor" ref="A1:A830" dxfId="393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2" priority="24"/>
  </conditionalFormatting>
  <conditionalFormatting sqref="A830">
    <cfRule type="duplicateValues" dxfId="131" priority="23"/>
  </conditionalFormatting>
  <conditionalFormatting sqref="A831">
    <cfRule type="duplicateValues" dxfId="130" priority="22"/>
  </conditionalFormatting>
  <conditionalFormatting sqref="A832">
    <cfRule type="duplicateValues" dxfId="129" priority="21"/>
  </conditionalFormatting>
  <conditionalFormatting sqref="A833">
    <cfRule type="duplicateValues" dxfId="128" priority="20"/>
  </conditionalFormatting>
  <conditionalFormatting sqref="A845:A1048576 A1:A833">
    <cfRule type="duplicateValues" dxfId="127" priority="19"/>
  </conditionalFormatting>
  <conditionalFormatting sqref="A834:A840">
    <cfRule type="duplicateValues" dxfId="126" priority="18"/>
  </conditionalFormatting>
  <conditionalFormatting sqref="A834:A840">
    <cfRule type="duplicateValues" dxfId="125" priority="17"/>
  </conditionalFormatting>
  <conditionalFormatting sqref="A845:A1048576 A1:A840">
    <cfRule type="duplicateValues" dxfId="124" priority="16"/>
  </conditionalFormatting>
  <conditionalFormatting sqref="A841">
    <cfRule type="duplicateValues" dxfId="123" priority="15"/>
  </conditionalFormatting>
  <conditionalFormatting sqref="A841">
    <cfRule type="duplicateValues" dxfId="122" priority="14"/>
  </conditionalFormatting>
  <conditionalFormatting sqref="A841">
    <cfRule type="duplicateValues" dxfId="121" priority="13"/>
  </conditionalFormatting>
  <conditionalFormatting sqref="A842">
    <cfRule type="duplicateValues" dxfId="120" priority="12"/>
  </conditionalFormatting>
  <conditionalFormatting sqref="A842">
    <cfRule type="duplicateValues" dxfId="119" priority="11"/>
  </conditionalFormatting>
  <conditionalFormatting sqref="A842">
    <cfRule type="duplicateValues" dxfId="118" priority="10"/>
  </conditionalFormatting>
  <conditionalFormatting sqref="A1:A842 A845:A1048576">
    <cfRule type="duplicateValues" dxfId="117" priority="9"/>
  </conditionalFormatting>
  <conditionalFormatting sqref="A843">
    <cfRule type="duplicateValues" dxfId="116" priority="8"/>
  </conditionalFormatting>
  <conditionalFormatting sqref="A843">
    <cfRule type="duplicateValues" dxfId="115" priority="7"/>
  </conditionalFormatting>
  <conditionalFormatting sqref="A843">
    <cfRule type="duplicateValues" dxfId="114" priority="6"/>
  </conditionalFormatting>
  <conditionalFormatting sqref="A843">
    <cfRule type="duplicateValues" dxfId="113" priority="5"/>
  </conditionalFormatting>
  <conditionalFormatting sqref="A844">
    <cfRule type="duplicateValues" dxfId="112" priority="4"/>
  </conditionalFormatting>
  <conditionalFormatting sqref="A844">
    <cfRule type="duplicateValues" dxfId="111" priority="3"/>
  </conditionalFormatting>
  <conditionalFormatting sqref="A844">
    <cfRule type="duplicateValues" dxfId="110" priority="2"/>
  </conditionalFormatting>
  <conditionalFormatting sqref="A844">
    <cfRule type="duplicateValues" dxfId="109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8" t="s">
        <v>2413</v>
      </c>
      <c r="B1" s="219"/>
      <c r="C1" s="219"/>
      <c r="D1" s="219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2617</v>
      </c>
      <c r="C3" s="48" t="s">
        <v>2546</v>
      </c>
      <c r="D3" s="60" t="s">
        <v>2531</v>
      </c>
    </row>
    <row r="4" spans="1:4" ht="15.75" x14ac:dyDescent="0.25">
      <c r="A4" s="48">
        <v>3336023002</v>
      </c>
      <c r="B4" s="48" t="s">
        <v>2618</v>
      </c>
      <c r="C4" s="48" t="s">
        <v>2546</v>
      </c>
      <c r="D4" s="60" t="s">
        <v>2531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8" t="s">
        <v>2422</v>
      </c>
      <c r="B16" s="219"/>
      <c r="C16" s="219"/>
      <c r="D16" s="219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2548</v>
      </c>
      <c r="C18" s="48" t="s">
        <v>2534</v>
      </c>
      <c r="D18" s="60" t="s">
        <v>2531</v>
      </c>
    </row>
    <row r="19" spans="1:4" ht="15.75" x14ac:dyDescent="0.25">
      <c r="A19" s="48">
        <v>3335925986</v>
      </c>
      <c r="B19" s="48" t="s">
        <v>2547</v>
      </c>
      <c r="C19" s="48" t="s">
        <v>2534</v>
      </c>
      <c r="D19" s="60" t="s">
        <v>2531</v>
      </c>
    </row>
    <row r="20" spans="1:4" ht="15.75" x14ac:dyDescent="0.25">
      <c r="A20" s="48">
        <v>3335925987</v>
      </c>
      <c r="B20" s="48" t="s">
        <v>2550</v>
      </c>
      <c r="C20" s="48" t="s">
        <v>2534</v>
      </c>
      <c r="D20" s="60" t="s">
        <v>2531</v>
      </c>
    </row>
    <row r="21" spans="1:4" ht="15.75" x14ac:dyDescent="0.25">
      <c r="A21" s="48">
        <v>3335925988</v>
      </c>
      <c r="B21" s="48" t="s">
        <v>2551</v>
      </c>
      <c r="C21" s="48" t="s">
        <v>2534</v>
      </c>
      <c r="D21" s="60" t="s">
        <v>2531</v>
      </c>
    </row>
    <row r="22" spans="1:4" s="76" customFormat="1" ht="15.75" x14ac:dyDescent="0.25">
      <c r="A22" s="48">
        <v>3335925991</v>
      </c>
      <c r="B22" s="48" t="s">
        <v>2552</v>
      </c>
      <c r="C22" s="48" t="s">
        <v>2534</v>
      </c>
      <c r="D22" s="60" t="s">
        <v>2531</v>
      </c>
    </row>
    <row r="23" spans="1:4" s="76" customFormat="1" ht="15.75" x14ac:dyDescent="0.25">
      <c r="A23" s="48">
        <v>3335925992</v>
      </c>
      <c r="B23" s="48" t="s">
        <v>2553</v>
      </c>
      <c r="C23" s="48" t="s">
        <v>2534</v>
      </c>
      <c r="D23" s="60" t="s">
        <v>2531</v>
      </c>
    </row>
    <row r="24" spans="1:4" s="76" customFormat="1" ht="15.75" x14ac:dyDescent="0.25">
      <c r="A24" s="48">
        <v>3335925993</v>
      </c>
      <c r="B24" s="48" t="s">
        <v>2554</v>
      </c>
      <c r="C24" s="48" t="s">
        <v>2534</v>
      </c>
      <c r="D24" s="60" t="s">
        <v>2531</v>
      </c>
    </row>
    <row r="25" spans="1:4" s="76" customFormat="1" ht="15.75" x14ac:dyDescent="0.25">
      <c r="A25" s="48">
        <v>3335925994</v>
      </c>
      <c r="B25" s="48" t="s">
        <v>2549</v>
      </c>
      <c r="C25" s="48" t="s">
        <v>2534</v>
      </c>
      <c r="D25" s="60" t="s">
        <v>2531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8" priority="26"/>
  </conditionalFormatting>
  <conditionalFormatting sqref="B5:B6">
    <cfRule type="duplicateValues" dxfId="107" priority="25"/>
  </conditionalFormatting>
  <conditionalFormatting sqref="A5:A6">
    <cfRule type="duplicateValues" dxfId="106" priority="23"/>
    <cfRule type="duplicateValues" dxfId="105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2021-09-18T02:58:42Z</dcterms:modified>
</cp:coreProperties>
</file>