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9\"/>
    </mc:Choice>
  </mc:AlternateContent>
  <bookViews>
    <workbookView xWindow="0" yWindow="0" windowWidth="18195" windowHeight="112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REPORTE!$A$4:$Q$128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24" i="1" l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A124" i="1"/>
  <c r="A125" i="1"/>
  <c r="A126" i="1"/>
  <c r="A127" i="1"/>
  <c r="A128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09" i="1"/>
  <c r="A108" i="1"/>
  <c r="A107" i="1"/>
  <c r="A106" i="1"/>
  <c r="A105" i="1"/>
  <c r="A104" i="1"/>
  <c r="K101" i="1" l="1"/>
  <c r="J101" i="1"/>
  <c r="I101" i="1"/>
  <c r="H101" i="1"/>
  <c r="G101" i="1"/>
  <c r="F101" i="1"/>
  <c r="K102" i="1"/>
  <c r="J102" i="1"/>
  <c r="I102" i="1"/>
  <c r="H102" i="1"/>
  <c r="G102" i="1"/>
  <c r="F102" i="1"/>
  <c r="A102" i="1"/>
  <c r="A101" i="1"/>
  <c r="K103" i="1"/>
  <c r="J103" i="1"/>
  <c r="I103" i="1"/>
  <c r="H103" i="1"/>
  <c r="G103" i="1"/>
  <c r="F103" i="1"/>
  <c r="A103" i="1"/>
  <c r="B96" i="16" l="1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A77" i="16" s="1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29" i="1"/>
  <c r="G29" i="1"/>
  <c r="H29" i="1"/>
  <c r="I29" i="1"/>
  <c r="J29" i="1"/>
  <c r="K29" i="1"/>
  <c r="F28" i="1"/>
  <c r="G28" i="1"/>
  <c r="H28" i="1"/>
  <c r="I28" i="1"/>
  <c r="J28" i="1"/>
  <c r="K28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29" i="1"/>
  <c r="A28" i="1"/>
  <c r="A100" i="1"/>
  <c r="A99" i="1"/>
  <c r="A98" i="1"/>
  <c r="A97" i="1" l="1"/>
  <c r="A96" i="1"/>
  <c r="A95" i="1"/>
  <c r="A94" i="1"/>
  <c r="A93" i="1"/>
  <c r="A92" i="1"/>
  <c r="A91" i="1"/>
  <c r="A65" i="1"/>
  <c r="A27" i="1"/>
  <c r="A26" i="1"/>
  <c r="A33" i="1"/>
  <c r="A64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65" i="1"/>
  <c r="G65" i="1"/>
  <c r="H65" i="1"/>
  <c r="I65" i="1"/>
  <c r="J65" i="1"/>
  <c r="K65" i="1"/>
  <c r="F27" i="1"/>
  <c r="G27" i="1"/>
  <c r="H27" i="1"/>
  <c r="I27" i="1"/>
  <c r="J27" i="1"/>
  <c r="K27" i="1"/>
  <c r="F26" i="1"/>
  <c r="G26" i="1"/>
  <c r="H26" i="1"/>
  <c r="I26" i="1"/>
  <c r="J26" i="1"/>
  <c r="K26" i="1"/>
  <c r="F33" i="1"/>
  <c r="G33" i="1"/>
  <c r="H33" i="1"/>
  <c r="I33" i="1"/>
  <c r="J33" i="1"/>
  <c r="K33" i="1"/>
  <c r="F64" i="1"/>
  <c r="G64" i="1"/>
  <c r="H64" i="1"/>
  <c r="I64" i="1"/>
  <c r="J64" i="1"/>
  <c r="K64" i="1"/>
  <c r="A87" i="1" l="1"/>
  <c r="A86" i="1"/>
  <c r="A85" i="1"/>
  <c r="A25" i="1"/>
  <c r="A24" i="1"/>
  <c r="A90" i="1"/>
  <c r="A89" i="1"/>
  <c r="A82" i="1"/>
  <c r="A88" i="1"/>
  <c r="A23" i="1"/>
  <c r="A22" i="1"/>
  <c r="A80" i="1"/>
  <c r="A84" i="1"/>
  <c r="A61" i="1"/>
  <c r="A77" i="1"/>
  <c r="A21" i="1"/>
  <c r="A83" i="1"/>
  <c r="A44" i="1"/>
  <c r="A81" i="1"/>
  <c r="A20" i="1"/>
  <c r="A73" i="1"/>
  <c r="A19" i="1"/>
  <c r="A72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25" i="1"/>
  <c r="G25" i="1"/>
  <c r="H25" i="1"/>
  <c r="I25" i="1"/>
  <c r="J25" i="1"/>
  <c r="K25" i="1"/>
  <c r="F24" i="1"/>
  <c r="G24" i="1"/>
  <c r="H24" i="1"/>
  <c r="I24" i="1"/>
  <c r="J24" i="1"/>
  <c r="K24" i="1"/>
  <c r="F90" i="1"/>
  <c r="G90" i="1"/>
  <c r="H90" i="1"/>
  <c r="I90" i="1"/>
  <c r="J90" i="1"/>
  <c r="K90" i="1"/>
  <c r="F89" i="1"/>
  <c r="G89" i="1"/>
  <c r="H89" i="1"/>
  <c r="I89" i="1"/>
  <c r="J89" i="1"/>
  <c r="K89" i="1"/>
  <c r="F82" i="1"/>
  <c r="G82" i="1"/>
  <c r="H82" i="1"/>
  <c r="I82" i="1"/>
  <c r="J82" i="1"/>
  <c r="K82" i="1"/>
  <c r="F88" i="1"/>
  <c r="G88" i="1"/>
  <c r="H88" i="1"/>
  <c r="I88" i="1"/>
  <c r="J88" i="1"/>
  <c r="K88" i="1"/>
  <c r="F23" i="1"/>
  <c r="G23" i="1"/>
  <c r="H23" i="1"/>
  <c r="I23" i="1"/>
  <c r="J23" i="1"/>
  <c r="K23" i="1"/>
  <c r="F22" i="1"/>
  <c r="G22" i="1"/>
  <c r="H22" i="1"/>
  <c r="I22" i="1"/>
  <c r="J22" i="1"/>
  <c r="K22" i="1"/>
  <c r="F80" i="1"/>
  <c r="G80" i="1"/>
  <c r="H80" i="1"/>
  <c r="I80" i="1"/>
  <c r="J80" i="1"/>
  <c r="K80" i="1"/>
  <c r="F84" i="1"/>
  <c r="G84" i="1"/>
  <c r="H84" i="1"/>
  <c r="I84" i="1"/>
  <c r="J84" i="1"/>
  <c r="K84" i="1"/>
  <c r="F61" i="1"/>
  <c r="G61" i="1"/>
  <c r="H61" i="1"/>
  <c r="I61" i="1"/>
  <c r="J61" i="1"/>
  <c r="K61" i="1"/>
  <c r="F77" i="1"/>
  <c r="G77" i="1"/>
  <c r="H77" i="1"/>
  <c r="I77" i="1"/>
  <c r="J77" i="1"/>
  <c r="K77" i="1"/>
  <c r="F21" i="1"/>
  <c r="G21" i="1"/>
  <c r="H21" i="1"/>
  <c r="I21" i="1"/>
  <c r="J21" i="1"/>
  <c r="K21" i="1"/>
  <c r="F83" i="1"/>
  <c r="G83" i="1"/>
  <c r="H83" i="1"/>
  <c r="I83" i="1"/>
  <c r="J83" i="1"/>
  <c r="K83" i="1"/>
  <c r="F44" i="1"/>
  <c r="G44" i="1"/>
  <c r="H44" i="1"/>
  <c r="I44" i="1"/>
  <c r="J44" i="1"/>
  <c r="K44" i="1"/>
  <c r="F81" i="1"/>
  <c r="G81" i="1"/>
  <c r="H81" i="1"/>
  <c r="I81" i="1"/>
  <c r="J81" i="1"/>
  <c r="K81" i="1"/>
  <c r="F20" i="1"/>
  <c r="G20" i="1"/>
  <c r="H20" i="1"/>
  <c r="I20" i="1"/>
  <c r="J20" i="1"/>
  <c r="K20" i="1"/>
  <c r="F73" i="1"/>
  <c r="G73" i="1"/>
  <c r="H73" i="1"/>
  <c r="I73" i="1"/>
  <c r="J73" i="1"/>
  <c r="K73" i="1"/>
  <c r="F19" i="1"/>
  <c r="G19" i="1"/>
  <c r="H19" i="1"/>
  <c r="I19" i="1"/>
  <c r="J19" i="1"/>
  <c r="K19" i="1"/>
  <c r="F72" i="1"/>
  <c r="G72" i="1"/>
  <c r="H72" i="1"/>
  <c r="I72" i="1"/>
  <c r="J72" i="1"/>
  <c r="K72" i="1"/>
  <c r="A71" i="1" l="1"/>
  <c r="A18" i="1"/>
  <c r="A14" i="1"/>
  <c r="A16" i="1"/>
  <c r="A79" i="1"/>
  <c r="A60" i="1"/>
  <c r="A15" i="1"/>
  <c r="A68" i="1"/>
  <c r="A12" i="1"/>
  <c r="A13" i="1"/>
  <c r="A78" i="1"/>
  <c r="F71" i="1"/>
  <c r="G71" i="1"/>
  <c r="H71" i="1"/>
  <c r="I71" i="1"/>
  <c r="J71" i="1"/>
  <c r="K71" i="1"/>
  <c r="F18" i="1"/>
  <c r="G18" i="1"/>
  <c r="H18" i="1"/>
  <c r="I18" i="1"/>
  <c r="J18" i="1"/>
  <c r="K18" i="1"/>
  <c r="F14" i="1"/>
  <c r="G14" i="1"/>
  <c r="H14" i="1"/>
  <c r="I14" i="1"/>
  <c r="J14" i="1"/>
  <c r="K14" i="1"/>
  <c r="F16" i="1"/>
  <c r="G16" i="1"/>
  <c r="H16" i="1"/>
  <c r="I16" i="1"/>
  <c r="J16" i="1"/>
  <c r="K16" i="1"/>
  <c r="F79" i="1"/>
  <c r="G79" i="1"/>
  <c r="H79" i="1"/>
  <c r="I79" i="1"/>
  <c r="J79" i="1"/>
  <c r="K79" i="1"/>
  <c r="F60" i="1"/>
  <c r="G60" i="1"/>
  <c r="H60" i="1"/>
  <c r="I60" i="1"/>
  <c r="J60" i="1"/>
  <c r="K60" i="1"/>
  <c r="F15" i="1"/>
  <c r="G15" i="1"/>
  <c r="H15" i="1"/>
  <c r="I15" i="1"/>
  <c r="J15" i="1"/>
  <c r="K15" i="1"/>
  <c r="F68" i="1"/>
  <c r="G68" i="1"/>
  <c r="H68" i="1"/>
  <c r="I68" i="1"/>
  <c r="J68" i="1"/>
  <c r="K68" i="1"/>
  <c r="F12" i="1"/>
  <c r="G12" i="1"/>
  <c r="H12" i="1"/>
  <c r="I12" i="1"/>
  <c r="J12" i="1"/>
  <c r="K12" i="1"/>
  <c r="F13" i="1"/>
  <c r="G13" i="1"/>
  <c r="H13" i="1"/>
  <c r="I13" i="1"/>
  <c r="J13" i="1"/>
  <c r="K13" i="1"/>
  <c r="F78" i="1"/>
  <c r="G78" i="1"/>
  <c r="H78" i="1"/>
  <c r="I78" i="1"/>
  <c r="J78" i="1"/>
  <c r="K78" i="1"/>
  <c r="F76" i="1" l="1"/>
  <c r="G76" i="1"/>
  <c r="H76" i="1"/>
  <c r="I76" i="1"/>
  <c r="J76" i="1"/>
  <c r="K76" i="1"/>
  <c r="F59" i="1"/>
  <c r="G59" i="1"/>
  <c r="H59" i="1"/>
  <c r="I59" i="1"/>
  <c r="J59" i="1"/>
  <c r="K59" i="1"/>
  <c r="F17" i="1"/>
  <c r="G17" i="1"/>
  <c r="H17" i="1"/>
  <c r="I17" i="1"/>
  <c r="J17" i="1"/>
  <c r="K17" i="1"/>
  <c r="F75" i="1"/>
  <c r="G75" i="1"/>
  <c r="H75" i="1"/>
  <c r="I75" i="1"/>
  <c r="J75" i="1"/>
  <c r="K75" i="1"/>
  <c r="F11" i="1"/>
  <c r="G11" i="1"/>
  <c r="H11" i="1"/>
  <c r="I11" i="1"/>
  <c r="J11" i="1"/>
  <c r="K11" i="1"/>
  <c r="F10" i="1"/>
  <c r="G10" i="1"/>
  <c r="H10" i="1"/>
  <c r="I10" i="1"/>
  <c r="J10" i="1"/>
  <c r="K10" i="1"/>
  <c r="A76" i="1"/>
  <c r="A59" i="1"/>
  <c r="A17" i="1"/>
  <c r="A75" i="1"/>
  <c r="A11" i="1"/>
  <c r="A10" i="1"/>
  <c r="F9" i="1"/>
  <c r="G9" i="1"/>
  <c r="H9" i="1"/>
  <c r="I9" i="1"/>
  <c r="J9" i="1"/>
  <c r="K9" i="1"/>
  <c r="F8" i="1"/>
  <c r="G8" i="1"/>
  <c r="H8" i="1"/>
  <c r="I8" i="1"/>
  <c r="J8" i="1"/>
  <c r="K8" i="1"/>
  <c r="F63" i="1"/>
  <c r="G63" i="1"/>
  <c r="H63" i="1"/>
  <c r="I63" i="1"/>
  <c r="J63" i="1"/>
  <c r="K63" i="1"/>
  <c r="F62" i="1"/>
  <c r="G62" i="1"/>
  <c r="H62" i="1"/>
  <c r="I62" i="1"/>
  <c r="J62" i="1"/>
  <c r="K62" i="1"/>
  <c r="F36" i="1"/>
  <c r="G36" i="1"/>
  <c r="H36" i="1"/>
  <c r="I36" i="1"/>
  <c r="J36" i="1"/>
  <c r="K36" i="1"/>
  <c r="F74" i="1"/>
  <c r="G74" i="1"/>
  <c r="H74" i="1"/>
  <c r="I74" i="1"/>
  <c r="J74" i="1"/>
  <c r="K74" i="1"/>
  <c r="F70" i="1"/>
  <c r="G70" i="1"/>
  <c r="H70" i="1"/>
  <c r="I70" i="1"/>
  <c r="J70" i="1"/>
  <c r="K70" i="1"/>
  <c r="F58" i="1"/>
  <c r="G58" i="1"/>
  <c r="H58" i="1"/>
  <c r="I58" i="1"/>
  <c r="J58" i="1"/>
  <c r="K58" i="1"/>
  <c r="F69" i="1"/>
  <c r="G69" i="1"/>
  <c r="H69" i="1"/>
  <c r="I69" i="1"/>
  <c r="J69" i="1"/>
  <c r="K69" i="1"/>
  <c r="A9" i="1"/>
  <c r="A8" i="1"/>
  <c r="A63" i="1"/>
  <c r="A62" i="1"/>
  <c r="A36" i="1"/>
  <c r="A74" i="1"/>
  <c r="A70" i="1"/>
  <c r="A58" i="1"/>
  <c r="A69" i="1"/>
  <c r="F55" i="1"/>
  <c r="G55" i="1"/>
  <c r="H55" i="1"/>
  <c r="I55" i="1"/>
  <c r="J55" i="1"/>
  <c r="K55" i="1"/>
  <c r="F45" i="1"/>
  <c r="G45" i="1"/>
  <c r="H45" i="1"/>
  <c r="I45" i="1"/>
  <c r="J45" i="1"/>
  <c r="K45" i="1"/>
  <c r="F54" i="1"/>
  <c r="G54" i="1"/>
  <c r="H54" i="1"/>
  <c r="I54" i="1"/>
  <c r="J54" i="1"/>
  <c r="K54" i="1"/>
  <c r="F7" i="1"/>
  <c r="G7" i="1"/>
  <c r="H7" i="1"/>
  <c r="I7" i="1"/>
  <c r="J7" i="1"/>
  <c r="K7" i="1"/>
  <c r="F53" i="1"/>
  <c r="G53" i="1"/>
  <c r="H53" i="1"/>
  <c r="I53" i="1"/>
  <c r="J53" i="1"/>
  <c r="K53" i="1"/>
  <c r="A55" i="1"/>
  <c r="A45" i="1"/>
  <c r="A54" i="1"/>
  <c r="A7" i="1"/>
  <c r="A53" i="1"/>
  <c r="F6" i="1" l="1"/>
  <c r="G6" i="1"/>
  <c r="H6" i="1"/>
  <c r="I6" i="1"/>
  <c r="J6" i="1"/>
  <c r="K6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6" i="1"/>
  <c r="A52" i="1"/>
  <c r="A51" i="1"/>
  <c r="A50" i="1"/>
  <c r="A49" i="1"/>
  <c r="F48" i="1"/>
  <c r="G48" i="1"/>
  <c r="H48" i="1"/>
  <c r="I48" i="1"/>
  <c r="J48" i="1"/>
  <c r="K48" i="1"/>
  <c r="F5" i="1"/>
  <c r="G5" i="1"/>
  <c r="H5" i="1"/>
  <c r="I5" i="1"/>
  <c r="J5" i="1"/>
  <c r="K5" i="1"/>
  <c r="A48" i="1"/>
  <c r="A5" i="1"/>
  <c r="A47" i="1" l="1"/>
  <c r="A46" i="1"/>
  <c r="A57" i="1"/>
  <c r="A56" i="1"/>
  <c r="F47" i="1"/>
  <c r="G47" i="1"/>
  <c r="H47" i="1"/>
  <c r="I47" i="1"/>
  <c r="J47" i="1"/>
  <c r="K47" i="1"/>
  <c r="F46" i="1"/>
  <c r="G46" i="1"/>
  <c r="H46" i="1"/>
  <c r="I46" i="1"/>
  <c r="J46" i="1"/>
  <c r="K46" i="1"/>
  <c r="F57" i="1"/>
  <c r="G57" i="1"/>
  <c r="H57" i="1"/>
  <c r="I57" i="1"/>
  <c r="J57" i="1"/>
  <c r="K57" i="1"/>
  <c r="F56" i="1"/>
  <c r="G56" i="1"/>
  <c r="H56" i="1"/>
  <c r="I56" i="1"/>
  <c r="J56" i="1"/>
  <c r="K56" i="1"/>
  <c r="A43" i="1" l="1"/>
  <c r="A42" i="1"/>
  <c r="A41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40" i="1" l="1"/>
  <c r="A39" i="1"/>
  <c r="A38" i="1"/>
  <c r="A37" i="1"/>
  <c r="A31" i="1"/>
  <c r="A35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1" i="1"/>
  <c r="G31" i="1"/>
  <c r="H31" i="1"/>
  <c r="I31" i="1"/>
  <c r="J31" i="1"/>
  <c r="K31" i="1"/>
  <c r="F35" i="1"/>
  <c r="G35" i="1"/>
  <c r="H35" i="1"/>
  <c r="I35" i="1"/>
  <c r="J35" i="1"/>
  <c r="K35" i="1"/>
  <c r="F34" i="1" l="1"/>
  <c r="G34" i="1"/>
  <c r="H34" i="1"/>
  <c r="I34" i="1"/>
  <c r="J34" i="1"/>
  <c r="K34" i="1"/>
  <c r="A34" i="1"/>
  <c r="F67" i="1"/>
  <c r="G67" i="1"/>
  <c r="H67" i="1"/>
  <c r="I67" i="1"/>
  <c r="J67" i="1"/>
  <c r="K67" i="1"/>
  <c r="A67" i="1"/>
  <c r="F32" i="1" l="1"/>
  <c r="G32" i="1"/>
  <c r="H32" i="1"/>
  <c r="I32" i="1"/>
  <c r="J32" i="1"/>
  <c r="K32" i="1"/>
  <c r="A32" i="1"/>
  <c r="F66" i="1" l="1"/>
  <c r="G66" i="1"/>
  <c r="H66" i="1"/>
  <c r="I66" i="1"/>
  <c r="J66" i="1"/>
  <c r="K66" i="1"/>
  <c r="A66" i="1"/>
  <c r="A30" i="1" l="1"/>
  <c r="F30" i="1"/>
  <c r="G30" i="1"/>
  <c r="H30" i="1"/>
  <c r="I30" i="1"/>
  <c r="J30" i="1"/>
  <c r="K30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A12" i="3"/>
  <c r="I3" i="16" l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<sst xmlns="http://schemas.openxmlformats.org/spreadsheetml/2006/main" count="14090" uniqueCount="2738">
  <si>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</si>
  <si>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</si>
  <si>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</si>
  <si>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</si>
  <si>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</si>
  <si>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</si>
  <si>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</si>
  <si>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</si>
  <si>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</si>
  <si>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</si>
  <si>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</si>
  <si>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</si>
  <si>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</si>
  <si>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</si>
  <si>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</si>
  <si>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</si>
  <si>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</si>
  <si>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</si>
  <si>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</si>
  <si>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</si>
  <si>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</si>
  <si>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</si>
  <si>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</si>
  <si>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</si>
  <si>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</si>
  <si>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</si>
  <si>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</si>
  <si>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</si>
  <si>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</si>
  <si>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</si>
  <si>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</si>
  <si>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</si>
  <si>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</si>
  <si>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</si>
  <si>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</si>
  <si>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</si>
  <si>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</si>
  <si>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</si>
  <si>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</si>
  <si>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</si>
  <si>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</si>
  <si>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</si>
  <si>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</si>
  <si>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</si>
  <si>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</si>
  <si>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</si>
  <si>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</si>
  <si>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</si>
  <si>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</si>
  <si>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</si>
  <si>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</si>
  <si>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</si>
  <si>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</si>
  <si>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</si>
  <si>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</si>
  <si>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</si>
  <si>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</si>
  <si>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</si>
  <si>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</si>
  <si>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</si>
  <si>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</si>
  <si>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</si>
  <si>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</si>
  <si>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</si>
  <si>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</si>
  <si>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</si>
  <si>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</si>
  <si>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</si>
  <si>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</si>
  <si>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</si>
  <si>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</si>
  <si>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</si>
  <si>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</si>
  <si>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</si>
  <si>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</si>
  <si>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</si>
  <si>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</si>
  <si>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</si>
  <si>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</si>
  <si>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</si>
  <si>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</si>
  <si>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</si>
  <si>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</si>
  <si>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</si>
  <si>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</si>
  <si>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</si>
  <si>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</si>
  <si>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</si>
  <si>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</si>
  <si>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</si>
  <si>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</si>
  <si>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</si>
  <si>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</si>
  <si>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</si>
  <si>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</si>
  <si>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</si>
  <si>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</si>
  <si>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</si>
  <si>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</si>
  <si>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</si>
  <si>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</si>
  <si>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</si>
  <si>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</si>
  <si>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</si>
  <si>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</si>
  <si>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</si>
  <si>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</si>
  <si>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</si>
  <si>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</si>
  <si>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</si>
  <si>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</si>
  <si>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</si>
  <si>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</si>
  <si>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</si>
  <si>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</si>
  <si>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</si>
  <si>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</si>
  <si>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</si>
  <si>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</si>
  <si>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</si>
  <si>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</si>
  <si>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</si>
  <si>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</si>
  <si>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</si>
  <si>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</si>
  <si>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</si>
  <si>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</si>
  <si>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</si>
  <si>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</si>
  <si>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</si>
  <si>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</si>
  <si>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</si>
  <si>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</si>
  <si>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</si>
  <si>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</si>
  <si>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</si>
  <si>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</si>
  <si>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</si>
  <si>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</si>
  <si>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</si>
  <si>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</si>
  <si>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</si>
  <si>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</si>
  <si>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</si>
  <si>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</si>
  <si>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</si>
  <si>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</si>
  <si>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</si>
  <si>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</si>
  <si>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</si>
  <si>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</si>
  <si>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</si>
  <si>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</si>
  <si>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</si>
  <si>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</si>
  <si>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</si>
  <si>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</si>
  <si>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</si>
  <si>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</si>
  <si>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</si>
  <si>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</si>
  <si>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</si>
  <si>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</si>
  <si>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</si>
  <si>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</si>
  <si>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</si>
  <si>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</si>
  <si>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</si>
  <si>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</si>
  <si>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</si>
  <si>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</si>
  <si>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</si>
  <si>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</si>
  <si>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</si>
  <si>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</si>
  <si>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</si>
  <si>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</si>
  <si>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</si>
  <si>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</si>
  <si>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</si>
  <si>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</si>
  <si>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</si>
  <si>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</si>
  <si>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</si>
  <si>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</si>
  <si>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</si>
  <si>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</si>
  <si>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</si>
  <si>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</si>
  <si>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</si>
  <si>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</si>
  <si>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</si>
  <si>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</si>
  <si>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</si>
  <si>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</si>
  <si>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</si>
  <si>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</si>
  <si>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</si>
  <si>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</si>
  <si>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</si>
  <si>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</si>
  <si>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</si>
  <si>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</si>
  <si>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</si>
  <si>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</si>
  <si>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</si>
  <si>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</si>
  <si>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</si>
  <si>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</si>
  <si>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</si>
  <si>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</si>
  <si>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</si>
  <si>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</si>
  <si>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</si>
  <si>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</si>
  <si>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</si>
  <si>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</si>
  <si>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</si>
  <si>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</si>
  <si>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</si>
  <si>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</si>
  <si>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</si>
  <si>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</si>
  <si>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</si>
  <si>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</si>
  <si>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</si>
  <si>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</si>
  <si>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</si>
  <si>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</si>
  <si>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</si>
  <si>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</si>
  <si>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</si>
  <si>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</si>
  <si>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</si>
  <si>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</si>
  <si>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</si>
  <si>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</si>
  <si>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</si>
  <si>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</si>
  <si>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</si>
  <si>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</si>
  <si>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</si>
  <si>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</si>
  <si>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</si>
  <si>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</si>
  <si>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</si>
  <si>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</si>
  <si>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</si>
  <si>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</si>
  <si>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</si>
  <si>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</si>
  <si>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</si>
  <si>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</si>
  <si>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</si>
  <si>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</si>
  <si>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</si>
  <si>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</si>
  <si>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</si>
  <si>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</si>
  <si>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</si>
  <si>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</si>
  <si>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</si>
  <si>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</si>
  <si>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</si>
  <si>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</si>
  <si>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</si>
  <si>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</si>
  <si>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</si>
  <si>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</si>
  <si>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</si>
  <si>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</si>
  <si>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</si>
  <si>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</si>
  <si>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</si>
  <si>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</si>
  <si>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</si>
  <si>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</si>
  <si>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</si>
  <si>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</si>
  <si>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</si>
  <si>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</si>
  <si>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</si>
  <si>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</si>
  <si>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</si>
  <si>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</si>
  <si>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</si>
  <si>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</si>
  <si>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</si>
  <si>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</si>
  <si>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</si>
  <si>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</si>
  <si>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</si>
  <si>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</si>
  <si>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</si>
  <si>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</si>
  <si>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</si>
  <si>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</si>
  <si>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</si>
  <si>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</si>
  <si>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</si>
  <si>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</si>
  <si>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</si>
  <si>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</si>
  <si>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</si>
  <si>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</si>
  <si>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</si>
  <si>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</si>
  <si>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</si>
  <si>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</si>
  <si>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</si>
  <si>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</si>
  <si>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</si>
  <si>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</si>
  <si>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</si>
  <si>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</si>
  <si>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</si>
  <si>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</si>
  <si>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</si>
  <si>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</si>
  <si>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</si>
  <si>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</si>
  <si>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</si>
  <si>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</si>
  <si>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</si>
  <si>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</si>
  <si>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</si>
  <si>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</si>
  <si>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</si>
  <si>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</si>
  <si>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</si>
  <si>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</si>
  <si>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</si>
  <si>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</si>
  <si>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</si>
  <si>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</si>
  <si>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</si>
  <si>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</si>
  <si>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</si>
  <si>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</si>
  <si>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</si>
  <si>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</si>
  <si>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</si>
  <si>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</si>
  <si>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</si>
  <si>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</si>
  <si>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</si>
  <si>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</si>
  <si>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</si>
  <si>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</si>
  <si>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</si>
  <si>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</si>
  <si>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</si>
  <si>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</si>
  <si>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</si>
  <si>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</si>
  <si>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</si>
  <si>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</si>
  <si>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</si>
  <si>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</si>
  <si>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</si>
  <si>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</si>
  <si>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</si>
  <si>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</si>
  <si>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</si>
  <si>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</si>
  <si>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</si>
  <si>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</si>
  <si>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</si>
  <si>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</si>
  <si>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</si>
  <si>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</si>
  <si>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</si>
  <si>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</si>
  <si>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</si>
  <si>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</si>
  <si>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</si>
  <si>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</si>
  <si>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</si>
  <si>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</si>
  <si>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</si>
  <si>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</si>
  <si>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</si>
  <si>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</si>
  <si>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</si>
  <si>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</si>
  <si>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</si>
  <si>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</si>
  <si>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</si>
  <si>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</si>
  <si>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</si>
  <si>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</si>
  <si>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</si>
  <si>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</si>
  <si>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</si>
  <si>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</si>
  <si>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</si>
  <si>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</si>
  <si>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</si>
  <si>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</si>
  <si>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</si>
  <si>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</si>
  <si>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</si>
  <si>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</si>
  <si>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</si>
  <si>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</si>
  <si>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</si>
  <si>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</si>
  <si>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</si>
  <si>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</si>
  <si>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</si>
  <si>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</si>
  <si>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</si>
  <si>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</si>
  <si>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</si>
  <si>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</si>
  <si>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</si>
  <si>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</si>
  <si>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</si>
  <si>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</si>
  <si>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</si>
  <si>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</si>
  <si>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</si>
  <si>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</si>
  <si>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</si>
  <si>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</si>
  <si>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</si>
  <si>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</si>
  <si>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</si>
  <si>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</si>
  <si>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</si>
  <si>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</si>
  <si>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</si>
  <si>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</si>
  <si>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</si>
  <si>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</si>
  <si>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</si>
  <si>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</si>
  <si>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</si>
  <si>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</si>
  <si>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</si>
  <si>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</si>
  <si>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</si>
  <si>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</si>
  <si>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</si>
  <si>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</si>
  <si>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</si>
  <si>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</si>
  <si>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</si>
  <si>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</si>
  <si>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</si>
  <si>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</si>
  <si>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</si>
  <si>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</si>
  <si>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</si>
  <si>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</si>
  <si>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</si>
  <si>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</si>
  <si>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</si>
  <si>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</si>
  <si>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</si>
  <si>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</si>
  <si>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</si>
  <si>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</si>
  <si>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</si>
  <si>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</si>
  <si>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</si>
  <si>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</si>
  <si>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</si>
  <si>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</si>
  <si>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</si>
  <si>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</si>
  <si>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</si>
  <si>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</si>
  <si>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</si>
  <si>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</si>
  <si>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</si>
  <si>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</si>
  <si>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</si>
  <si>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</si>
  <si>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</si>
  <si>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</si>
  <si>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</si>
  <si>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</si>
  <si>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</si>
  <si>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</si>
  <si>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</si>
  <si>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</si>
  <si>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</si>
  <si>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</si>
  <si>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</si>
  <si>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</si>
  <si>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</si>
  <si>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</si>
  <si>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</si>
  <si>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</si>
  <si>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</si>
  <si>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</si>
  <si>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</si>
  <si>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</si>
  <si>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</si>
  <si>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</si>
  <si>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</si>
  <si>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</si>
  <si>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</si>
  <si>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</si>
  <si>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</si>
  <si>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</si>
  <si>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</si>
  <si>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</si>
  <si>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</si>
  <si>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</si>
  <si>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</si>
  <si>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</si>
  <si>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</si>
  <si>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</si>
  <si>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</si>
  <si>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</si>
  <si>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</si>
  <si>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</si>
  <si>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</si>
  <si>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</si>
  <si>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</si>
  <si>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</si>
  <si>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</si>
  <si>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</si>
  <si>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</si>
  <si>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</si>
  <si>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</si>
  <si>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</si>
  <si>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</si>
  <si>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</si>
  <si>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</si>
  <si>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</si>
  <si>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</si>
  <si>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</si>
  <si>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</si>
  <si>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</si>
  <si>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</si>
  <si>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</si>
  <si>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</si>
  <si>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</si>
  <si>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</si>
  <si>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</si>
  <si>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</si>
  <si>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</si>
  <si>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</si>
  <si>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</si>
  <si>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</si>
  <si>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</si>
  <si>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</si>
  <si>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</si>
  <si>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</si>
  <si>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</si>
  <si>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</si>
  <si>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</si>
  <si>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</si>
  <si>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</si>
  <si>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</si>
  <si>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</si>
  <si>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</si>
  <si>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</si>
  <si>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</si>
  <si>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</si>
  <si>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</si>
  <si>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</si>
  <si>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</si>
  <si>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</si>
  <si>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</si>
  <si>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</si>
  <si>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</si>
  <si>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</si>
  <si>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</si>
  <si>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</si>
  <si>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</si>
  <si>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</si>
  <si>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</si>
  <si>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</si>
  <si>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</si>
  <si>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</si>
  <si>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</si>
  <si>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</si>
  <si>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</si>
  <si>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</si>
  <si>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</si>
  <si>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</si>
  <si>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</si>
  <si>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</si>
  <si>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</si>
  <si>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</si>
  <si>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</si>
  <si>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</si>
  <si>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</si>
  <si>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</si>
  <si>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</si>
  <si>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</si>
  <si>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</si>
  <si>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</si>
  <si>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</si>
  <si>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</si>
  <si>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</si>
  <si>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</si>
  <si>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</si>
  <si>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</si>
  <si>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</si>
  <si>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</si>
  <si>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</si>
  <si>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</si>
  <si>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</si>
  <si>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</si>
  <si>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</si>
  <si>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</si>
  <si>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</si>
  <si>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</si>
  <si>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</si>
  <si>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</si>
  <si>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</si>
  <si>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</si>
  <si>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</si>
  <si>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</si>
  <si>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</si>
  <si>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</si>
  <si>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</si>
  <si>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</si>
  <si>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</si>
  <si>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</si>
  <si>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</si>
  <si>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</si>
  <si>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</si>
  <si>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</si>
  <si>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</si>
  <si>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</si>
  <si>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</si>
  <si>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</si>
  <si>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</si>
  <si>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</si>
  <si>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</si>
  <si>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</si>
  <si>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</si>
  <si>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</si>
  <si>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</si>
  <si>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</si>
  <si>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</si>
  <si>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</si>
  <si>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</si>
  <si>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</si>
  <si>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</si>
  <si>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</si>
  <si>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</si>
  <si>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</si>
  <si>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</si>
  <si>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</si>
  <si>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</si>
  <si>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</si>
  <si>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</si>
  <si>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</si>
  <si>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</si>
  <si>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</si>
  <si>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</si>
  <si>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</si>
  <si>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</si>
  <si>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</si>
  <si>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</si>
  <si>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</si>
  <si>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</si>
  <si>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</si>
  <si>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</si>
  <si>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</si>
  <si>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</si>
  <si>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</si>
  <si>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</si>
  <si>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</si>
  <si>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</si>
  <si>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</si>
  <si>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</si>
  <si>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</si>
  <si>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</si>
  <si>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</si>
  <si>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</si>
  <si>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</si>
  <si>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</si>
  <si>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</si>
  <si>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</si>
  <si>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</si>
  <si>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</si>
  <si>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</si>
  <si>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</si>
  <si>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</si>
  <si>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</si>
  <si>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</si>
  <si>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</si>
  <si>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</si>
  <si>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</si>
  <si>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</si>
  <si>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</si>
  <si>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</si>
  <si>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</si>
  <si>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</si>
  <si>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</si>
  <si>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</si>
  <si>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</si>
  <si>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</si>
  <si>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</si>
  <si>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</si>
  <si>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</si>
  <si>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</si>
  <si>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</si>
  <si>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</si>
  <si>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</si>
  <si>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</si>
  <si>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</si>
  <si>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</si>
  <si>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</si>
  <si>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</si>
  <si>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</si>
  <si>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</si>
  <si>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</si>
  <si>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</si>
  <si>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</si>
  <si>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</si>
  <si>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</si>
  <si>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</si>
  <si>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</si>
  <si>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</si>
  <si>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</si>
  <si>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</si>
  <si>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</si>
  <si>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</si>
  <si>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</si>
  <si>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</si>
  <si>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</si>
  <si>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</si>
  <si>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</si>
  <si>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</si>
  <si>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</si>
  <si>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</si>
  <si>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</si>
  <si>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</si>
  <si>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</si>
  <si>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</si>
  <si>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</si>
  <si>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</si>
  <si>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</si>
  <si>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</si>
  <si>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</si>
  <si>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</si>
  <si>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</si>
  <si>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</si>
  <si>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</si>
  <si>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</si>
  <si>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</si>
  <si>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</si>
  <si>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</si>
  <si>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</si>
  <si>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</si>
  <si>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</si>
  <si>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</si>
  <si>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</si>
  <si>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</si>
  <si>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</si>
  <si>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</si>
  <si>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</si>
  <si>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</si>
  <si>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</si>
  <si>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</si>
  <si>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</si>
  <si>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</si>
  <si>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</si>
  <si>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</si>
  <si>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</si>
  <si>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</si>
  <si>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</si>
  <si>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</si>
  <si>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</si>
  <si>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</si>
  <si>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</si>
  <si>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</si>
  <si>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</si>
  <si>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</si>
  <si>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</si>
  <si>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</si>
  <si>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</si>
  <si>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</si>
  <si>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</si>
  <si>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</si>
  <si>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</si>
  <si>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</si>
  <si>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</si>
  <si>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</si>
  <si>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</si>
  <si>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</si>
  <si>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</si>
  <si>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</si>
  <si>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</si>
  <si>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</si>
  <si>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</si>
  <si>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</si>
  <si>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</si>
  <si>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</si>
  <si>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</si>
  <si>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</si>
  <si>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</si>
  <si>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</si>
  <si>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</si>
  <si>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</si>
  <si>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</si>
  <si>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</si>
  <si>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</si>
  <si>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</si>
  <si>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</si>
  <si>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</si>
  <si>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</si>
  <si>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</si>
  <si>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</si>
  <si>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</si>
  <si>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</si>
  <si>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</si>
  <si>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</si>
  <si>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</si>
  <si>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</si>
  <si>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</si>
  <si>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</si>
  <si>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</si>
  <si>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</si>
  <si>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</si>
  <si>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</si>
  <si>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</si>
  <si>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</si>
  <si>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</si>
  <si>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</si>
  <si>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</si>
  <si>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</si>
  <si>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</si>
  <si>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</si>
  <si>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</si>
  <si>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</si>
  <si>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</si>
  <si>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</si>
  <si>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</si>
  <si>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</si>
  <si>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</si>
  <si>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</si>
  <si>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</si>
  <si>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</si>
  <si>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</si>
  <si>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</si>
  <si>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</si>
  <si>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</si>
  <si>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</si>
  <si>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</si>
  <si>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</si>
  <si>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</si>
  <si>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</si>
  <si>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</si>
  <si>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</si>
  <si>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</si>
  <si>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</si>
  <si>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</si>
  <si>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</si>
  <si>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</si>
  <si>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</si>
  <si>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</si>
  <si>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</si>
  <si>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</si>
  <si>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</si>
  <si>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</si>
  <si>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</si>
  <si>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</si>
  <si>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</si>
  <si>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</si>
  <si>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</si>
  <si>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</si>
  <si>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</si>
  <si>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</si>
  <si>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</si>
  <si>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</si>
  <si>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</si>
  <si>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</si>
  <si>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</si>
  <si>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</si>
  <si>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</si>
  <si>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</si>
  <si>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</si>
  <si>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</si>
  <si>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</si>
  <si>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</si>
  <si>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</si>
  <si>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</si>
  <si>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</si>
  <si>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</si>
  <si>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</si>
  <si>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</si>
  <si>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</si>
  <si>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</si>
  <si>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</si>
  <si>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</si>
  <si>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</si>
  <si>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</si>
  <si>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</si>
  <si>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</si>
  <si>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</si>
  <si>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</si>
  <si>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</si>
  <si>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</si>
  <si>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</si>
  <si>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</si>
  <si>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</si>
  <si>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</si>
  <si>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</si>
  <si>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</si>
  <si>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</si>
  <si>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</si>
  <si>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</si>
  <si>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</si>
  <si>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</si>
  <si>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</si>
  <si>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</si>
  <si>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</si>
  <si>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</si>
  <si>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</si>
  <si>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</si>
  <si>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</si>
  <si>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</si>
  <si>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</si>
  <si>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</si>
  <si>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</si>
  <si>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</si>
  <si>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</si>
  <si>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</si>
  <si>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</si>
  <si>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</si>
  <si>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</si>
  <si>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</si>
  <si>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</si>
  <si>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</si>
  <si>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</si>
  <si>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</si>
  <si>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</si>
  <si>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</si>
  <si>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</si>
  <si>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</si>
  <si>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</si>
  <si>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</si>
  <si>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</si>
  <si>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</si>
  <si>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</si>
  <si>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</si>
  <si>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</si>
  <si>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</si>
  <si>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</si>
  <si>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</si>
  <si>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</si>
  <si>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</si>
  <si>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</si>
  <si>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</si>
  <si>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</si>
  <si>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</si>
  <si>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</si>
  <si>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</si>
  <si>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</si>
  <si>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</si>
  <si>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</si>
  <si>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</si>
  <si>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</si>
  <si>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</si>
  <si>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</si>
  <si>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</si>
  <si>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</si>
  <si>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</si>
  <si>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</si>
  <si>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</si>
  <si>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</si>
  <si>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</si>
  <si>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</si>
  <si>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</si>
  <si>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</si>
  <si>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</si>
  <si>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</si>
  <si>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</si>
  <si>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</si>
  <si>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</si>
  <si>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</si>
  <si>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</si>
  <si>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</si>
  <si>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</si>
  <si>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</si>
  <si>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</si>
  <si>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</si>
  <si>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</si>
  <si>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</si>
  <si>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</si>
  <si>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</si>
  <si>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</si>
  <si>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</si>
  <si>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</si>
  <si>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</si>
  <si>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</si>
  <si>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</si>
  <si>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</si>
  <si>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</si>
  <si>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</si>
  <si>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</si>
  <si>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</si>
  <si>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</si>
  <si>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</si>
  <si>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</si>
  <si>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</si>
  <si>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</si>
  <si>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</si>
  <si>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</si>
  <si>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</si>
  <si>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</si>
  <si>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</si>
  <si>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</si>
  <si>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</si>
  <si>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</si>
  <si>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</si>
  <si>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</si>
  <si>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</si>
  <si>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</si>
  <si>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</si>
  <si>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</si>
  <si>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</si>
  <si>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</si>
  <si>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</si>
  <si>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</si>
  <si>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</si>
  <si>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</si>
  <si>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</si>
  <si>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</si>
  <si>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</si>
  <si>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</si>
  <si>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</si>
  <si>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</si>
  <si>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</si>
  <si>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</si>
  <si>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</si>
  <si>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</si>
  <si>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</si>
  <si>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</si>
  <si>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</si>
  <si>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</si>
  <si>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</si>
  <si>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</si>
  <si>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</si>
  <si>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</si>
  <si>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</si>
  <si>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</si>
  <si>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</si>
  <si>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</si>
  <si>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</si>
  <si>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</si>
  <si>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</si>
  <si>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</si>
  <si>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</si>
  <si>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</si>
  <si>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</si>
  <si>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</si>
  <si>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</si>
  <si>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</si>
  <si>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</si>
  <si>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</si>
  <si>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</si>
  <si>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</si>
  <si>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</si>
  <si>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</si>
  <si>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</si>
  <si>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</si>
  <si>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</si>
  <si>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</si>
  <si>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</si>
  <si>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</si>
  <si>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</si>
  <si>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</si>
  <si>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</si>
  <si>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</si>
  <si>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</si>
  <si>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</si>
  <si>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</si>
  <si>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</si>
  <si>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</si>
  <si>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</si>
  <si>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</si>
  <si>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</si>
  <si>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</si>
  <si>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</si>
  <si>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</si>
  <si>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</si>
  <si>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</si>
  <si>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</si>
  <si>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</si>
  <si>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</si>
  <si>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</si>
  <si>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</si>
  <si>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</si>
  <si>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</si>
  <si>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</si>
  <si>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</si>
  <si>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</si>
  <si>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</si>
  <si>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</si>
  <si>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</si>
  <si>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</si>
  <si>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</si>
  <si>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</si>
  <si>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</si>
  <si>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</si>
  <si>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</si>
  <si>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</si>
  <si>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</si>
  <si>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</si>
  <si>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</si>
  <si>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</si>
  <si>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</si>
  <si>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</si>
  <si>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</si>
  <si>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</si>
  <si>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</si>
  <si>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</si>
  <si>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</si>
  <si>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</si>
  <si>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</si>
  <si>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</si>
  <si>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</si>
  <si>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</si>
  <si>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</si>
  <si>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</si>
  <si>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</si>
  <si>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</si>
  <si>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</si>
  <si>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</si>
  <si>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</si>
  <si>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</si>
  <si>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</si>
  <si>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</si>
  <si>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</si>
  <si>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</si>
  <si>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</si>
  <si>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</si>
  <si>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</si>
  <si>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</si>
  <si>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</si>
  <si>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</si>
  <si>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</si>
  <si>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</si>
  <si>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</si>
  <si>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</si>
  <si>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</si>
  <si>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</si>
  <si>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</si>
  <si>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</si>
  <si>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</si>
  <si>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</si>
  <si>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</si>
  <si>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</si>
  <si>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</si>
  <si>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</si>
  <si>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</si>
  <si>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</si>
  <si>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</si>
  <si>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</si>
  <si>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</si>
  <si>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</si>
  <si>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</si>
  <si>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</si>
  <si>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</si>
  <si>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</si>
  <si>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</si>
  <si>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</si>
  <si>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</si>
  <si>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</si>
  <si>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</si>
  <si>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</si>
  <si>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</si>
  <si>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</si>
  <si>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</si>
  <si>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</si>
  <si>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</si>
  <si>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</si>
  <si>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</si>
  <si>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</si>
  <si>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</si>
  <si>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</si>
  <si>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</si>
  <si>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</si>
  <si>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</si>
  <si>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</si>
  <si>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</si>
  <si>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</si>
  <si>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</si>
  <si>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</si>
  <si>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</si>
  <si>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</si>
  <si>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</si>
  <si>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</si>
  <si>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</si>
  <si>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</si>
  <si>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</si>
  <si>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</si>
  <si>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</si>
  <si>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</si>
  <si>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</si>
  <si>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</si>
  <si>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</si>
  <si>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</si>
  <si>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</si>
  <si>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</si>
  <si>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</si>
  <si>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</si>
  <si>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</si>
  <si>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</si>
  <si>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</si>
  <si>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</si>
  <si>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</si>
  <si>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</si>
  <si>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</si>
  <si>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</si>
  <si>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</si>
  <si>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</si>
  <si>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</si>
  <si>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</si>
  <si>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</si>
  <si>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</si>
  <si>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</si>
  <si>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</si>
  <si>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</si>
  <si>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</si>
  <si>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</si>
  <si>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</si>
  <si>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</si>
  <si>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</si>
  <si>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</si>
  <si>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</si>
  <si>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</si>
  <si>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</si>
  <si>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</si>
  <si>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</si>
  <si>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</si>
  <si>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</si>
  <si>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</si>
  <si>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</si>
  <si>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</si>
  <si>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</si>
  <si>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</si>
  <si>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</si>
  <si>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</si>
  <si>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</si>
  <si>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</si>
  <si>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</si>
  <si>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</si>
  <si>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</si>
  <si>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</si>
  <si>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</si>
  <si>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</si>
  <si>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</si>
  <si>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</si>
  <si>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</si>
  <si>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</si>
  <si>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</si>
  <si>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</si>
  <si>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</si>
  <si>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</si>
  <si>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</si>
  <si>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</si>
  <si>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</si>
  <si>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</si>
  <si>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</si>
  <si>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</si>
  <si>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</si>
  <si>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</si>
  <si>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</si>
  <si>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</si>
  <si>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</si>
  <si>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</si>
  <si>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</si>
  <si>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</si>
  <si>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</si>
  <si>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</si>
  <si>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</si>
  <si>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</si>
  <si>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</si>
  <si>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</si>
  <si>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</si>
  <si>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</si>
  <si>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</si>
  <si>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</si>
  <si>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</si>
  <si>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</si>
  <si>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</si>
  <si>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</si>
  <si>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</si>
  <si>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</si>
  <si>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</si>
  <si>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</si>
  <si>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</si>
  <si>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</si>
  <si>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</si>
  <si>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</si>
  <si>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</si>
  <si>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</si>
  <si>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</si>
  <si>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</si>
  <si>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</si>
  <si>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</si>
  <si>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</si>
  <si>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</si>
  <si>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</si>
  <si>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</si>
  <si>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</si>
  <si>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</si>
  <si>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</si>
  <si>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</si>
  <si>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</si>
  <si>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</si>
  <si>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</si>
  <si>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</si>
  <si>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</si>
  <si>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</si>
  <si>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</si>
  <si>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</si>
  <si>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</si>
  <si>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</si>
  <si>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</si>
  <si>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</si>
  <si>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</si>
  <si>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</si>
  <si>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</si>
  <si>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</si>
  <si>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</si>
  <si>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</si>
  <si>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</si>
  <si>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</si>
  <si>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</si>
  <si>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</si>
  <si>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</si>
  <si>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</si>
  <si>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</si>
  <si>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</si>
  <si>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</si>
  <si>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</si>
  <si>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</si>
  <si>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</si>
  <si>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</si>
  <si>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</si>
  <si>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</si>
  <si>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</si>
  <si>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</si>
  <si>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</si>
  <si>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</si>
  <si>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</si>
  <si>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</si>
  <si>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</si>
  <si>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</si>
  <si>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</si>
  <si>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</si>
  <si>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</si>
  <si>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</si>
  <si>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</si>
  <si>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</si>
  <si>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</si>
  <si>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</si>
  <si>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</si>
  <si>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</si>
  <si>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</si>
  <si>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</si>
  <si>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</si>
  <si>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</si>
  <si>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</si>
  <si>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</si>
  <si>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</si>
  <si>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</si>
  <si>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</si>
  <si>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</si>
  <si>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</si>
  <si>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</si>
  <si>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</si>
  <si>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</si>
  <si>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</si>
  <si>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</si>
  <si>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</si>
  <si>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</si>
  <si>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</si>
  <si>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</si>
  <si>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</si>
  <si>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</si>
  <si>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</si>
  <si>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</si>
  <si>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</si>
  <si>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</si>
  <si>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</si>
  <si>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</si>
  <si>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</si>
  <si>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</si>
  <si>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</si>
  <si>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</si>
  <si>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</si>
  <si>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</si>
  <si>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</si>
  <si>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</si>
  <si>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</si>
  <si>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</si>
  <si>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</si>
  <si>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</si>
  <si>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</si>
  <si>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</si>
  <si>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</si>
  <si>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</si>
  <si>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</si>
  <si>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</si>
  <si>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</si>
  <si>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</si>
  <si>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</si>
  <si>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</si>
  <si>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</si>
  <si>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</si>
  <si>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</si>
  <si>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</si>
  <si>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</si>
  <si>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</si>
  <si>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</si>
  <si>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</si>
  <si>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</si>
  <si>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</si>
  <si>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</si>
  <si>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</si>
  <si>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</si>
  <si>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</si>
  <si>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</si>
  <si>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</si>
  <si>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</si>
  <si>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</si>
  <si>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</si>
  <si>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</si>
  <si>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</si>
  <si>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</si>
  <si>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</si>
  <si>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</si>
  <si>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</si>
  <si>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</si>
  <si>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</si>
  <si>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</si>
  <si>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</si>
  <si>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</si>
  <si>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</si>
  <si>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</si>
  <si>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</si>
  <si>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</si>
  <si>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</si>
  <si>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</si>
  <si>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</si>
  <si>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</si>
  <si>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</si>
  <si>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</si>
  <si>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</si>
  <si>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</si>
  <si>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</si>
  <si>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</si>
  <si>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</si>
  <si>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</si>
  <si>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</si>
  <si>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</si>
  <si>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</si>
  <si>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</si>
  <si>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</si>
  <si>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</si>
  <si>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</si>
  <si>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</si>
  <si>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</si>
  <si>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</si>
  <si>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</si>
  <si>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</si>
  <si>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</si>
  <si>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</si>
  <si>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</si>
  <si>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</si>
  <si>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</si>
  <si>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</si>
  <si>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</si>
  <si>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</si>
  <si>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</si>
  <si>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</si>
  <si>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</si>
  <si>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</si>
  <si>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</si>
  <si>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</si>
  <si>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</si>
  <si>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</si>
  <si>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</si>
  <si>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</si>
  <si>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</si>
  <si>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</si>
  <si>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</si>
  <si>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</si>
  <si>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</si>
  <si>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</si>
  <si>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</si>
  <si>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</si>
  <si>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</si>
  <si>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</si>
  <si>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</si>
  <si>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</si>
  <si>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</si>
  <si>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</si>
  <si>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</si>
  <si>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</si>
  <si>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</si>
  <si>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</si>
  <si>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</si>
  <si>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</si>
  <si>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</si>
  <si>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</si>
  <si>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</si>
  <si>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</si>
  <si>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</si>
  <si>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</si>
  <si>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</si>
  <si>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</si>
  <si>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</si>
  <si>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</si>
  <si>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</si>
  <si>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</si>
  <si>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</si>
  <si>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</si>
  <si>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</si>
  <si>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</si>
  <si>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</si>
  <si>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</si>
  <si>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</si>
  <si>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</si>
  <si>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</si>
  <si>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</si>
  <si>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</si>
  <si>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</si>
  <si>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</si>
  <si>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</si>
  <si>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</si>
  <si>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</si>
  <si>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</si>
  <si>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</si>
  <si>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</si>
  <si>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</si>
  <si>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</si>
  <si>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</si>
  <si>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</si>
  <si>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</si>
  <si>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</si>
  <si>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</si>
  <si>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</si>
  <si>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</si>
  <si>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</si>
  <si>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</si>
  <si>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</si>
  <si>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</si>
  <si>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</si>
  <si>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</si>
  <si>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</si>
  <si>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</si>
  <si>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</si>
  <si>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</si>
  <si>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</si>
  <si>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</si>
  <si>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</si>
  <si>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</si>
  <si>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</si>
  <si>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</si>
  <si>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</si>
  <si>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</si>
  <si>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</si>
  <si>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</si>
  <si>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</si>
  <si>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</si>
  <si>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</si>
  <si>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</si>
  <si>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</si>
  <si>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</si>
  <si>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</si>
  <si>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</si>
  <si>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</si>
  <si>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</si>
  <si>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</si>
  <si>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</si>
  <si>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</si>
  <si>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</si>
  <si>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</si>
  <si>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</si>
  <si>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</si>
  <si>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</si>
  <si>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</si>
  <si>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</si>
  <si>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</si>
  <si>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</si>
  <si>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</si>
  <si>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</si>
  <si>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</si>
  <si>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</si>
  <si>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</si>
  <si>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</si>
  <si>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</si>
  <si>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</si>
  <si>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</si>
  <si>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</si>
  <si>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</si>
  <si>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</si>
  <si>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</si>
  <si>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</si>
  <si>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</si>
  <si>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</si>
  <si>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</si>
  <si>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</si>
  <si>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</si>
  <si>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</si>
  <si>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</si>
  <si>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</si>
  <si>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</si>
  <si>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</si>
  <si>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</si>
  <si>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</si>
  <si>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</si>
  <si>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</si>
  <si>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</si>
  <si>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</si>
  <si>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</si>
  <si>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</si>
  <si>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</si>
  <si>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</si>
  <si>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</si>
  <si>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</si>
  <si>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</si>
  <si>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</si>
  <si>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</si>
  <si>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</si>
  <si>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</si>
  <si>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</si>
  <si>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</si>
  <si>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</si>
  <si>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</si>
  <si>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</si>
  <si>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</si>
  <si>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</si>
  <si>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</si>
  <si>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</si>
  <si>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</si>
  <si>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</si>
  <si>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</si>
  <si>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</si>
  <si>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</si>
  <si>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</si>
  <si>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</si>
  <si>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</si>
  <si>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</si>
  <si>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</si>
  <si>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</si>
  <si>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</si>
  <si>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</si>
  <si>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</si>
  <si>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</si>
  <si>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</si>
  <si>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</si>
  <si>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</si>
  <si>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</si>
  <si>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</si>
  <si>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</si>
  <si>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</si>
  <si>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</si>
  <si>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</si>
  <si>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</si>
  <si>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</si>
  <si>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</si>
  <si>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</si>
  <si>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</si>
  <si>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</si>
  <si>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</si>
  <si>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</si>
  <si>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</si>
  <si>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</si>
  <si>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</si>
  <si>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</si>
  <si>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</si>
  <si>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</si>
  <si>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</si>
  <si>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</si>
  <si>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</si>
  <si>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</si>
  <si>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</si>
  <si>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</si>
  <si>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</si>
  <si>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</si>
  <si>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</si>
  <si>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</si>
  <si>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</si>
  <si>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</si>
  <si>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</si>
  <si>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</si>
  <si>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</si>
  <si>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</si>
  <si>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</si>
  <si>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</si>
  <si>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</si>
  <si>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</si>
  <si>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</si>
  <si>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</si>
  <si>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</si>
  <si>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</si>
  <si>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</si>
  <si>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</si>
  <si>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</si>
  <si>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</si>
  <si>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</si>
  <si>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</si>
  <si>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</si>
  <si>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</si>
  <si>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</si>
  <si>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</si>
  <si>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</si>
  <si>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</si>
  <si>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</si>
  <si>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</si>
  <si>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</si>
  <si>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</si>
  <si>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</si>
  <si>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</si>
  <si>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</si>
  <si>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</si>
  <si>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</si>
  <si>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</si>
  <si>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</si>
  <si>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</si>
  <si>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</si>
  <si>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</si>
  <si>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</si>
  <si>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</si>
  <si>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</si>
  <si>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</si>
  <si>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</si>
  <si>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</si>
  <si>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</si>
  <si>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</si>
  <si>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</si>
  <si>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</si>
  <si>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</si>
  <si>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</si>
  <si>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</si>
  <si>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</si>
  <si>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</si>
  <si>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</si>
  <si>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</si>
  <si>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</si>
  <si>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</si>
  <si>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</si>
  <si>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</si>
  <si>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</si>
  <si>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</si>
  <si>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</si>
  <si>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</si>
  <si>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</si>
  <si>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</si>
  <si>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</si>
  <si>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</si>
  <si>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</si>
  <si>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</si>
  <si>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</si>
  <si>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</si>
  <si>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</si>
  <si>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</si>
  <si>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</si>
  <si>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</si>
  <si>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</si>
  <si>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</si>
  <si>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</si>
  <si>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</si>
  <si>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</si>
  <si>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</si>
  <si>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</si>
  <si>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</si>
  <si>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</si>
  <si>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</si>
  <si>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</si>
  <si>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</si>
  <si>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</si>
  <si>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</si>
  <si>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</si>
  <si>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</si>
  <si>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</si>
  <si>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</si>
  <si>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</si>
  <si>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</si>
  <si>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</si>
  <si>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</si>
  <si>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</si>
  <si>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</si>
  <si>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</si>
  <si>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</si>
  <si>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</si>
  <si>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</si>
  <si>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</si>
  <si>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</si>
  <si>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</si>
  <si>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</si>
  <si>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</si>
  <si>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</si>
  <si>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</si>
  <si>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</si>
  <si>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</si>
  <si>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</si>
  <si>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</si>
  <si>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</si>
  <si>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</si>
  <si>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</si>
  <si>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</si>
  <si>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</si>
  <si>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</si>
  <si>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</si>
  <si>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</si>
  <si>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</si>
  <si>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</si>
  <si>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</si>
  <si>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</si>
  <si>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</si>
  <si>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</si>
  <si>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</si>
  <si>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</si>
  <si>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</si>
  <si>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</si>
  <si>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</si>
  <si>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</si>
  <si>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</si>
  <si>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</si>
  <si>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</si>
  <si>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</si>
  <si>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</si>
  <si>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</si>
  <si>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</si>
  <si>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</si>
  <si>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</si>
  <si>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</si>
  <si>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</si>
  <si>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</si>
  <si>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</si>
  <si>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</si>
  <si>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</si>
  <si>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</si>
  <si>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</si>
  <si>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</si>
  <si>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</si>
  <si>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</si>
  <si>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</si>
  <si>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</si>
  <si>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</si>
  <si>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</si>
  <si>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</si>
  <si>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</si>
  <si>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</si>
  <si>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</si>
  <si>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</si>
  <si>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</si>
  <si>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</si>
  <si>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</si>
  <si>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</si>
  <si>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</si>
  <si>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</si>
  <si>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</si>
  <si>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</si>
  <si>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</si>
  <si>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</si>
  <si>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</si>
  <si>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</si>
  <si>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</si>
  <si>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</si>
  <si>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</si>
  <si>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</si>
  <si>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</si>
  <si>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</si>
  <si>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</si>
  <si>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</si>
  <si>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</si>
  <si>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</si>
  <si>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</si>
  <si>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</si>
  <si>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</si>
  <si>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</si>
  <si>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</si>
  <si>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</si>
  <si>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</si>
  <si>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</si>
  <si>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</si>
  <si>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</si>
  <si>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</si>
  <si>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</si>
  <si>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</si>
  <si>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</si>
  <si>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</si>
  <si>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</si>
  <si>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</si>
  <si>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</si>
  <si>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</si>
  <si>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</si>
  <si>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</si>
  <si>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</si>
  <si>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</si>
  <si>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</si>
  <si>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</si>
  <si>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</si>
  <si>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</si>
  <si>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</si>
  <si>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</si>
  <si>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</si>
  <si>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</si>
  <si>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</si>
  <si>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</si>
  <si>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</si>
  <si>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</si>
  <si>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</si>
  <si>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</si>
  <si>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</si>
  <si>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</si>
  <si>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</si>
  <si>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</si>
  <si>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</si>
  <si>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</si>
  <si>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</si>
  <si>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</si>
  <si>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</si>
  <si>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</si>
  <si>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</si>
  <si>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</si>
  <si>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</si>
  <si>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</si>
  <si>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</si>
  <si>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</si>
  <si>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</si>
  <si>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</si>
  <si>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</si>
  <si>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</si>
  <si>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</si>
  <si>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</si>
  <si>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</si>
  <si>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</si>
  <si>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</si>
  <si>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</si>
  <si>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</si>
  <si>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</si>
  <si>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</si>
  <si>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</si>
  <si>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</si>
  <si>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</si>
  <si>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</si>
  <si>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</si>
  <si>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</si>
  <si>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</si>
  <si>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</si>
  <si>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</si>
  <si>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</si>
  <si>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</si>
  <si>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</si>
  <si>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</si>
  <si>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</si>
  <si>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</si>
  <si>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</si>
  <si>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</si>
  <si>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</si>
  <si>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</si>
  <si>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</si>
  <si>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</si>
  <si>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</si>
  <si>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</si>
  <si>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</si>
  <si>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</si>
  <si>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</si>
  <si>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</si>
  <si>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</si>
  <si>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</si>
  <si>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</si>
  <si>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</si>
  <si>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</si>
  <si>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</si>
  <si>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</si>
  <si>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</si>
  <si>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</si>
  <si>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</si>
  <si>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</si>
  <si>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</si>
  <si>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</si>
  <si>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</si>
  <si>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</si>
  <si>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</si>
  <si>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</si>
  <si>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</si>
  <si>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</si>
  <si>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</si>
  <si>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</si>
  <si>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</si>
  <si>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</si>
  <si>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</si>
  <si>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</si>
  <si>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</si>
  <si>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</si>
  <si>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</si>
  <si>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</si>
  <si>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</si>
  <si>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</si>
  <si>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</si>
  <si>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</si>
  <si>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</si>
  <si>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</si>
  <si>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</si>
  <si>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</si>
  <si>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</si>
  <si>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</si>
  <si>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</si>
  <si>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</si>
  <si>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</si>
  <si>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</si>
  <si>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</si>
  <si>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</si>
  <si>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</si>
  <si>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</si>
  <si>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</si>
  <si>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</si>
  <si>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</si>
  <si>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</si>
  <si>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</si>
  <si>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</si>
  <si>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</si>
  <si>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</si>
  <si>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</si>
  <si>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</si>
  <si>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</si>
  <si>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</si>
  <si>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</si>
  <si>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</si>
  <si>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</si>
  <si>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</si>
  <si>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</si>
  <si>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</si>
  <si>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</si>
  <si>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</si>
  <si>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</si>
  <si>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</si>
  <si>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</si>
  <si>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</si>
  <si>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</si>
  <si>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</si>
  <si>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</si>
  <si>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</si>
  <si>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</si>
  <si>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</si>
  <si>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</si>
  <si>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</si>
  <si>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</si>
  <si>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</si>
  <si>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</si>
  <si>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</si>
  <si>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</si>
  <si>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</si>
  <si>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</si>
  <si>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</si>
  <si>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</si>
  <si>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</si>
  <si>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</si>
  <si>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</si>
  <si>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</si>
  <si>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</si>
  <si>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</si>
  <si>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</si>
  <si>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</si>
  <si>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</si>
  <si>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</si>
  <si>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</si>
  <si>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</si>
  <si>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</si>
  <si>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</si>
  <si>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</si>
  <si>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</si>
  <si>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</si>
  <si>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</si>
  <si>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</si>
  <si>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</si>
  <si>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</si>
  <si>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</si>
  <si>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</si>
  <si>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</si>
  <si>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</si>
  <si>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</si>
  <si>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</si>
  <si>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</si>
  <si>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</si>
  <si>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</si>
  <si>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</si>
  <si>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</si>
  <si>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</si>
  <si>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</si>
  <si>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</si>
  <si>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</si>
  <si>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</si>
  <si>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</si>
  <si>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</si>
  <si>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</si>
  <si>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</si>
  <si>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</si>
  <si>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</si>
  <si>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</si>
  <si>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</si>
  <si>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</si>
  <si>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</si>
  <si>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</si>
  <si>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</si>
  <si>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</si>
  <si>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</si>
  <si>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</si>
  <si>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</si>
  <si>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</si>
  <si>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</si>
  <si>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</si>
  <si>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</si>
  <si>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</si>
  <si>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</si>
  <si>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</si>
  <si>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</si>
  <si>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</si>
  <si>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</si>
  <si>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</si>
  <si>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</si>
  <si>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</si>
  <si>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</si>
  <si>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</si>
  <si>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</si>
  <si>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</si>
  <si>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</si>
  <si>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</si>
  <si>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</si>
  <si>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</si>
  <si>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</si>
  <si>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</si>
  <si>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</si>
  <si>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</si>
  <si>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</si>
  <si>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</si>
  <si>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</si>
  <si>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</si>
  <si>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</si>
  <si>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</si>
  <si>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</si>
  <si>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</si>
  <si>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</si>
  <si>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</si>
  <si>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</si>
  <si>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</si>
  <si>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</si>
  <si>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</si>
  <si>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</si>
  <si>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</si>
  <si>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</si>
  <si>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</si>
  <si>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</si>
  <si>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</si>
  <si>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</si>
  <si>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</si>
  <si>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</si>
  <si>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</si>
  <si>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</si>
  <si>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</si>
  <si>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</si>
  <si>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</si>
  <si>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</si>
  <si>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</si>
  <si>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</si>
  <si>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</si>
  <si>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</si>
  <si>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</si>
  <si>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</si>
  <si>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</si>
  <si>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</si>
  <si>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</si>
  <si>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</si>
  <si>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</si>
  <si>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</si>
  <si>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</si>
  <si>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</si>
  <si>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</si>
  <si>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</si>
  <si>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</si>
  <si>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</si>
  <si>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</si>
  <si>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</si>
  <si>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</si>
  <si>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</si>
  <si>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</si>
  <si>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</si>
  <si>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</si>
  <si>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</si>
  <si>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</si>
  <si>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</si>
  <si>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</si>
  <si>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</si>
  <si>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</si>
  <si>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</si>
  <si>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</si>
  <si>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</si>
  <si>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</si>
  <si>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</si>
  <si>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</si>
  <si>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</si>
  <si>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</si>
  <si>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</si>
  <si>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</si>
  <si>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</si>
  <si>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</si>
  <si>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</si>
  <si>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</si>
  <si>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</si>
  <si>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</si>
  <si>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</si>
  <si>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</si>
  <si>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</si>
  <si>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</si>
  <si>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</si>
  <si>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</si>
  <si>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</si>
  <si>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</si>
  <si>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</si>
  <si>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</si>
  <si>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</si>
  <si>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</si>
  <si>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</si>
  <si>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</si>
  <si>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</si>
  <si>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</si>
  <si>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</si>
  <si>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</si>
  <si>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</si>
  <si>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</si>
  <si>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</si>
  <si>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</si>
  <si>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</si>
  <si>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</si>
  <si>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</si>
  <si>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</si>
  <si>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</si>
  <si>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</si>
  <si>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</si>
  <si>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</si>
  <si>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</si>
  <si>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</si>
  <si>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</si>
  <si>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</si>
  <si>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</si>
  <si>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</si>
  <si>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</si>
  <si>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</si>
  <si>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</si>
  <si>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</si>
  <si>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</si>
  <si>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</si>
  <si>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</si>
  <si>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</si>
  <si>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</si>
  <si>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</si>
  <si>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</si>
  <si>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</si>
  <si>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</si>
  <si>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</si>
  <si>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</si>
  <si>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</si>
  <si>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</si>
  <si>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</si>
  <si>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</si>
  <si>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</si>
  <si>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</si>
  <si>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</si>
  <si>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</si>
  <si>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</si>
  <si>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</si>
  <si>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</si>
  <si>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</si>
  <si>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</si>
  <si>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</si>
  <si>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</si>
  <si>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</si>
  <si>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</si>
  <si>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</si>
  <si>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</si>
  <si>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</si>
  <si>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</si>
  <si>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</si>
  <si>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</si>
  <si>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</si>
  <si>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</si>
  <si>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</si>
  <si>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</si>
  <si>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</si>
  <si>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</si>
  <si>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</si>
  <si>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</si>
  <si>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</si>
  <si>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</si>
  <si>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</si>
  <si>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</si>
  <si>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</si>
  <si>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</si>
  <si>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</si>
  <si>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</si>
  <si>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</si>
  <si>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</si>
  <si>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</si>
  <si>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</si>
  <si>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</si>
  <si>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</si>
  <si>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</si>
  <si>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</si>
  <si>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</si>
  <si>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</si>
  <si>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</si>
  <si>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</si>
  <si>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</si>
  <si>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</si>
  <si>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</si>
  <si>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</si>
  <si>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</si>
  <si>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</si>
  <si>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</si>
  <si>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</si>
  <si>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</si>
  <si>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</si>
  <si>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</si>
  <si>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</si>
  <si>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</si>
  <si>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</si>
  <si>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</si>
  <si>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</si>
  <si>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</si>
  <si>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</si>
  <si>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</si>
  <si>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</si>
  <si>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</si>
  <si>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</si>
  <si>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</si>
  <si>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</si>
  <si>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</si>
  <si>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</si>
  <si>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</si>
  <si>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</si>
  <si>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</si>
  <si>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</si>
  <si>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</si>
  <si>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</si>
  <si>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</si>
  <si>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</si>
  <si>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</si>
  <si>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</si>
  <si>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</si>
  <si>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</si>
  <si>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</si>
  <si>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</si>
  <si>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</si>
  <si>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</si>
  <si>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</si>
  <si>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</si>
  <si>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</si>
  <si>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</si>
  <si>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</si>
  <si>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</si>
  <si>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</si>
  <si>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</si>
  <si>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</si>
  <si>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</si>
  <si>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</si>
  <si>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</si>
  <si>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</si>
  <si>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</si>
  <si>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</si>
  <si>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</si>
  <si>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</si>
  <si>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</si>
  <si>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</si>
  <si>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</si>
  <si>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</si>
  <si>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</si>
  <si>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</si>
  <si>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</si>
  <si>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</si>
  <si>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</si>
  <si>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</si>
  <si>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</si>
  <si>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</si>
  <si>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</si>
  <si>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</si>
  <si>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</si>
  <si>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</si>
  <si>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</si>
  <si>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</si>
  <si>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</si>
  <si>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</si>
  <si>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</si>
  <si>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</si>
  <si>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</si>
  <si>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</si>
  <si>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</si>
  <si>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</si>
  <si>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</si>
  <si>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</si>
  <si>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</si>
  <si>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</si>
  <si>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</si>
  <si>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</si>
  <si>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</si>
  <si>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</si>
  <si>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</si>
  <si>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</si>
  <si>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</si>
  <si>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</si>
  <si>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</si>
  <si>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</si>
  <si>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</si>
  <si>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</si>
  <si>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</si>
  <si>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</si>
  <si>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</si>
  <si>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</si>
  <si>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</si>
  <si>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</si>
  <si>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</si>
  <si>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</si>
  <si>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</si>
  <si>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</si>
  <si>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</si>
  <si>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</si>
  <si>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</si>
  <si>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</si>
  <si>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</si>
  <si>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</si>
  <si>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</si>
  <si>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</si>
  <si>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</si>
  <si>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</si>
  <si>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</si>
  <si>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</si>
  <si>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</si>
  <si>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</si>
  <si>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</si>
  <si>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</si>
  <si>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</si>
  <si>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</si>
  <si>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</si>
  <si>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</si>
  <si>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</si>
  <si>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</si>
  <si>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</si>
  <si>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</si>
  <si>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</si>
  <si>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</si>
  <si>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</si>
  <si>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</si>
  <si>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</si>
  <si>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</si>
  <si>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</si>
  <si>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</si>
  <si>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</si>
  <si>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</si>
  <si>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</si>
  <si>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</si>
  <si>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</si>
  <si>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</si>
  <si>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</si>
  <si>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</si>
  <si>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</si>
  <si>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</si>
  <si>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</si>
  <si>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</si>
  <si>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</si>
  <si>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</si>
  <si>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</si>
  <si>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</si>
  <si>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</si>
  <si>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</si>
  <si>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</si>
  <si>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</si>
  <si>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</si>
  <si>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</si>
  <si>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</si>
  <si>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</si>
  <si>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</si>
  <si>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</si>
  <si>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</si>
  <si>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</si>
  <si>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</si>
  <si>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</si>
  <si>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</si>
  <si>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</si>
  <si>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</si>
  <si>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</si>
  <si>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</si>
  <si>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</si>
  <si>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</si>
  <si>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</si>
  <si>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</si>
  <si>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</si>
  <si>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</si>
  <si>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</si>
  <si>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</si>
  <si>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</si>
  <si>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</si>
  <si>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</si>
  <si>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</si>
  <si>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</si>
  <si>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</si>
  <si>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</si>
  <si>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</si>
  <si>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</si>
  <si>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</si>
  <si>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</si>
  <si>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</si>
  <si>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</si>
  <si>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</si>
  <si>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</si>
  <si>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</si>
  <si>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</si>
  <si>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</si>
  <si>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</si>
  <si>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</si>
  <si>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</si>
  <si>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</si>
  <si>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</si>
  <si>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</si>
  <si>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</si>
  <si>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</si>
  <si>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</si>
  <si>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</si>
  <si>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</si>
  <si>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</si>
  <si>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</si>
  <si>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</si>
  <si>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</si>
  <si>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</si>
  <si>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</si>
  <si>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</si>
  <si>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</si>
  <si>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</si>
  <si>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</si>
  <si>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</si>
  <si>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</si>
  <si>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</si>
  <si>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</si>
  <si>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</si>
  <si>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</si>
  <si>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</si>
  <si>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</si>
  <si>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</si>
  <si>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</si>
  <si>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</si>
  <si>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</si>
  <si>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</si>
  <si>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</si>
  <si>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</si>
  <si>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</si>
  <si>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</si>
  <si>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</si>
  <si>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</si>
  <si>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</si>
  <si>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</si>
  <si>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</si>
  <si>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</si>
  <si>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</si>
  <si>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</si>
  <si>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</si>
  <si>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</si>
  <si>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</si>
  <si>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</si>
  <si>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</si>
  <si>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</si>
  <si>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</si>
  <si>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</si>
  <si>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</si>
  <si>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</si>
  <si>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</si>
  <si>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</si>
  <si>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</si>
  <si>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</si>
  <si>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</si>
  <si>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</si>
  <si>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</si>
  <si>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</si>
  <si>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</si>
  <si>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</si>
  <si>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</si>
  <si>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</si>
  <si>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</si>
  <si>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</si>
  <si>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</si>
  <si>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</si>
  <si>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</si>
  <si>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</si>
  <si>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</si>
  <si>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</si>
  <si>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</si>
  <si>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</si>
  <si>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</si>
  <si>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</si>
  <si>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</si>
  <si>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</si>
  <si>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</si>
  <si>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</si>
  <si>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</si>
  <si>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</si>
  <si>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</si>
  <si>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</si>
  <si>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</si>
  <si>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</si>
  <si>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</si>
  <si>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</si>
  <si>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</si>
  <si>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</si>
  <si>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</si>
  <si>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</si>
  <si>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</si>
  <si>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</si>
  <si>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</si>
  <si>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</si>
  <si>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</si>
  <si>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Acevedo Dominguez, Victor Leonardo</t>
  </si>
  <si>
    <t>Alvarez Eusebio, Wascar Antonio</t>
  </si>
  <si>
    <t xml:space="preserve">Gonzalez Ceballos, Dionisio </t>
  </si>
  <si>
    <t>COMENTARIO</t>
  </si>
  <si>
    <t>2 Gavetas Vacías + 1 Gaveta Fallando</t>
  </si>
  <si>
    <t>INHIBIDO</t>
  </si>
  <si>
    <t>DRBR100</t>
  </si>
  <si>
    <t>UASD HIGUEY</t>
  </si>
  <si>
    <t>ATM UASD Higuey</t>
  </si>
  <si>
    <t>3336030134</t>
  </si>
  <si>
    <t>3336030132</t>
  </si>
  <si>
    <t>3336030164</t>
  </si>
  <si>
    <t>3336030163</t>
  </si>
  <si>
    <t>3336030160</t>
  </si>
  <si>
    <t>3336030158</t>
  </si>
  <si>
    <t>3336030155</t>
  </si>
  <si>
    <t>3336030283</t>
  </si>
  <si>
    <t>3336030282</t>
  </si>
  <si>
    <t>3336030281</t>
  </si>
  <si>
    <t>3336030279</t>
  </si>
  <si>
    <t>3336030272</t>
  </si>
  <si>
    <t xml:space="preserve">GAVETA DE RECHAZO LLENA </t>
  </si>
  <si>
    <t>3336030333</t>
  </si>
  <si>
    <t>3336030328</t>
  </si>
  <si>
    <t>3336030326</t>
  </si>
  <si>
    <t>3336030324</t>
  </si>
  <si>
    <t>3336030323</t>
  </si>
  <si>
    <t>3336030319</t>
  </si>
  <si>
    <t>3336030315</t>
  </si>
  <si>
    <t>3336030299</t>
  </si>
  <si>
    <t>3336030293</t>
  </si>
  <si>
    <t>3336030372</t>
  </si>
  <si>
    <t>3336030371</t>
  </si>
  <si>
    <t>3336030370</t>
  </si>
  <si>
    <t>3336030367</t>
  </si>
  <si>
    <t>3336030365</t>
  </si>
  <si>
    <t>3336030360</t>
  </si>
  <si>
    <t xml:space="preserve">Gil Carrera, Santiago </t>
  </si>
  <si>
    <t>3336030392</t>
  </si>
  <si>
    <t>3336030391</t>
  </si>
  <si>
    <t>3336030390</t>
  </si>
  <si>
    <t>3336030386</t>
  </si>
  <si>
    <t>3336030385</t>
  </si>
  <si>
    <t>3336030384</t>
  </si>
  <si>
    <t>3336030383</t>
  </si>
  <si>
    <t>3336030380</t>
  </si>
  <si>
    <t>3336030375</t>
  </si>
  <si>
    <t>3336030374</t>
  </si>
  <si>
    <t>3336030373</t>
  </si>
  <si>
    <t>3336030420</t>
  </si>
  <si>
    <t>3336030419</t>
  </si>
  <si>
    <t>3336030418</t>
  </si>
  <si>
    <t>3336030417</t>
  </si>
  <si>
    <t>3336030416</t>
  </si>
  <si>
    <t>3336030415</t>
  </si>
  <si>
    <t>3336030414</t>
  </si>
  <si>
    <t>3336030413</t>
  </si>
  <si>
    <t>3336030412</t>
  </si>
  <si>
    <t>3336030411</t>
  </si>
  <si>
    <t>3336030410</t>
  </si>
  <si>
    <t>3336030408</t>
  </si>
  <si>
    <t>3336030407</t>
  </si>
  <si>
    <t>3336030406</t>
  </si>
  <si>
    <t>3336030405</t>
  </si>
  <si>
    <t>3336030404</t>
  </si>
  <si>
    <t>3336030402</t>
  </si>
  <si>
    <t>3336030401</t>
  </si>
  <si>
    <t>3336030400</t>
  </si>
  <si>
    <t>3336030399</t>
  </si>
  <si>
    <t>3336030398</t>
  </si>
  <si>
    <t>3336030397</t>
  </si>
  <si>
    <t>3336030396</t>
  </si>
  <si>
    <t>3336030434</t>
  </si>
  <si>
    <t>3336030433</t>
  </si>
  <si>
    <t>3336030432</t>
  </si>
  <si>
    <t>3336030431</t>
  </si>
  <si>
    <t>3336030430</t>
  </si>
  <si>
    <t>3336030429</t>
  </si>
  <si>
    <t>3336030428</t>
  </si>
  <si>
    <t>3336030427</t>
  </si>
  <si>
    <t>3336030426</t>
  </si>
  <si>
    <t>3336030425</t>
  </si>
  <si>
    <t>3336030424</t>
  </si>
  <si>
    <t>3336030423</t>
  </si>
  <si>
    <t>GAVETA DE DEPODITO LLENA</t>
  </si>
  <si>
    <t>3336030443</t>
  </si>
  <si>
    <t>3336030442</t>
  </si>
  <si>
    <t>3336030441</t>
  </si>
  <si>
    <t>3336030440</t>
  </si>
  <si>
    <t>3336030435</t>
  </si>
  <si>
    <t>Gil Carrera, Santiago</t>
  </si>
  <si>
    <t>19 Septiembre de 2021</t>
  </si>
  <si>
    <t>3336030445</t>
  </si>
  <si>
    <t>3336030444</t>
  </si>
  <si>
    <t>3336030460</t>
  </si>
  <si>
    <t>3336030459</t>
  </si>
  <si>
    <t>3336030458</t>
  </si>
  <si>
    <t>3336030457</t>
  </si>
  <si>
    <t>3336030456</t>
  </si>
  <si>
    <t>3336030453</t>
  </si>
  <si>
    <t>3336030481</t>
  </si>
  <si>
    <t>3336030480</t>
  </si>
  <si>
    <t>3336030479</t>
  </si>
  <si>
    <t>3336030478</t>
  </si>
  <si>
    <t>3336030477</t>
  </si>
  <si>
    <t>3336030476</t>
  </si>
  <si>
    <t>3336030475</t>
  </si>
  <si>
    <t>3336030473</t>
  </si>
  <si>
    <t>3336030472</t>
  </si>
  <si>
    <t>3336030471</t>
  </si>
  <si>
    <t>3336030470</t>
  </si>
  <si>
    <t>3336030468</t>
  </si>
  <si>
    <t>3336030467</t>
  </si>
  <si>
    <t>3336030462</t>
  </si>
  <si>
    <t>Toribio Batista, Junior De Jesus</t>
  </si>
  <si>
    <t>Rodriguez Garcia, Anthiomer De Jesus</t>
  </si>
  <si>
    <t>3336030488</t>
  </si>
  <si>
    <t>3336030487</t>
  </si>
  <si>
    <t>3336030485</t>
  </si>
  <si>
    <t>3336030484</t>
  </si>
  <si>
    <t>3336030483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</si>
</sst>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43" fillId="42" borderId="37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1" fillId="44" borderId="64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93"/>
      <tableStyleElement type="headerRow" dxfId="792"/>
      <tableStyleElement type="totalRow" dxfId="791"/>
      <tableStyleElement type="firstColumn" dxfId="790"/>
      <tableStyleElement type="lastColumn" dxfId="789"/>
      <tableStyleElement type="firstRowStripe" dxfId="788"/>
      <tableStyleElement type="firstColumnStripe" dxfId="7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132.832442129627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2600</v>
      </c>
    </row>
    <row r="4" spans="1:11" ht="18" x14ac:dyDescent="0.25">
      <c r="A4" s="105" t="str">
        <f t="shared" ref="A4:A12" ca="1" si="0">CONCATENATE(TODAY()-C4," días")</f>
        <v>95.4985879629603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2601</v>
      </c>
    </row>
    <row r="5" spans="1:11" ht="18" x14ac:dyDescent="0.25">
      <c r="A5" s="105" t="str">
        <f ca="1">CONCATENATE(TODAY()-C5," días")</f>
        <v>85.4985879629603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2600</v>
      </c>
    </row>
    <row r="6" spans="1:11" ht="18" x14ac:dyDescent="0.25">
      <c r="A6" s="105" t="str">
        <f t="shared" ca="1" si="0"/>
        <v>85.5651273148178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2600</v>
      </c>
    </row>
    <row r="7" spans="1:11" ht="18" x14ac:dyDescent="0.25">
      <c r="A7" s="105" t="str">
        <f t="shared" ca="1" si="0"/>
        <v>56.0556018518546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2573</v>
      </c>
    </row>
    <row r="8" spans="1:11" ht="18" x14ac:dyDescent="0.25">
      <c r="A8" s="105" t="str">
        <f t="shared" ca="1" si="0"/>
        <v>50.4964583333349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2594</v>
      </c>
    </row>
    <row r="9" spans="1:11" ht="18" x14ac:dyDescent="0.25">
      <c r="A9" s="105" t="str">
        <f t="shared" ca="1" si="0"/>
        <v>37.0611689814832 días</v>
      </c>
      <c r="B9" s="122" t="s">
        <v>2599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2573</v>
      </c>
    </row>
    <row r="10" spans="1:11" ht="18" x14ac:dyDescent="0.25">
      <c r="A10" s="105" t="str">
        <f t="shared" ca="1" si="0"/>
        <v>39.1852893518517 días</v>
      </c>
      <c r="B10" s="122" t="s">
        <v>2598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9.10918981481518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2238</v>
      </c>
    </row>
    <row r="12" spans="1:11" ht="18" x14ac:dyDescent="0.25">
      <c r="A12" s="105" t="str">
        <f t="shared" ca="1" si="0"/>
        <v>8.77193287036789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86" priority="99415"/>
  </conditionalFormatting>
  <conditionalFormatting sqref="E3">
    <cfRule type="duplicateValues" dxfId="185" priority="121778"/>
  </conditionalFormatting>
  <conditionalFormatting sqref="E3">
    <cfRule type="duplicateValues" dxfId="184" priority="121779"/>
    <cfRule type="duplicateValues" dxfId="183" priority="121780"/>
  </conditionalFormatting>
  <conditionalFormatting sqref="E3">
    <cfRule type="duplicateValues" dxfId="182" priority="121781"/>
    <cfRule type="duplicateValues" dxfId="181" priority="121782"/>
    <cfRule type="duplicateValues" dxfId="180" priority="121783"/>
    <cfRule type="duplicateValues" dxfId="179" priority="121784"/>
  </conditionalFormatting>
  <conditionalFormatting sqref="B3">
    <cfRule type="duplicateValues" dxfId="178" priority="121785"/>
  </conditionalFormatting>
  <conditionalFormatting sqref="E4">
    <cfRule type="duplicateValues" dxfId="177" priority="130"/>
  </conditionalFormatting>
  <conditionalFormatting sqref="E4">
    <cfRule type="duplicateValues" dxfId="176" priority="127"/>
    <cfRule type="duplicateValues" dxfId="175" priority="128"/>
    <cfRule type="duplicateValues" dxfId="174" priority="129"/>
  </conditionalFormatting>
  <conditionalFormatting sqref="E4">
    <cfRule type="duplicateValues" dxfId="173" priority="126"/>
  </conditionalFormatting>
  <conditionalFormatting sqref="E4">
    <cfRule type="duplicateValues" dxfId="172" priority="123"/>
    <cfRule type="duplicateValues" dxfId="171" priority="124"/>
    <cfRule type="duplicateValues" dxfId="170" priority="125"/>
  </conditionalFormatting>
  <conditionalFormatting sqref="B4">
    <cfRule type="duplicateValues" dxfId="169" priority="122"/>
  </conditionalFormatting>
  <conditionalFormatting sqref="E4">
    <cfRule type="duplicateValues" dxfId="168" priority="121"/>
  </conditionalFormatting>
  <conditionalFormatting sqref="B5">
    <cfRule type="duplicateValues" dxfId="167" priority="105"/>
  </conditionalFormatting>
  <conditionalFormatting sqref="E5">
    <cfRule type="duplicateValues" dxfId="166" priority="104"/>
  </conditionalFormatting>
  <conditionalFormatting sqref="E5">
    <cfRule type="duplicateValues" dxfId="165" priority="101"/>
    <cfRule type="duplicateValues" dxfId="164" priority="102"/>
    <cfRule type="duplicateValues" dxfId="163" priority="103"/>
  </conditionalFormatting>
  <conditionalFormatting sqref="E5">
    <cfRule type="duplicateValues" dxfId="162" priority="100"/>
  </conditionalFormatting>
  <conditionalFormatting sqref="E5">
    <cfRule type="duplicateValues" dxfId="161" priority="97"/>
    <cfRule type="duplicateValues" dxfId="160" priority="98"/>
    <cfRule type="duplicateValues" dxfId="159" priority="99"/>
  </conditionalFormatting>
  <conditionalFormatting sqref="E5">
    <cfRule type="duplicateValues" dxfId="158" priority="96"/>
  </conditionalFormatting>
  <conditionalFormatting sqref="E7">
    <cfRule type="duplicateValues" dxfId="157" priority="49"/>
  </conditionalFormatting>
  <conditionalFormatting sqref="E7">
    <cfRule type="duplicateValues" dxfId="156" priority="47"/>
    <cfRule type="duplicateValues" dxfId="155" priority="48"/>
  </conditionalFormatting>
  <conditionalFormatting sqref="E7">
    <cfRule type="duplicateValues" dxfId="154" priority="44"/>
    <cfRule type="duplicateValues" dxfId="153" priority="45"/>
    <cfRule type="duplicateValues" dxfId="152" priority="46"/>
  </conditionalFormatting>
  <conditionalFormatting sqref="E7">
    <cfRule type="duplicateValues" dxfId="151" priority="40"/>
    <cfRule type="duplicateValues" dxfId="150" priority="41"/>
    <cfRule type="duplicateValues" dxfId="149" priority="42"/>
    <cfRule type="duplicateValues" dxfId="148" priority="43"/>
  </conditionalFormatting>
  <conditionalFormatting sqref="B7">
    <cfRule type="duplicateValues" dxfId="147" priority="39"/>
  </conditionalFormatting>
  <conditionalFormatting sqref="B7">
    <cfRule type="duplicateValues" dxfId="146" priority="37"/>
    <cfRule type="duplicateValues" dxfId="145" priority="38"/>
  </conditionalFormatting>
  <conditionalFormatting sqref="E8">
    <cfRule type="duplicateValues" dxfId="144" priority="36"/>
  </conditionalFormatting>
  <conditionalFormatting sqref="E8">
    <cfRule type="duplicateValues" dxfId="143" priority="35"/>
  </conditionalFormatting>
  <conditionalFormatting sqref="B8">
    <cfRule type="duplicateValues" dxfId="142" priority="34"/>
  </conditionalFormatting>
  <conditionalFormatting sqref="E8">
    <cfRule type="duplicateValues" dxfId="141" priority="33"/>
  </conditionalFormatting>
  <conditionalFormatting sqref="B8">
    <cfRule type="duplicateValues" dxfId="140" priority="32"/>
  </conditionalFormatting>
  <conditionalFormatting sqref="E8">
    <cfRule type="duplicateValues" dxfId="139" priority="31"/>
  </conditionalFormatting>
  <conditionalFormatting sqref="E9">
    <cfRule type="duplicateValues" dxfId="138" priority="20"/>
    <cfRule type="duplicateValues" dxfId="137" priority="21"/>
    <cfRule type="duplicateValues" dxfId="136" priority="22"/>
    <cfRule type="duplicateValues" dxfId="135" priority="23"/>
  </conditionalFormatting>
  <conditionalFormatting sqref="B9">
    <cfRule type="duplicateValues" dxfId="134" priority="130241"/>
  </conditionalFormatting>
  <conditionalFormatting sqref="E6">
    <cfRule type="duplicateValues" dxfId="133" priority="130243"/>
  </conditionalFormatting>
  <conditionalFormatting sqref="B6">
    <cfRule type="duplicateValues" dxfId="132" priority="130244"/>
  </conditionalFormatting>
  <conditionalFormatting sqref="B6">
    <cfRule type="duplicateValues" dxfId="131" priority="130245"/>
    <cfRule type="duplicateValues" dxfId="130" priority="130246"/>
    <cfRule type="duplicateValues" dxfId="129" priority="130247"/>
  </conditionalFormatting>
  <conditionalFormatting sqref="E6">
    <cfRule type="duplicateValues" dxfId="128" priority="130248"/>
    <cfRule type="duplicateValues" dxfId="127" priority="130249"/>
  </conditionalFormatting>
  <conditionalFormatting sqref="E6">
    <cfRule type="duplicateValues" dxfId="126" priority="130250"/>
    <cfRule type="duplicateValues" dxfId="125" priority="130251"/>
    <cfRule type="duplicateValues" dxfId="124" priority="130252"/>
  </conditionalFormatting>
  <conditionalFormatting sqref="E6">
    <cfRule type="duplicateValues" dxfId="123" priority="130253"/>
    <cfRule type="duplicateValues" dxfId="122" priority="130254"/>
    <cfRule type="duplicateValues" dxfId="121" priority="130255"/>
    <cfRule type="duplicateValues" dxfId="120" priority="130256"/>
  </conditionalFormatting>
  <conditionalFormatting sqref="B10">
    <cfRule type="duplicateValues" dxfId="119" priority="148799"/>
  </conditionalFormatting>
  <conditionalFormatting sqref="E10">
    <cfRule type="duplicateValues" dxfId="118" priority="148800"/>
  </conditionalFormatting>
  <conditionalFormatting sqref="E11:E12">
    <cfRule type="duplicateValues" dxfId="117" priority="13"/>
  </conditionalFormatting>
  <conditionalFormatting sqref="E11:E12">
    <cfRule type="duplicateValues" dxfId="116" priority="12"/>
  </conditionalFormatting>
  <conditionalFormatting sqref="E11:E12">
    <cfRule type="duplicateValues" dxfId="115" priority="10"/>
    <cfRule type="duplicateValues" dxfId="114" priority="11"/>
  </conditionalFormatting>
  <conditionalFormatting sqref="E11:E12">
    <cfRule type="duplicateValues" dxfId="113" priority="7"/>
    <cfRule type="duplicateValues" dxfId="112" priority="8"/>
    <cfRule type="duplicateValues" dxfId="111" priority="9"/>
  </conditionalFormatting>
  <conditionalFormatting sqref="B11:B12">
    <cfRule type="duplicateValues" dxfId="110" priority="5"/>
    <cfRule type="duplicateValues" dxfId="109" priority="6"/>
  </conditionalFormatting>
  <conditionalFormatting sqref="B11:B12">
    <cfRule type="duplicateValues" dxfId="108" priority="4"/>
  </conditionalFormatting>
  <conditionalFormatting sqref="B11:B12">
    <cfRule type="duplicateValues" dxfId="107" priority="1"/>
    <cfRule type="duplicateValues" dxfId="106" priority="2"/>
    <cfRule type="duplicateValues" dxfId="105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2604</v>
      </c>
      <c r="C5" s="29" t="s">
        <v>2603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2564</v>
      </c>
      <c r="C148" s="110" t="s">
        <v>2565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2584</v>
      </c>
      <c r="C212" s="29" t="s">
        <v>2577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2544</v>
      </c>
      <c r="C244" s="29" t="s">
        <v>2563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2595</v>
      </c>
      <c r="C265" s="29" t="s">
        <v>2557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2585</v>
      </c>
      <c r="C266" s="29" t="s">
        <v>2578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2586</v>
      </c>
      <c r="C268" s="29" t="s">
        <v>2579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2587</v>
      </c>
      <c r="C287" s="29" t="s">
        <v>2580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2588</v>
      </c>
      <c r="C298" s="29" t="s">
        <v>2581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2576</v>
      </c>
      <c r="C312" s="32" t="s">
        <v>2575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2589</v>
      </c>
      <c r="C331" s="29" t="s">
        <v>2582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2562</v>
      </c>
      <c r="C343" s="32" t="s">
        <v>2561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2590</v>
      </c>
      <c r="C345" s="29" t="s">
        <v>2583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2592</v>
      </c>
      <c r="C347" s="29" t="s">
        <v>2593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2570</v>
      </c>
      <c r="C350" s="32" t="s">
        <v>2569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2596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2623</v>
      </c>
      <c r="C825" s="148" t="s">
        <v>2624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78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4" priority="12"/>
  </conditionalFormatting>
  <conditionalFormatting sqref="B1:B810 B823:B1048576">
    <cfRule type="duplicateValues" dxfId="103" priority="11"/>
  </conditionalFormatting>
  <conditionalFormatting sqref="A811:A814">
    <cfRule type="duplicateValues" dxfId="102" priority="10"/>
  </conditionalFormatting>
  <conditionalFormatting sqref="B811:B814">
    <cfRule type="duplicateValues" dxfId="101" priority="9"/>
  </conditionalFormatting>
  <conditionalFormatting sqref="A823:A1048576 A1:A814">
    <cfRule type="duplicateValues" dxfId="100" priority="8"/>
  </conditionalFormatting>
  <conditionalFormatting sqref="A815:A821">
    <cfRule type="duplicateValues" dxfId="99" priority="7"/>
  </conditionalFormatting>
  <conditionalFormatting sqref="B815:B821">
    <cfRule type="duplicateValues" dxfId="98" priority="6"/>
  </conditionalFormatting>
  <conditionalFormatting sqref="A815:A821">
    <cfRule type="duplicateValues" dxfId="97" priority="5"/>
  </conditionalFormatting>
  <conditionalFormatting sqref="A822">
    <cfRule type="duplicateValues" dxfId="96" priority="4"/>
  </conditionalFormatting>
  <conditionalFormatting sqref="A822">
    <cfRule type="duplicateValues" dxfId="95" priority="2"/>
  </conditionalFormatting>
  <conditionalFormatting sqref="B822">
    <cfRule type="duplicateValues" dxfId="9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26472"/>
  <sheetViews>
    <sheetView tabSelected="1" zoomScale="70" zoomScaleNormal="70" workbookViewId="0">
      <pane ySplit="4" topLeftCell="A81" activePane="bottomLeft" state="frozen"/>
      <selection pane="bottomLeft" activeCell="A3" sqref="A3:Q3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bestFit="1" customWidth="1"/>
    <col min="14" max="14" width="16.5703125" style="99" customWidth="1"/>
    <col min="15" max="15" width="42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2708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89" t="s">
        <v>2386</v>
      </c>
      <c r="B4" s="88"/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2620</v>
      </c>
      <c r="Q4" s="90" t="s">
        <v>2429</v>
      </c>
    </row>
    <row r="5" spans="1:17" s="119" customFormat="1" ht="18" x14ac:dyDescent="0.25">
      <c r="A5" s="133" t="str">
        <f>VLOOKUP(E5,'LISTADO ATM'!$A$2:$C$901,3,0)</f>
        <v>DISTRITO NACIONAL</v>
      </c>
      <c r="B5" s="145" t="s">
        <v>2627</v>
      </c>
      <c r="C5" s="94">
        <v>44457.268530092595</v>
      </c>
      <c r="D5" s="94" t="s">
        <v>2174</v>
      </c>
      <c r="E5" s="122">
        <v>722</v>
      </c>
      <c r="F5" s="133" t="str">
        <f>VLOOKUP(E5,VIP!$A$2:$O16005,2,0)</f>
        <v>DRBR393</v>
      </c>
      <c r="G5" s="133" t="str">
        <f>VLOOKUP(E5,'LISTADO ATM'!$A$2:$B$900,2,0)</f>
        <v xml:space="preserve">ATM Oficina Charles de Gaulle III </v>
      </c>
      <c r="H5" s="133" t="str">
        <f>VLOOKUP(E5,VIP!$A$2:$O20966,7,FALSE)</f>
        <v>Si</v>
      </c>
      <c r="I5" s="133" t="str">
        <f>VLOOKUP(E5,VIP!$A$2:$O12931,8,FALSE)</f>
        <v>Si</v>
      </c>
      <c r="J5" s="133" t="str">
        <f>VLOOKUP(E5,VIP!$A$2:$O12881,8,FALSE)</f>
        <v>Si</v>
      </c>
      <c r="K5" s="133" t="str">
        <f>VLOOKUP(E5,VIP!$A$2:$O16455,6,0)</f>
        <v>SI</v>
      </c>
      <c r="L5" s="142" t="s">
        <v>2612</v>
      </c>
      <c r="M5" s="226" t="s">
        <v>2530</v>
      </c>
      <c r="N5" s="93" t="s">
        <v>2443</v>
      </c>
      <c r="O5" s="133" t="s">
        <v>2445</v>
      </c>
      <c r="P5" s="142"/>
      <c r="Q5" s="227">
        <v>44458.608368055553</v>
      </c>
    </row>
    <row r="6" spans="1:17" s="119" customFormat="1" ht="18" x14ac:dyDescent="0.25">
      <c r="A6" s="133" t="str">
        <f>VLOOKUP(E6,'LISTADO ATM'!$A$2:$C$901,3,0)</f>
        <v>DISTRITO NACIONAL</v>
      </c>
      <c r="B6" s="145" t="s">
        <v>2628</v>
      </c>
      <c r="C6" s="94">
        <v>44457.363530092596</v>
      </c>
      <c r="D6" s="94" t="s">
        <v>2174</v>
      </c>
      <c r="E6" s="122">
        <v>389</v>
      </c>
      <c r="F6" s="133" t="str">
        <f>VLOOKUP(E6,VIP!$A$2:$O16005,2,0)</f>
        <v>DRBR389</v>
      </c>
      <c r="G6" s="133" t="str">
        <f>VLOOKUP(E6,'LISTADO ATM'!$A$2:$B$900,2,0)</f>
        <v xml:space="preserve">ATM Casino Hotel Princess </v>
      </c>
      <c r="H6" s="133" t="str">
        <f>VLOOKUP(E6,VIP!$A$2:$O20966,7,FALSE)</f>
        <v>Si</v>
      </c>
      <c r="I6" s="133" t="str">
        <f>VLOOKUP(E6,VIP!$A$2:$O12931,8,FALSE)</f>
        <v>Si</v>
      </c>
      <c r="J6" s="133" t="str">
        <f>VLOOKUP(E6,VIP!$A$2:$O12881,8,FALSE)</f>
        <v>Si</v>
      </c>
      <c r="K6" s="133" t="str">
        <f>VLOOKUP(E6,VIP!$A$2:$O16455,6,0)</f>
        <v>NO</v>
      </c>
      <c r="L6" s="142" t="s">
        <v>2212</v>
      </c>
      <c r="M6" s="226" t="s">
        <v>2530</v>
      </c>
      <c r="N6" s="93" t="s">
        <v>2443</v>
      </c>
      <c r="O6" s="133" t="s">
        <v>2445</v>
      </c>
      <c r="P6" s="142"/>
      <c r="Q6" s="227">
        <v>44458.592476851853</v>
      </c>
    </row>
    <row r="7" spans="1:17" s="119" customFormat="1" ht="18" x14ac:dyDescent="0.25">
      <c r="A7" s="133" t="str">
        <f>VLOOKUP(E7,'LISTADO ATM'!$A$2:$C$901,3,0)</f>
        <v>DISTRITO NACIONAL</v>
      </c>
      <c r="B7" s="145" t="s">
        <v>2636</v>
      </c>
      <c r="C7" s="94">
        <v>44457.450046296297</v>
      </c>
      <c r="D7" s="94" t="s">
        <v>2174</v>
      </c>
      <c r="E7" s="122">
        <v>769</v>
      </c>
      <c r="F7" s="133" t="str">
        <f>VLOOKUP(E7,VIP!$A$2:$O16007,2,0)</f>
        <v>DRBR769</v>
      </c>
      <c r="G7" s="133" t="str">
        <f>VLOOKUP(E7,'LISTADO ATM'!$A$2:$B$900,2,0)</f>
        <v>ATM UNP Pablo Mella Morales</v>
      </c>
      <c r="H7" s="133" t="str">
        <f>VLOOKUP(E7,VIP!$A$2:$O20968,7,FALSE)</f>
        <v>Si</v>
      </c>
      <c r="I7" s="133" t="str">
        <f>VLOOKUP(E7,VIP!$A$2:$O12933,8,FALSE)</f>
        <v>Si</v>
      </c>
      <c r="J7" s="133" t="str">
        <f>VLOOKUP(E7,VIP!$A$2:$O12883,8,FALSE)</f>
        <v>Si</v>
      </c>
      <c r="K7" s="133" t="str">
        <f>VLOOKUP(E7,VIP!$A$2:$O16457,6,0)</f>
        <v>NO</v>
      </c>
      <c r="L7" s="142" t="s">
        <v>2455</v>
      </c>
      <c r="M7" s="226" t="s">
        <v>2530</v>
      </c>
      <c r="N7" s="93" t="s">
        <v>2443</v>
      </c>
      <c r="O7" s="133" t="s">
        <v>2445</v>
      </c>
      <c r="P7" s="142"/>
      <c r="Q7" s="227">
        <v>44458.607060185182</v>
      </c>
    </row>
    <row r="8" spans="1:17" s="119" customFormat="1" ht="18" x14ac:dyDescent="0.25">
      <c r="A8" s="133" t="str">
        <f>VLOOKUP(E8,'LISTADO ATM'!$A$2:$C$901,3,0)</f>
        <v>DISTRITO NACIONAL</v>
      </c>
      <c r="B8" s="145" t="s">
        <v>2640</v>
      </c>
      <c r="C8" s="94">
        <v>44457.489953703705</v>
      </c>
      <c r="D8" s="94" t="s">
        <v>2174</v>
      </c>
      <c r="E8" s="122">
        <v>536</v>
      </c>
      <c r="F8" s="133" t="str">
        <f>VLOOKUP(E8,VIP!$A$2:$O16006,2,0)</f>
        <v>DRBR509</v>
      </c>
      <c r="G8" s="133" t="str">
        <f>VLOOKUP(E8,'LISTADO ATM'!$A$2:$B$900,2,0)</f>
        <v xml:space="preserve">ATM Super Lama San Isidro </v>
      </c>
      <c r="H8" s="133" t="str">
        <f>VLOOKUP(E8,VIP!$A$2:$O20967,7,FALSE)</f>
        <v>Si</v>
      </c>
      <c r="I8" s="133" t="str">
        <f>VLOOKUP(E8,VIP!$A$2:$O12932,8,FALSE)</f>
        <v>Si</v>
      </c>
      <c r="J8" s="133" t="str">
        <f>VLOOKUP(E8,VIP!$A$2:$O12882,8,FALSE)</f>
        <v>Si</v>
      </c>
      <c r="K8" s="133" t="str">
        <f>VLOOKUP(E8,VIP!$A$2:$O16456,6,0)</f>
        <v>NO</v>
      </c>
      <c r="L8" s="142" t="s">
        <v>2455</v>
      </c>
      <c r="M8" s="226" t="s">
        <v>2530</v>
      </c>
      <c r="N8" s="93" t="s">
        <v>2443</v>
      </c>
      <c r="O8" s="133" t="s">
        <v>2445</v>
      </c>
      <c r="P8" s="142"/>
      <c r="Q8" s="227">
        <v>44458.613935185182</v>
      </c>
    </row>
    <row r="9" spans="1:17" s="119" customFormat="1" ht="18" x14ac:dyDescent="0.25">
      <c r="A9" s="133" t="str">
        <f>VLOOKUP(E9,'LISTADO ATM'!$A$2:$C$901,3,0)</f>
        <v>DISTRITO NACIONAL</v>
      </c>
      <c r="B9" s="145" t="s">
        <v>2639</v>
      </c>
      <c r="C9" s="94">
        <v>44457.495451388888</v>
      </c>
      <c r="D9" s="94" t="s">
        <v>2174</v>
      </c>
      <c r="E9" s="122">
        <v>718</v>
      </c>
      <c r="F9" s="133" t="str">
        <f>VLOOKUP(E9,VIP!$A$2:$O16005,2,0)</f>
        <v>DRBR24Y</v>
      </c>
      <c r="G9" s="133" t="str">
        <f>VLOOKUP(E9,'LISTADO ATM'!$A$2:$B$900,2,0)</f>
        <v xml:space="preserve">ATM Feria Ganadera </v>
      </c>
      <c r="H9" s="133" t="str">
        <f>VLOOKUP(E9,VIP!$A$2:$O20966,7,FALSE)</f>
        <v>Si</v>
      </c>
      <c r="I9" s="133" t="str">
        <f>VLOOKUP(E9,VIP!$A$2:$O12931,8,FALSE)</f>
        <v>Si</v>
      </c>
      <c r="J9" s="133" t="str">
        <f>VLOOKUP(E9,VIP!$A$2:$O12881,8,FALSE)</f>
        <v>Si</v>
      </c>
      <c r="K9" s="133" t="str">
        <f>VLOOKUP(E9,VIP!$A$2:$O16455,6,0)</f>
        <v>NO</v>
      </c>
      <c r="L9" s="142" t="s">
        <v>2238</v>
      </c>
      <c r="M9" s="226" t="s">
        <v>2530</v>
      </c>
      <c r="N9" s="93" t="s">
        <v>2443</v>
      </c>
      <c r="O9" s="133" t="s">
        <v>2445</v>
      </c>
      <c r="P9" s="142"/>
      <c r="Q9" s="227">
        <v>44458.470231481479</v>
      </c>
    </row>
    <row r="10" spans="1:17" s="119" customFormat="1" ht="18" x14ac:dyDescent="0.25">
      <c r="A10" s="133" t="str">
        <f>VLOOKUP(E10,'LISTADO ATM'!$A$2:$C$901,3,0)</f>
        <v>NORTE</v>
      </c>
      <c r="B10" s="145" t="s">
        <v>2653</v>
      </c>
      <c r="C10" s="94">
        <v>44457.556250000001</v>
      </c>
      <c r="D10" s="94" t="s">
        <v>2175</v>
      </c>
      <c r="E10" s="122">
        <v>4</v>
      </c>
      <c r="F10" s="133" t="str">
        <f>VLOOKUP(E10,VIP!$A$2:$O16012,2,0)</f>
        <v>DRBR004</v>
      </c>
      <c r="G10" s="133" t="str">
        <f>VLOOKUP(E10,'LISTADO ATM'!$A$2:$B$900,2,0)</f>
        <v>ATM Avenida Rivas</v>
      </c>
      <c r="H10" s="133" t="str">
        <f>VLOOKUP(E10,VIP!$A$2:$O20973,7,FALSE)</f>
        <v>Si</v>
      </c>
      <c r="I10" s="133" t="str">
        <f>VLOOKUP(E10,VIP!$A$2:$O12938,8,FALSE)</f>
        <v>Si</v>
      </c>
      <c r="J10" s="133" t="str">
        <f>VLOOKUP(E10,VIP!$A$2:$O12888,8,FALSE)</f>
        <v>Si</v>
      </c>
      <c r="K10" s="133" t="str">
        <f>VLOOKUP(E10,VIP!$A$2:$O16462,6,0)</f>
        <v>NO</v>
      </c>
      <c r="L10" s="142" t="s">
        <v>2212</v>
      </c>
      <c r="M10" s="226" t="s">
        <v>2530</v>
      </c>
      <c r="N10" s="93" t="s">
        <v>2443</v>
      </c>
      <c r="O10" s="133" t="s">
        <v>2654</v>
      </c>
      <c r="P10" s="142"/>
      <c r="Q10" s="227">
        <v>44458.599814814814</v>
      </c>
    </row>
    <row r="11" spans="1:17" s="119" customFormat="1" ht="18" x14ac:dyDescent="0.25">
      <c r="A11" s="133" t="str">
        <f>VLOOKUP(E11,'LISTADO ATM'!$A$2:$C$901,3,0)</f>
        <v>NORTE</v>
      </c>
      <c r="B11" s="145" t="s">
        <v>2652</v>
      </c>
      <c r="C11" s="94">
        <v>44457.564432870371</v>
      </c>
      <c r="D11" s="94" t="s">
        <v>2175</v>
      </c>
      <c r="E11" s="122">
        <v>402</v>
      </c>
      <c r="F11" s="133" t="str">
        <f>VLOOKUP(E11,VIP!$A$2:$O16011,2,0)</f>
        <v>DRBR402</v>
      </c>
      <c r="G11" s="133" t="str">
        <f>VLOOKUP(E11,'LISTADO ATM'!$A$2:$B$900,2,0)</f>
        <v xml:space="preserve">ATM La Sirena La Vega </v>
      </c>
      <c r="H11" s="133" t="str">
        <f>VLOOKUP(E11,VIP!$A$2:$O20972,7,FALSE)</f>
        <v>Si</v>
      </c>
      <c r="I11" s="133" t="str">
        <f>VLOOKUP(E11,VIP!$A$2:$O12937,8,FALSE)</f>
        <v>Si</v>
      </c>
      <c r="J11" s="133" t="str">
        <f>VLOOKUP(E11,VIP!$A$2:$O12887,8,FALSE)</f>
        <v>Si</v>
      </c>
      <c r="K11" s="133" t="str">
        <f>VLOOKUP(E11,VIP!$A$2:$O16461,6,0)</f>
        <v>NO</v>
      </c>
      <c r="L11" s="142" t="s">
        <v>2455</v>
      </c>
      <c r="M11" s="226" t="s">
        <v>2530</v>
      </c>
      <c r="N11" s="93" t="s">
        <v>2443</v>
      </c>
      <c r="O11" s="133" t="s">
        <v>2654</v>
      </c>
      <c r="P11" s="142"/>
      <c r="Q11" s="227">
        <v>44458.616307870368</v>
      </c>
    </row>
    <row r="12" spans="1:17" s="119" customFormat="1" ht="18" x14ac:dyDescent="0.25">
      <c r="A12" s="133" t="str">
        <f>VLOOKUP(E12,'LISTADO ATM'!$A$2:$C$901,3,0)</f>
        <v>DISTRITO NACIONAL</v>
      </c>
      <c r="B12" s="145" t="s">
        <v>2663</v>
      </c>
      <c r="C12" s="94">
        <v>44457.603738425925</v>
      </c>
      <c r="D12" s="94" t="s">
        <v>2440</v>
      </c>
      <c r="E12" s="122">
        <v>493</v>
      </c>
      <c r="F12" s="133" t="str">
        <f>VLOOKUP(E12,VIP!$A$2:$O16019,2,0)</f>
        <v>DRBR493</v>
      </c>
      <c r="G12" s="133" t="str">
        <f>VLOOKUP(E12,'LISTADO ATM'!$A$2:$B$900,2,0)</f>
        <v xml:space="preserve">ATM Oficina Haina Occidental II </v>
      </c>
      <c r="H12" s="133" t="str">
        <f>VLOOKUP(E12,VIP!$A$2:$O20980,7,FALSE)</f>
        <v>Si</v>
      </c>
      <c r="I12" s="133" t="str">
        <f>VLOOKUP(E12,VIP!$A$2:$O12945,8,FALSE)</f>
        <v>Si</v>
      </c>
      <c r="J12" s="133" t="str">
        <f>VLOOKUP(E12,VIP!$A$2:$O12895,8,FALSE)</f>
        <v>Si</v>
      </c>
      <c r="K12" s="133" t="str">
        <f>VLOOKUP(E12,VIP!$A$2:$O16469,6,0)</f>
        <v>NO</v>
      </c>
      <c r="L12" s="142" t="s">
        <v>2607</v>
      </c>
      <c r="M12" s="226" t="s">
        <v>2530</v>
      </c>
      <c r="N12" s="93" t="s">
        <v>2443</v>
      </c>
      <c r="O12" s="133" t="s">
        <v>2444</v>
      </c>
      <c r="P12" s="142"/>
      <c r="Q12" s="227">
        <v>44458.453310185185</v>
      </c>
    </row>
    <row r="13" spans="1:17" s="119" customFormat="1" ht="18" x14ac:dyDescent="0.25">
      <c r="A13" s="133" t="str">
        <f>VLOOKUP(E13,'LISTADO ATM'!$A$2:$C$901,3,0)</f>
        <v>DISTRITO NACIONAL</v>
      </c>
      <c r="B13" s="145" t="s">
        <v>2664</v>
      </c>
      <c r="C13" s="94">
        <v>44457.602789351855</v>
      </c>
      <c r="D13" s="94" t="s">
        <v>2174</v>
      </c>
      <c r="E13" s="122">
        <v>153</v>
      </c>
      <c r="F13" s="133" t="str">
        <f>VLOOKUP(E13,VIP!$A$2:$O16020,2,0)</f>
        <v>DRBR153</v>
      </c>
      <c r="G13" s="133" t="str">
        <f>VLOOKUP(E13,'LISTADO ATM'!$A$2:$B$900,2,0)</f>
        <v xml:space="preserve">ATM Rehabilitación </v>
      </c>
      <c r="H13" s="133" t="str">
        <f>VLOOKUP(E13,VIP!$A$2:$O20981,7,FALSE)</f>
        <v>No</v>
      </c>
      <c r="I13" s="133" t="str">
        <f>VLOOKUP(E13,VIP!$A$2:$O12946,8,FALSE)</f>
        <v>No</v>
      </c>
      <c r="J13" s="133" t="str">
        <f>VLOOKUP(E13,VIP!$A$2:$O12896,8,FALSE)</f>
        <v>No</v>
      </c>
      <c r="K13" s="133" t="str">
        <f>VLOOKUP(E13,VIP!$A$2:$O16470,6,0)</f>
        <v>NO</v>
      </c>
      <c r="L13" s="142" t="s">
        <v>2238</v>
      </c>
      <c r="M13" s="226" t="s">
        <v>2530</v>
      </c>
      <c r="N13" s="93" t="s">
        <v>2443</v>
      </c>
      <c r="O13" s="133" t="s">
        <v>2445</v>
      </c>
      <c r="P13" s="142"/>
      <c r="Q13" s="227">
        <v>44458.413819444446</v>
      </c>
    </row>
    <row r="14" spans="1:17" s="119" customFormat="1" ht="18" x14ac:dyDescent="0.25">
      <c r="A14" s="133" t="str">
        <f>VLOOKUP(E14,'LISTADO ATM'!$A$2:$C$901,3,0)</f>
        <v>SUR</v>
      </c>
      <c r="B14" s="145" t="s">
        <v>2657</v>
      </c>
      <c r="C14" s="94">
        <v>44457.656342592592</v>
      </c>
      <c r="D14" s="94" t="s">
        <v>2459</v>
      </c>
      <c r="E14" s="122">
        <v>297</v>
      </c>
      <c r="F14" s="133" t="str">
        <f>VLOOKUP(E14,VIP!$A$2:$O16009,2,0)</f>
        <v>DRBR297</v>
      </c>
      <c r="G14" s="133" t="str">
        <f>VLOOKUP(E14,'LISTADO ATM'!$A$2:$B$900,2,0)</f>
        <v xml:space="preserve">ATM S/M Cadena Ocoa </v>
      </c>
      <c r="H14" s="133" t="str">
        <f>VLOOKUP(E14,VIP!$A$2:$O20970,7,FALSE)</f>
        <v>Si</v>
      </c>
      <c r="I14" s="133" t="str">
        <f>VLOOKUP(E14,VIP!$A$2:$O12935,8,FALSE)</f>
        <v>Si</v>
      </c>
      <c r="J14" s="133" t="str">
        <f>VLOOKUP(E14,VIP!$A$2:$O12885,8,FALSE)</f>
        <v>Si</v>
      </c>
      <c r="K14" s="133" t="str">
        <f>VLOOKUP(E14,VIP!$A$2:$O16459,6,0)</f>
        <v>NO</v>
      </c>
      <c r="L14" s="142" t="s">
        <v>2542</v>
      </c>
      <c r="M14" s="226" t="s">
        <v>2530</v>
      </c>
      <c r="N14" s="93" t="s">
        <v>2443</v>
      </c>
      <c r="O14" s="133" t="s">
        <v>2618</v>
      </c>
      <c r="P14" s="142"/>
      <c r="Q14" s="227">
        <v>44458.602754629632</v>
      </c>
    </row>
    <row r="15" spans="1:17" s="119" customFormat="1" ht="18" x14ac:dyDescent="0.25">
      <c r="A15" s="133" t="str">
        <f>VLOOKUP(E15,'LISTADO ATM'!$A$2:$C$901,3,0)</f>
        <v>NORTE</v>
      </c>
      <c r="B15" s="145" t="s">
        <v>2661</v>
      </c>
      <c r="C15" s="94">
        <v>44457.627557870372</v>
      </c>
      <c r="D15" s="94" t="s">
        <v>2175</v>
      </c>
      <c r="E15" s="122">
        <v>138</v>
      </c>
      <c r="F15" s="133" t="str">
        <f>VLOOKUP(E15,VIP!$A$2:$O16014,2,0)</f>
        <v>DRBR138</v>
      </c>
      <c r="G15" s="133" t="str">
        <f>VLOOKUP(E15,'LISTADO ATM'!$A$2:$B$900,2,0)</f>
        <v xml:space="preserve">ATM UNP Fantino </v>
      </c>
      <c r="H15" s="133" t="str">
        <f>VLOOKUP(E15,VIP!$A$2:$O20975,7,FALSE)</f>
        <v>Si</v>
      </c>
      <c r="I15" s="133" t="str">
        <f>VLOOKUP(E15,VIP!$A$2:$O12940,8,FALSE)</f>
        <v>Si</v>
      </c>
      <c r="J15" s="133" t="str">
        <f>VLOOKUP(E15,VIP!$A$2:$O12890,8,FALSE)</f>
        <v>Si</v>
      </c>
      <c r="K15" s="133" t="str">
        <f>VLOOKUP(E15,VIP!$A$2:$O16464,6,0)</f>
        <v>NO</v>
      </c>
      <c r="L15" s="142" t="s">
        <v>2212</v>
      </c>
      <c r="M15" s="226" t="s">
        <v>2530</v>
      </c>
      <c r="N15" s="93" t="s">
        <v>2443</v>
      </c>
      <c r="O15" s="133" t="s">
        <v>2617</v>
      </c>
      <c r="P15" s="142"/>
      <c r="Q15" s="227">
        <v>44458.600416666668</v>
      </c>
    </row>
    <row r="16" spans="1:17" s="119" customFormat="1" ht="18" x14ac:dyDescent="0.25">
      <c r="A16" s="133" t="str">
        <f>VLOOKUP(E16,'LISTADO ATM'!$A$2:$C$901,3,0)</f>
        <v>SUR</v>
      </c>
      <c r="B16" s="145" t="s">
        <v>2658</v>
      </c>
      <c r="C16" s="94">
        <v>44457.636192129627</v>
      </c>
      <c r="D16" s="94" t="s">
        <v>2174</v>
      </c>
      <c r="E16" s="122">
        <v>584</v>
      </c>
      <c r="F16" s="133" t="str">
        <f>VLOOKUP(E16,VIP!$A$2:$O16011,2,0)</f>
        <v>DRBR404</v>
      </c>
      <c r="G16" s="133" t="str">
        <f>VLOOKUP(E16,'LISTADO ATM'!$A$2:$B$900,2,0)</f>
        <v xml:space="preserve">ATM Oficina San Cristóbal I </v>
      </c>
      <c r="H16" s="133" t="str">
        <f>VLOOKUP(E16,VIP!$A$2:$O20972,7,FALSE)</f>
        <v>Si</v>
      </c>
      <c r="I16" s="133" t="str">
        <f>VLOOKUP(E16,VIP!$A$2:$O12937,8,FALSE)</f>
        <v>Si</v>
      </c>
      <c r="J16" s="133" t="str">
        <f>VLOOKUP(E16,VIP!$A$2:$O12887,8,FALSE)</f>
        <v>Si</v>
      </c>
      <c r="K16" s="133" t="str">
        <f>VLOOKUP(E16,VIP!$A$2:$O16461,6,0)</f>
        <v>SI</v>
      </c>
      <c r="L16" s="142" t="s">
        <v>2455</v>
      </c>
      <c r="M16" s="226" t="s">
        <v>2530</v>
      </c>
      <c r="N16" s="93" t="s">
        <v>2443</v>
      </c>
      <c r="O16" s="133" t="s">
        <v>2445</v>
      </c>
      <c r="P16" s="142"/>
      <c r="Q16" s="227">
        <v>44458.451608796298</v>
      </c>
    </row>
    <row r="17" spans="1:17" s="119" customFormat="1" ht="18" x14ac:dyDescent="0.25">
      <c r="A17" s="133" t="str">
        <f>VLOOKUP(E17,'LISTADO ATM'!$A$2:$C$901,3,0)</f>
        <v>NORTE</v>
      </c>
      <c r="B17" s="145" t="s">
        <v>2650</v>
      </c>
      <c r="C17" s="94">
        <v>44457.586064814815</v>
      </c>
      <c r="D17" s="94" t="s">
        <v>2615</v>
      </c>
      <c r="E17" s="122">
        <v>88</v>
      </c>
      <c r="F17" s="133" t="str">
        <f>VLOOKUP(E17,VIP!$A$2:$O16008,2,0)</f>
        <v>DRBR088</v>
      </c>
      <c r="G17" s="133" t="str">
        <f>VLOOKUP(E17,'LISTADO ATM'!$A$2:$B$900,2,0)</f>
        <v xml:space="preserve">ATM S/M La Fuente (Santiago) </v>
      </c>
      <c r="H17" s="133" t="str">
        <f>VLOOKUP(E17,VIP!$A$2:$O20969,7,FALSE)</f>
        <v>Si</v>
      </c>
      <c r="I17" s="133" t="str">
        <f>VLOOKUP(E17,VIP!$A$2:$O12934,8,FALSE)</f>
        <v>Si</v>
      </c>
      <c r="J17" s="133" t="str">
        <f>VLOOKUP(E17,VIP!$A$2:$O12884,8,FALSE)</f>
        <v>Si</v>
      </c>
      <c r="K17" s="133" t="str">
        <f>VLOOKUP(E17,VIP!$A$2:$O16458,6,0)</f>
        <v>NO</v>
      </c>
      <c r="L17" s="142" t="s">
        <v>2433</v>
      </c>
      <c r="M17" s="226" t="s">
        <v>2530</v>
      </c>
      <c r="N17" s="93" t="s">
        <v>2443</v>
      </c>
      <c r="O17" s="133" t="s">
        <v>2616</v>
      </c>
      <c r="P17" s="142"/>
      <c r="Q17" s="227">
        <v>44458.596770833334</v>
      </c>
    </row>
    <row r="18" spans="1:17" s="119" customFormat="1" ht="18" x14ac:dyDescent="0.25">
      <c r="A18" s="133" t="str">
        <f>VLOOKUP(E18,'LISTADO ATM'!$A$2:$C$901,3,0)</f>
        <v>NORTE</v>
      </c>
      <c r="B18" s="145" t="s">
        <v>2656</v>
      </c>
      <c r="C18" s="94">
        <v>44457.664120370369</v>
      </c>
      <c r="D18" s="94" t="s">
        <v>2175</v>
      </c>
      <c r="E18" s="122">
        <v>501</v>
      </c>
      <c r="F18" s="133" t="str">
        <f>VLOOKUP(E18,VIP!$A$2:$O16008,2,0)</f>
        <v>DRBR501</v>
      </c>
      <c r="G18" s="133" t="str">
        <f>VLOOKUP(E18,'LISTADO ATM'!$A$2:$B$900,2,0)</f>
        <v xml:space="preserve">ATM UNP La Canela </v>
      </c>
      <c r="H18" s="133" t="str">
        <f>VLOOKUP(E18,VIP!$A$2:$O20969,7,FALSE)</f>
        <v>Si</v>
      </c>
      <c r="I18" s="133" t="str">
        <f>VLOOKUP(E18,VIP!$A$2:$O12934,8,FALSE)</f>
        <v>Si</v>
      </c>
      <c r="J18" s="133" t="str">
        <f>VLOOKUP(E18,VIP!$A$2:$O12884,8,FALSE)</f>
        <v>Si</v>
      </c>
      <c r="K18" s="133" t="str">
        <f>VLOOKUP(E18,VIP!$A$2:$O16458,6,0)</f>
        <v>NO</v>
      </c>
      <c r="L18" s="142" t="s">
        <v>2212</v>
      </c>
      <c r="M18" s="226" t="s">
        <v>2530</v>
      </c>
      <c r="N18" s="93" t="s">
        <v>2443</v>
      </c>
      <c r="O18" s="133" t="s">
        <v>2617</v>
      </c>
      <c r="P18" s="142"/>
      <c r="Q18" s="227">
        <v>44458.600324074076</v>
      </c>
    </row>
    <row r="19" spans="1:17" s="119" customFormat="1" ht="18" x14ac:dyDescent="0.25">
      <c r="A19" s="133" t="str">
        <f>VLOOKUP(E19,'LISTADO ATM'!$A$2:$C$901,3,0)</f>
        <v>NORTE</v>
      </c>
      <c r="B19" s="145" t="s">
        <v>2687</v>
      </c>
      <c r="C19" s="94">
        <v>44457.684374999997</v>
      </c>
      <c r="D19" s="94" t="s">
        <v>2174</v>
      </c>
      <c r="E19" s="122">
        <v>712</v>
      </c>
      <c r="F19" s="133" t="str">
        <f>VLOOKUP(E19,VIP!$A$2:$O16029,2,0)</f>
        <v>DRBR128</v>
      </c>
      <c r="G19" s="133" t="str">
        <f>VLOOKUP(E19,'LISTADO ATM'!$A$2:$B$900,2,0)</f>
        <v xml:space="preserve">ATM Oficina Imbert </v>
      </c>
      <c r="H19" s="133" t="str">
        <f>VLOOKUP(E19,VIP!$A$2:$O20990,7,FALSE)</f>
        <v>Si</v>
      </c>
      <c r="I19" s="133" t="str">
        <f>VLOOKUP(E19,VIP!$A$2:$O12955,8,FALSE)</f>
        <v>Si</v>
      </c>
      <c r="J19" s="133" t="str">
        <f>VLOOKUP(E19,VIP!$A$2:$O12905,8,FALSE)</f>
        <v>Si</v>
      </c>
      <c r="K19" s="133" t="str">
        <f>VLOOKUP(E19,VIP!$A$2:$O16479,6,0)</f>
        <v>SI</v>
      </c>
      <c r="L19" s="142" t="s">
        <v>2622</v>
      </c>
      <c r="M19" s="226" t="s">
        <v>2530</v>
      </c>
      <c r="N19" s="93" t="s">
        <v>2443</v>
      </c>
      <c r="O19" s="133" t="s">
        <v>2617</v>
      </c>
      <c r="P19" s="142"/>
      <c r="Q19" s="227">
        <v>44458.606493055559</v>
      </c>
    </row>
    <row r="20" spans="1:17" s="119" customFormat="1" ht="18" x14ac:dyDescent="0.25">
      <c r="A20" s="133" t="str">
        <f>VLOOKUP(E20,'LISTADO ATM'!$A$2:$C$901,3,0)</f>
        <v>NORTE</v>
      </c>
      <c r="B20" s="145" t="s">
        <v>2685</v>
      </c>
      <c r="C20" s="94">
        <v>44457.687268518515</v>
      </c>
      <c r="D20" s="94" t="s">
        <v>2175</v>
      </c>
      <c r="E20" s="122">
        <v>256</v>
      </c>
      <c r="F20" s="133" t="str">
        <f>VLOOKUP(E20,VIP!$A$2:$O16027,2,0)</f>
        <v>DRBR256</v>
      </c>
      <c r="G20" s="133" t="str">
        <f>VLOOKUP(E20,'LISTADO ATM'!$A$2:$B$900,2,0)</f>
        <v xml:space="preserve">ATM Oficina Licey Al Medio </v>
      </c>
      <c r="H20" s="133" t="str">
        <f>VLOOKUP(E20,VIP!$A$2:$O20988,7,FALSE)</f>
        <v>Si</v>
      </c>
      <c r="I20" s="133" t="str">
        <f>VLOOKUP(E20,VIP!$A$2:$O12953,8,FALSE)</f>
        <v>Si</v>
      </c>
      <c r="J20" s="133" t="str">
        <f>VLOOKUP(E20,VIP!$A$2:$O12903,8,FALSE)</f>
        <v>Si</v>
      </c>
      <c r="K20" s="133" t="str">
        <f>VLOOKUP(E20,VIP!$A$2:$O16477,6,0)</f>
        <v>NO</v>
      </c>
      <c r="L20" s="142" t="s">
        <v>2455</v>
      </c>
      <c r="M20" s="226" t="s">
        <v>2530</v>
      </c>
      <c r="N20" s="93" t="s">
        <v>2443</v>
      </c>
      <c r="O20" s="133" t="s">
        <v>2617</v>
      </c>
      <c r="P20" s="142"/>
      <c r="Q20" s="227">
        <v>44458.614155092589</v>
      </c>
    </row>
    <row r="21" spans="1:17" s="119" customFormat="1" ht="18" x14ac:dyDescent="0.25">
      <c r="A21" s="133" t="str">
        <f>VLOOKUP(E21,'LISTADO ATM'!$A$2:$C$901,3,0)</f>
        <v>ESTE</v>
      </c>
      <c r="B21" s="145" t="s">
        <v>2681</v>
      </c>
      <c r="C21" s="94">
        <v>44457.717777777776</v>
      </c>
      <c r="D21" s="94" t="s">
        <v>2174</v>
      </c>
      <c r="E21" s="122">
        <v>472</v>
      </c>
      <c r="F21" s="133" t="str">
        <f>VLOOKUP(E21,VIP!$A$2:$O16023,2,0)</f>
        <v>DRBRA72</v>
      </c>
      <c r="G21" s="133" t="str">
        <f>VLOOKUP(E21,'LISTADO ATM'!$A$2:$B$900,2,0)</f>
        <v>ATM Ayuntamiento Ramon Santana</v>
      </c>
      <c r="H21" s="133" t="str">
        <f>VLOOKUP(E21,VIP!$A$2:$O20984,7,FALSE)</f>
        <v>Si</v>
      </c>
      <c r="I21" s="133" t="str">
        <f>VLOOKUP(E21,VIP!$A$2:$O12949,8,FALSE)</f>
        <v>Si</v>
      </c>
      <c r="J21" s="133" t="str">
        <f>VLOOKUP(E21,VIP!$A$2:$O12899,8,FALSE)</f>
        <v>Si</v>
      </c>
      <c r="K21" s="133" t="str">
        <f>VLOOKUP(E21,VIP!$A$2:$O16473,6,0)</f>
        <v>NO</v>
      </c>
      <c r="L21" s="142" t="s">
        <v>2238</v>
      </c>
      <c r="M21" s="226" t="s">
        <v>2530</v>
      </c>
      <c r="N21" s="93" t="s">
        <v>2443</v>
      </c>
      <c r="O21" s="133" t="s">
        <v>2445</v>
      </c>
      <c r="P21" s="142"/>
      <c r="Q21" s="227">
        <v>44458.425219907411</v>
      </c>
    </row>
    <row r="22" spans="1:17" s="119" customFormat="1" ht="18" x14ac:dyDescent="0.25">
      <c r="A22" s="133" t="str">
        <f>VLOOKUP(E22,'LISTADO ATM'!$A$2:$C$901,3,0)</f>
        <v>NORTE</v>
      </c>
      <c r="B22" s="145" t="s">
        <v>2676</v>
      </c>
      <c r="C22" s="94">
        <v>44457.73369212963</v>
      </c>
      <c r="D22" s="94" t="s">
        <v>2175</v>
      </c>
      <c r="E22" s="122">
        <v>604</v>
      </c>
      <c r="F22" s="133" t="str">
        <f>VLOOKUP(E22,VIP!$A$2:$O16018,2,0)</f>
        <v>DRBR401</v>
      </c>
      <c r="G22" s="133" t="str">
        <f>VLOOKUP(E22,'LISTADO ATM'!$A$2:$B$900,2,0)</f>
        <v xml:space="preserve">ATM Oficina Estancia Nueva (Moca) </v>
      </c>
      <c r="H22" s="133" t="str">
        <f>VLOOKUP(E22,VIP!$A$2:$O20979,7,FALSE)</f>
        <v>Si</v>
      </c>
      <c r="I22" s="133" t="str">
        <f>VLOOKUP(E22,VIP!$A$2:$O12944,8,FALSE)</f>
        <v>Si</v>
      </c>
      <c r="J22" s="133" t="str">
        <f>VLOOKUP(E22,VIP!$A$2:$O12894,8,FALSE)</f>
        <v>Si</v>
      </c>
      <c r="K22" s="133" t="str">
        <f>VLOOKUP(E22,VIP!$A$2:$O16468,6,0)</f>
        <v>NO</v>
      </c>
      <c r="L22" s="142" t="s">
        <v>2612</v>
      </c>
      <c r="M22" s="226" t="s">
        <v>2530</v>
      </c>
      <c r="N22" s="93" t="s">
        <v>2443</v>
      </c>
      <c r="O22" s="133" t="s">
        <v>2617</v>
      </c>
      <c r="P22" s="142"/>
      <c r="Q22" s="227">
        <v>44458.607349537036</v>
      </c>
    </row>
    <row r="23" spans="1:17" s="119" customFormat="1" ht="18" x14ac:dyDescent="0.25">
      <c r="A23" s="133" t="str">
        <f>VLOOKUP(E23,'LISTADO ATM'!$A$2:$C$901,3,0)</f>
        <v>NORTE</v>
      </c>
      <c r="B23" s="145" t="s">
        <v>2675</v>
      </c>
      <c r="C23" s="94">
        <v>44457.741493055553</v>
      </c>
      <c r="D23" s="94" t="s">
        <v>2175</v>
      </c>
      <c r="E23" s="122">
        <v>854</v>
      </c>
      <c r="F23" s="133" t="str">
        <f>VLOOKUP(E23,VIP!$A$2:$O16017,2,0)</f>
        <v>DRBR854</v>
      </c>
      <c r="G23" s="133" t="str">
        <f>VLOOKUP(E23,'LISTADO ATM'!$A$2:$B$900,2,0)</f>
        <v xml:space="preserve">ATM Centro Comercial Blanco Batista </v>
      </c>
      <c r="H23" s="133" t="str">
        <f>VLOOKUP(E23,VIP!$A$2:$O20978,7,FALSE)</f>
        <v>Si</v>
      </c>
      <c r="I23" s="133" t="str">
        <f>VLOOKUP(E23,VIP!$A$2:$O12943,8,FALSE)</f>
        <v>Si</v>
      </c>
      <c r="J23" s="133" t="str">
        <f>VLOOKUP(E23,VIP!$A$2:$O12893,8,FALSE)</f>
        <v>Si</v>
      </c>
      <c r="K23" s="133" t="str">
        <f>VLOOKUP(E23,VIP!$A$2:$O16467,6,0)</f>
        <v>NO</v>
      </c>
      <c r="L23" s="142" t="s">
        <v>2212</v>
      </c>
      <c r="M23" s="226" t="s">
        <v>2530</v>
      </c>
      <c r="N23" s="93" t="s">
        <v>2443</v>
      </c>
      <c r="O23" s="133" t="s">
        <v>2617</v>
      </c>
      <c r="P23" s="142"/>
      <c r="Q23" s="227">
        <v>44458.448912037034</v>
      </c>
    </row>
    <row r="24" spans="1:17" s="119" customFormat="1" ht="18" x14ac:dyDescent="0.25">
      <c r="A24" s="133" t="str">
        <f>VLOOKUP(E24,'LISTADO ATM'!$A$2:$C$901,3,0)</f>
        <v>NORTE</v>
      </c>
      <c r="B24" s="145" t="s">
        <v>2670</v>
      </c>
      <c r="C24" s="94">
        <v>44457.79619212963</v>
      </c>
      <c r="D24" s="94" t="s">
        <v>2175</v>
      </c>
      <c r="E24" s="122">
        <v>775</v>
      </c>
      <c r="F24" s="133" t="str">
        <f>VLOOKUP(E24,VIP!$A$2:$O16012,2,0)</f>
        <v>DRBR450</v>
      </c>
      <c r="G24" s="133" t="str">
        <f>VLOOKUP(E24,'LISTADO ATM'!$A$2:$B$900,2,0)</f>
        <v xml:space="preserve">ATM S/M Lilo (Montecristi) </v>
      </c>
      <c r="H24" s="133" t="str">
        <f>VLOOKUP(E24,VIP!$A$2:$O20973,7,FALSE)</f>
        <v>Si</v>
      </c>
      <c r="I24" s="133" t="str">
        <f>VLOOKUP(E24,VIP!$A$2:$O12938,8,FALSE)</f>
        <v>Si</v>
      </c>
      <c r="J24" s="133" t="str">
        <f>VLOOKUP(E24,VIP!$A$2:$O12888,8,FALSE)</f>
        <v>Si</v>
      </c>
      <c r="K24" s="133" t="str">
        <f>VLOOKUP(E24,VIP!$A$2:$O16462,6,0)</f>
        <v>NO</v>
      </c>
      <c r="L24" s="142" t="s">
        <v>2455</v>
      </c>
      <c r="M24" s="226" t="s">
        <v>2530</v>
      </c>
      <c r="N24" s="93" t="s">
        <v>2443</v>
      </c>
      <c r="O24" s="133" t="s">
        <v>2617</v>
      </c>
      <c r="P24" s="142"/>
      <c r="Q24" s="227">
        <v>44458.449629629627</v>
      </c>
    </row>
    <row r="25" spans="1:17" s="119" customFormat="1" ht="18" x14ac:dyDescent="0.25">
      <c r="A25" s="133" t="str">
        <f>VLOOKUP(E25,'LISTADO ATM'!$A$2:$C$901,3,0)</f>
        <v>NORTE</v>
      </c>
      <c r="B25" s="145" t="s">
        <v>2669</v>
      </c>
      <c r="C25" s="94">
        <v>44457.798935185187</v>
      </c>
      <c r="D25" s="94" t="s">
        <v>2175</v>
      </c>
      <c r="E25" s="122">
        <v>307</v>
      </c>
      <c r="F25" s="133" t="str">
        <f>VLOOKUP(E25,VIP!$A$2:$O16011,2,0)</f>
        <v>DRBR307</v>
      </c>
      <c r="G25" s="133" t="str">
        <f>VLOOKUP(E25,'LISTADO ATM'!$A$2:$B$900,2,0)</f>
        <v>ATM Oficina Nagua II</v>
      </c>
      <c r="H25" s="133" t="str">
        <f>VLOOKUP(E25,VIP!$A$2:$O20972,7,FALSE)</f>
        <v>Si</v>
      </c>
      <c r="I25" s="133" t="str">
        <f>VLOOKUP(E25,VIP!$A$2:$O12937,8,FALSE)</f>
        <v>Si</v>
      </c>
      <c r="J25" s="133" t="str">
        <f>VLOOKUP(E25,VIP!$A$2:$O12887,8,FALSE)</f>
        <v>Si</v>
      </c>
      <c r="K25" s="133" t="str">
        <f>VLOOKUP(E25,VIP!$A$2:$O16461,6,0)</f>
        <v>SI</v>
      </c>
      <c r="L25" s="142" t="s">
        <v>2455</v>
      </c>
      <c r="M25" s="226" t="s">
        <v>2530</v>
      </c>
      <c r="N25" s="93" t="s">
        <v>2443</v>
      </c>
      <c r="O25" s="133" t="s">
        <v>2617</v>
      </c>
      <c r="P25" s="142"/>
      <c r="Q25" s="227">
        <v>44458.44604166667</v>
      </c>
    </row>
    <row r="26" spans="1:17" s="119" customFormat="1" ht="18" x14ac:dyDescent="0.25">
      <c r="A26" s="133" t="str">
        <f>VLOOKUP(E26,'LISTADO ATM'!$A$2:$C$901,3,0)</f>
        <v>NORTE</v>
      </c>
      <c r="B26" s="145" t="s">
        <v>2698</v>
      </c>
      <c r="C26" s="94">
        <v>44457.903946759259</v>
      </c>
      <c r="D26" s="94" t="s">
        <v>2615</v>
      </c>
      <c r="E26" s="122">
        <v>196</v>
      </c>
      <c r="F26" s="133" t="str">
        <f>VLOOKUP(E26,VIP!$A$2:$O16018,2,0)</f>
        <v>DRBR196</v>
      </c>
      <c r="G26" s="133" t="str">
        <f>VLOOKUP(E26,'LISTADO ATM'!$A$2:$B$900,2,0)</f>
        <v xml:space="preserve">ATM Estación Texaco Cangrejo Farmacia (Sosúa) </v>
      </c>
      <c r="H26" s="133" t="str">
        <f>VLOOKUP(E26,VIP!$A$2:$O20979,7,FALSE)</f>
        <v>Si</v>
      </c>
      <c r="I26" s="133" t="str">
        <f>VLOOKUP(E26,VIP!$A$2:$O12944,8,FALSE)</f>
        <v>Si</v>
      </c>
      <c r="J26" s="133" t="str">
        <f>VLOOKUP(E26,VIP!$A$2:$O12894,8,FALSE)</f>
        <v>Si</v>
      </c>
      <c r="K26" s="133" t="str">
        <f>VLOOKUP(E26,VIP!$A$2:$O16468,6,0)</f>
        <v>NO</v>
      </c>
      <c r="L26" s="142" t="s">
        <v>2433</v>
      </c>
      <c r="M26" s="226" t="s">
        <v>2530</v>
      </c>
      <c r="N26" s="93" t="s">
        <v>2443</v>
      </c>
      <c r="O26" s="133" t="s">
        <v>2616</v>
      </c>
      <c r="P26" s="142"/>
      <c r="Q26" s="227">
        <v>44458.598449074074</v>
      </c>
    </row>
    <row r="27" spans="1:17" s="119" customFormat="1" ht="18" x14ac:dyDescent="0.25">
      <c r="A27" s="133" t="str">
        <f>VLOOKUP(E27,'LISTADO ATM'!$A$2:$C$901,3,0)</f>
        <v>DISTRITO NACIONAL</v>
      </c>
      <c r="B27" s="145" t="s">
        <v>2697</v>
      </c>
      <c r="C27" s="94">
        <v>44457.90452546296</v>
      </c>
      <c r="D27" s="94" t="s">
        <v>2174</v>
      </c>
      <c r="E27" s="122">
        <v>932</v>
      </c>
      <c r="F27" s="133" t="str">
        <f>VLOOKUP(E27,VIP!$A$2:$O16017,2,0)</f>
        <v>DRBR01E</v>
      </c>
      <c r="G27" s="133" t="str">
        <f>VLOOKUP(E27,'LISTADO ATM'!$A$2:$B$900,2,0)</f>
        <v xml:space="preserve">ATM Banco Agrícola </v>
      </c>
      <c r="H27" s="133" t="str">
        <f>VLOOKUP(E27,VIP!$A$2:$O20978,7,FALSE)</f>
        <v>Si</v>
      </c>
      <c r="I27" s="133" t="str">
        <f>VLOOKUP(E27,VIP!$A$2:$O12943,8,FALSE)</f>
        <v>Si</v>
      </c>
      <c r="J27" s="133" t="str">
        <f>VLOOKUP(E27,VIP!$A$2:$O12893,8,FALSE)</f>
        <v>Si</v>
      </c>
      <c r="K27" s="133" t="str">
        <f>VLOOKUP(E27,VIP!$A$2:$O16467,6,0)</f>
        <v>NO</v>
      </c>
      <c r="L27" s="142" t="s">
        <v>2455</v>
      </c>
      <c r="M27" s="226" t="s">
        <v>2530</v>
      </c>
      <c r="N27" s="93" t="s">
        <v>2443</v>
      </c>
      <c r="O27" s="133" t="s">
        <v>2445</v>
      </c>
      <c r="P27" s="142"/>
      <c r="Q27" s="227">
        <v>44458.423159722224</v>
      </c>
    </row>
    <row r="28" spans="1:17" s="119" customFormat="1" ht="18" x14ac:dyDescent="0.25">
      <c r="A28" s="133" t="str">
        <f>VLOOKUP(E28,'LISTADO ATM'!$A$2:$C$901,3,0)</f>
        <v>NORTE</v>
      </c>
      <c r="B28" s="145" t="s">
        <v>2703</v>
      </c>
      <c r="C28" s="94">
        <v>44458.119074074071</v>
      </c>
      <c r="D28" s="94" t="s">
        <v>2175</v>
      </c>
      <c r="E28" s="122">
        <v>275</v>
      </c>
      <c r="F28" s="133" t="str">
        <f>VLOOKUP(E28,VIP!$A$2:$O16011,2,0)</f>
        <v>DRBR275</v>
      </c>
      <c r="G28" s="133" t="str">
        <f>VLOOKUP(E28,'LISTADO ATM'!$A$2:$B$900,2,0)</f>
        <v xml:space="preserve">ATM Autobanco Duarte Stgo. II </v>
      </c>
      <c r="H28" s="133" t="str">
        <f>VLOOKUP(E28,VIP!$A$2:$O20972,7,FALSE)</f>
        <v>Si</v>
      </c>
      <c r="I28" s="133" t="str">
        <f>VLOOKUP(E28,VIP!$A$2:$O12937,8,FALSE)</f>
        <v>Si</v>
      </c>
      <c r="J28" s="133" t="str">
        <f>VLOOKUP(E28,VIP!$A$2:$O12887,8,FALSE)</f>
        <v>Si</v>
      </c>
      <c r="K28" s="133" t="str">
        <f>VLOOKUP(E28,VIP!$A$2:$O16461,6,0)</f>
        <v>NO</v>
      </c>
      <c r="L28" s="142" t="s">
        <v>2212</v>
      </c>
      <c r="M28" s="226" t="s">
        <v>2530</v>
      </c>
      <c r="N28" s="93" t="s">
        <v>2443</v>
      </c>
      <c r="O28" s="133" t="s">
        <v>2654</v>
      </c>
      <c r="P28" s="142"/>
      <c r="Q28" s="227">
        <v>44458.432962962965</v>
      </c>
    </row>
    <row r="29" spans="1:17" s="119" customFormat="1" ht="18" x14ac:dyDescent="0.25">
      <c r="A29" s="133" t="str">
        <f>VLOOKUP(E29,'LISTADO ATM'!$A$2:$C$901,3,0)</f>
        <v>NORTE</v>
      </c>
      <c r="B29" s="145" t="s">
        <v>2702</v>
      </c>
      <c r="C29" s="94">
        <v>44458.121932870374</v>
      </c>
      <c r="D29" s="94" t="s">
        <v>2175</v>
      </c>
      <c r="E29" s="122">
        <v>747</v>
      </c>
      <c r="F29" s="133" t="str">
        <f>VLOOKUP(E29,VIP!$A$2:$O16010,2,0)</f>
        <v>DRBR200</v>
      </c>
      <c r="G29" s="133" t="str">
        <f>VLOOKUP(E29,'LISTADO ATM'!$A$2:$B$900,2,0)</f>
        <v xml:space="preserve">ATM Club BR (Santiago) </v>
      </c>
      <c r="H29" s="133" t="str">
        <f>VLOOKUP(E29,VIP!$A$2:$O20971,7,FALSE)</f>
        <v>Si</v>
      </c>
      <c r="I29" s="133" t="str">
        <f>VLOOKUP(E29,VIP!$A$2:$O12936,8,FALSE)</f>
        <v>Si</v>
      </c>
      <c r="J29" s="133" t="str">
        <f>VLOOKUP(E29,VIP!$A$2:$O12886,8,FALSE)</f>
        <v>Si</v>
      </c>
      <c r="K29" s="133" t="str">
        <f>VLOOKUP(E29,VIP!$A$2:$O16460,6,0)</f>
        <v>SI</v>
      </c>
      <c r="L29" s="142" t="s">
        <v>2212</v>
      </c>
      <c r="M29" s="226" t="s">
        <v>2530</v>
      </c>
      <c r="N29" s="93" t="s">
        <v>2443</v>
      </c>
      <c r="O29" s="133" t="s">
        <v>2654</v>
      </c>
      <c r="P29" s="142"/>
      <c r="Q29" s="227">
        <v>44458.432939814818</v>
      </c>
    </row>
    <row r="30" spans="1:17" s="119" customFormat="1" ht="18" x14ac:dyDescent="0.25">
      <c r="A30" s="133" t="str">
        <f>VLOOKUP(E30,'LISTADO ATM'!$A$2:$C$901,3,0)</f>
        <v>DISTRITO NACIONAL</v>
      </c>
      <c r="B30" s="145">
        <v>3336027761</v>
      </c>
      <c r="C30" s="94">
        <v>44454.811493055553</v>
      </c>
      <c r="D30" s="94" t="s">
        <v>2174</v>
      </c>
      <c r="E30" s="122">
        <v>875</v>
      </c>
      <c r="F30" s="133" t="str">
        <f>VLOOKUP(E30,VIP!$A$2:$O15988,2,0)</f>
        <v>DRBR875</v>
      </c>
      <c r="G30" s="133" t="str">
        <f>VLOOKUP(E30,'LISTADO ATM'!$A$2:$B$900,2,0)</f>
        <v xml:space="preserve">ATM Texaco Aut. Duarte KM 14 1/2 (Los Alcarrizos) </v>
      </c>
      <c r="H30" s="133" t="str">
        <f>VLOOKUP(E30,VIP!$A$2:$O20949,7,FALSE)</f>
        <v>Si</v>
      </c>
      <c r="I30" s="133" t="str">
        <f>VLOOKUP(E30,VIP!$A$2:$O12914,8,FALSE)</f>
        <v>Si</v>
      </c>
      <c r="J30" s="133" t="str">
        <f>VLOOKUP(E30,VIP!$A$2:$O12864,8,FALSE)</f>
        <v>Si</v>
      </c>
      <c r="K30" s="133" t="str">
        <f>VLOOKUP(E30,VIP!$A$2:$O16438,6,0)</f>
        <v>NO</v>
      </c>
      <c r="L30" s="142" t="s">
        <v>2212</v>
      </c>
      <c r="M30" s="93" t="s">
        <v>2437</v>
      </c>
      <c r="N30" s="93" t="s">
        <v>2443</v>
      </c>
      <c r="O30" s="133" t="s">
        <v>2445</v>
      </c>
      <c r="P30" s="142"/>
      <c r="Q30" s="146" t="s">
        <v>2212</v>
      </c>
    </row>
    <row r="31" spans="1:17" s="119" customFormat="1" ht="18" x14ac:dyDescent="0.25">
      <c r="A31" s="133" t="str">
        <f>VLOOKUP(E31,'LISTADO ATM'!$A$2:$C$901,3,0)</f>
        <v>DISTRITO NACIONAL</v>
      </c>
      <c r="B31" s="145">
        <v>3336029993</v>
      </c>
      <c r="C31" s="94">
        <v>44456.701620370368</v>
      </c>
      <c r="D31" s="94" t="s">
        <v>2440</v>
      </c>
      <c r="E31" s="122">
        <v>54</v>
      </c>
      <c r="F31" s="133" t="str">
        <f>VLOOKUP(E31,VIP!$A$2:$O16013,2,0)</f>
        <v>DRBR054</v>
      </c>
      <c r="G31" s="133" t="str">
        <f>VLOOKUP(E31,'LISTADO ATM'!$A$2:$B$900,2,0)</f>
        <v xml:space="preserve">ATM Autoservicio Galería 360 </v>
      </c>
      <c r="H31" s="133" t="str">
        <f>VLOOKUP(E31,VIP!$A$2:$O20974,7,FALSE)</f>
        <v>Si</v>
      </c>
      <c r="I31" s="133" t="str">
        <f>VLOOKUP(E31,VIP!$A$2:$O12939,8,FALSE)</f>
        <v>Si</v>
      </c>
      <c r="J31" s="133" t="str">
        <f>VLOOKUP(E31,VIP!$A$2:$O12889,8,FALSE)</f>
        <v>Si</v>
      </c>
      <c r="K31" s="133" t="str">
        <f>VLOOKUP(E31,VIP!$A$2:$O16463,6,0)</f>
        <v>NO</v>
      </c>
      <c r="L31" s="142" t="s">
        <v>2607</v>
      </c>
      <c r="M31" s="93" t="s">
        <v>2437</v>
      </c>
      <c r="N31" s="93" t="s">
        <v>2443</v>
      </c>
      <c r="O31" s="133" t="s">
        <v>2444</v>
      </c>
      <c r="P31" s="142"/>
      <c r="Q31" s="146" t="s">
        <v>2607</v>
      </c>
    </row>
    <row r="32" spans="1:17" s="119" customFormat="1" ht="18" x14ac:dyDescent="0.25">
      <c r="A32" s="133" t="str">
        <f>VLOOKUP(E32,'LISTADO ATM'!$A$2:$C$901,3,0)</f>
        <v>DISTRITO NACIONAL</v>
      </c>
      <c r="B32" s="145">
        <v>3336029012</v>
      </c>
      <c r="C32" s="94">
        <v>44455.794247685182</v>
      </c>
      <c r="D32" s="94" t="s">
        <v>2174</v>
      </c>
      <c r="E32" s="122">
        <v>979</v>
      </c>
      <c r="F32" s="133" t="str">
        <f>VLOOKUP(E32,VIP!$A$2:$O16025,2,0)</f>
        <v>DRBR979</v>
      </c>
      <c r="G32" s="133" t="str">
        <f>VLOOKUP(E32,'LISTADO ATM'!$A$2:$B$900,2,0)</f>
        <v xml:space="preserve">ATM Oficina Luperón I </v>
      </c>
      <c r="H32" s="133" t="str">
        <f>VLOOKUP(E32,VIP!$A$2:$O20986,7,FALSE)</f>
        <v>Si</v>
      </c>
      <c r="I32" s="133" t="str">
        <f>VLOOKUP(E32,VIP!$A$2:$O12951,8,FALSE)</f>
        <v>Si</v>
      </c>
      <c r="J32" s="133" t="str">
        <f>VLOOKUP(E32,VIP!$A$2:$O12901,8,FALSE)</f>
        <v>Si</v>
      </c>
      <c r="K32" s="133" t="str">
        <f>VLOOKUP(E32,VIP!$A$2:$O16475,6,0)</f>
        <v>NO</v>
      </c>
      <c r="L32" s="142" t="s">
        <v>2212</v>
      </c>
      <c r="M32" s="93" t="s">
        <v>2437</v>
      </c>
      <c r="N32" s="93" t="s">
        <v>2443</v>
      </c>
      <c r="O32" s="133" t="s">
        <v>2445</v>
      </c>
      <c r="P32" s="142"/>
      <c r="Q32" s="146" t="s">
        <v>2212</v>
      </c>
    </row>
    <row r="33" spans="1:17" s="119" customFormat="1" ht="18" x14ac:dyDescent="0.25">
      <c r="A33" s="133" t="str">
        <f>VLOOKUP(E33,'LISTADO ATM'!$A$2:$C$901,3,0)</f>
        <v>DISTRITO NACIONAL</v>
      </c>
      <c r="B33" s="145" t="s">
        <v>2699</v>
      </c>
      <c r="C33" s="94">
        <v>44457.902303240742</v>
      </c>
      <c r="D33" s="94" t="s">
        <v>2440</v>
      </c>
      <c r="E33" s="122">
        <v>165</v>
      </c>
      <c r="F33" s="133" t="str">
        <f>VLOOKUP(E33,VIP!$A$2:$O16019,2,0)</f>
        <v>DRBR165</v>
      </c>
      <c r="G33" s="133" t="str">
        <f>VLOOKUP(E33,'LISTADO ATM'!$A$2:$B$900,2,0)</f>
        <v>ATM Autoservicio Megacentro</v>
      </c>
      <c r="H33" s="133" t="str">
        <f>VLOOKUP(E33,VIP!$A$2:$O20980,7,FALSE)</f>
        <v>Si</v>
      </c>
      <c r="I33" s="133" t="str">
        <f>VLOOKUP(E33,VIP!$A$2:$O12945,8,FALSE)</f>
        <v>Si</v>
      </c>
      <c r="J33" s="133" t="str">
        <f>VLOOKUP(E33,VIP!$A$2:$O12895,8,FALSE)</f>
        <v>Si</v>
      </c>
      <c r="K33" s="133" t="str">
        <f>VLOOKUP(E33,VIP!$A$2:$O16469,6,0)</f>
        <v>SI</v>
      </c>
      <c r="L33" s="142" t="s">
        <v>2607</v>
      </c>
      <c r="M33" s="93" t="s">
        <v>2437</v>
      </c>
      <c r="N33" s="93" t="s">
        <v>2443</v>
      </c>
      <c r="O33" s="133" t="s">
        <v>2444</v>
      </c>
      <c r="P33" s="142"/>
      <c r="Q33" s="146" t="s">
        <v>2701</v>
      </c>
    </row>
    <row r="34" spans="1:17" s="119" customFormat="1" ht="18" x14ac:dyDescent="0.25">
      <c r="A34" s="133" t="str">
        <f>VLOOKUP(E34,'LISTADO ATM'!$A$2:$C$901,3,0)</f>
        <v>DISTRITO NACIONAL</v>
      </c>
      <c r="B34" s="145">
        <v>3336029678</v>
      </c>
      <c r="C34" s="94">
        <v>44456.545104166667</v>
      </c>
      <c r="D34" s="94" t="s">
        <v>2174</v>
      </c>
      <c r="E34" s="122">
        <v>957</v>
      </c>
      <c r="F34" s="133" t="str">
        <f>VLOOKUP(E34,VIP!$A$2:$O15999,2,0)</f>
        <v>DRBR23F</v>
      </c>
      <c r="G34" s="133" t="str">
        <f>VLOOKUP(E34,'LISTADO ATM'!$A$2:$B$900,2,0)</f>
        <v xml:space="preserve">ATM Oficina Venezuela </v>
      </c>
      <c r="H34" s="133" t="str">
        <f>VLOOKUP(E34,VIP!$A$2:$O20960,7,FALSE)</f>
        <v>Si</v>
      </c>
      <c r="I34" s="133" t="str">
        <f>VLOOKUP(E34,VIP!$A$2:$O12925,8,FALSE)</f>
        <v>Si</v>
      </c>
      <c r="J34" s="133" t="str">
        <f>VLOOKUP(E34,VIP!$A$2:$O12875,8,FALSE)</f>
        <v>Si</v>
      </c>
      <c r="K34" s="133" t="str">
        <f>VLOOKUP(E34,VIP!$A$2:$O16449,6,0)</f>
        <v>SI</v>
      </c>
      <c r="L34" s="142" t="s">
        <v>2455</v>
      </c>
      <c r="M34" s="93" t="s">
        <v>2437</v>
      </c>
      <c r="N34" s="93" t="s">
        <v>2443</v>
      </c>
      <c r="O34" s="133" t="s">
        <v>2445</v>
      </c>
      <c r="P34" s="142"/>
      <c r="Q34" s="146" t="s">
        <v>2455</v>
      </c>
    </row>
    <row r="35" spans="1:17" s="119" customFormat="1" ht="18" x14ac:dyDescent="0.25">
      <c r="A35" s="133" t="str">
        <f>VLOOKUP(E35,'LISTADO ATM'!$A$2:$C$901,3,0)</f>
        <v>NORTE</v>
      </c>
      <c r="B35" s="145">
        <v>3336029964</v>
      </c>
      <c r="C35" s="94">
        <v>44456.682141203702</v>
      </c>
      <c r="D35" s="94" t="s">
        <v>2174</v>
      </c>
      <c r="E35" s="122">
        <v>266</v>
      </c>
      <c r="F35" s="133" t="str">
        <f>VLOOKUP(E35,VIP!$A$2:$O16015,2,0)</f>
        <v>DRBR266</v>
      </c>
      <c r="G35" s="133" t="str">
        <f>VLOOKUP(E35,'LISTADO ATM'!$A$2:$B$900,2,0)</f>
        <v xml:space="preserve">ATM Oficina Villa Francisca </v>
      </c>
      <c r="H35" s="133" t="str">
        <f>VLOOKUP(E35,VIP!$A$2:$O20976,7,FALSE)</f>
        <v>Si</v>
      </c>
      <c r="I35" s="133" t="str">
        <f>VLOOKUP(E35,VIP!$A$2:$O12941,8,FALSE)</f>
        <v>Si</v>
      </c>
      <c r="J35" s="133" t="str">
        <f>VLOOKUP(E35,VIP!$A$2:$O12891,8,FALSE)</f>
        <v>Si</v>
      </c>
      <c r="K35" s="133" t="str">
        <f>VLOOKUP(E35,VIP!$A$2:$O16465,6,0)</f>
        <v>NO</v>
      </c>
      <c r="L35" s="142" t="s">
        <v>2212</v>
      </c>
      <c r="M35" s="93" t="s">
        <v>2437</v>
      </c>
      <c r="N35" s="93" t="s">
        <v>2443</v>
      </c>
      <c r="O35" s="133" t="s">
        <v>2445</v>
      </c>
      <c r="P35" s="142"/>
      <c r="Q35" s="146" t="s">
        <v>2212</v>
      </c>
    </row>
    <row r="36" spans="1:17" s="119" customFormat="1" ht="18" x14ac:dyDescent="0.25">
      <c r="A36" s="133" t="str">
        <f>VLOOKUP(E36,'LISTADO ATM'!$A$2:$C$901,3,0)</f>
        <v>SUR</v>
      </c>
      <c r="B36" s="145" t="s">
        <v>2643</v>
      </c>
      <c r="C36" s="94">
        <v>44457.487916666665</v>
      </c>
      <c r="D36" s="94" t="s">
        <v>2459</v>
      </c>
      <c r="E36" s="122">
        <v>829</v>
      </c>
      <c r="F36" s="133" t="str">
        <f>VLOOKUP(E36,VIP!$A$2:$O16011,2,0)</f>
        <v>DRBR829</v>
      </c>
      <c r="G36" s="133" t="str">
        <f>VLOOKUP(E36,'LISTADO ATM'!$A$2:$B$900,2,0)</f>
        <v xml:space="preserve">ATM UNP Multicentro Sirena Baní </v>
      </c>
      <c r="H36" s="133" t="str">
        <f>VLOOKUP(E36,VIP!$A$2:$O20972,7,FALSE)</f>
        <v>Si</v>
      </c>
      <c r="I36" s="133" t="str">
        <f>VLOOKUP(E36,VIP!$A$2:$O12937,8,FALSE)</f>
        <v>Si</v>
      </c>
      <c r="J36" s="133" t="str">
        <f>VLOOKUP(E36,VIP!$A$2:$O12887,8,FALSE)</f>
        <v>Si</v>
      </c>
      <c r="K36" s="133" t="str">
        <f>VLOOKUP(E36,VIP!$A$2:$O16461,6,0)</f>
        <v>NO</v>
      </c>
      <c r="L36" s="142" t="s">
        <v>2542</v>
      </c>
      <c r="M36" s="93" t="s">
        <v>2437</v>
      </c>
      <c r="N36" s="93" t="s">
        <v>2443</v>
      </c>
      <c r="O36" s="133" t="s">
        <v>2618</v>
      </c>
      <c r="P36" s="142"/>
      <c r="Q36" s="146" t="s">
        <v>2607</v>
      </c>
    </row>
    <row r="37" spans="1:17" s="119" customFormat="1" ht="18" x14ac:dyDescent="0.25">
      <c r="A37" s="133" t="str">
        <f>VLOOKUP(E37,'LISTADO ATM'!$A$2:$C$901,3,0)</f>
        <v>DISTRITO NACIONAL</v>
      </c>
      <c r="B37" s="145">
        <v>3336030013</v>
      </c>
      <c r="C37" s="94">
        <v>44456.712326388886</v>
      </c>
      <c r="D37" s="94" t="s">
        <v>2174</v>
      </c>
      <c r="E37" s="122">
        <v>618</v>
      </c>
      <c r="F37" s="133" t="str">
        <f>VLOOKUP(E37,VIP!$A$2:$O16008,2,0)</f>
        <v>DRBR618</v>
      </c>
      <c r="G37" s="133" t="str">
        <f>VLOOKUP(E37,'LISTADO ATM'!$A$2:$B$900,2,0)</f>
        <v xml:space="preserve">ATM Bienes Nacionales </v>
      </c>
      <c r="H37" s="133" t="str">
        <f>VLOOKUP(E37,VIP!$A$2:$O20969,7,FALSE)</f>
        <v>Si</v>
      </c>
      <c r="I37" s="133" t="str">
        <f>VLOOKUP(E37,VIP!$A$2:$O12934,8,FALSE)</f>
        <v>Si</v>
      </c>
      <c r="J37" s="133" t="str">
        <f>VLOOKUP(E37,VIP!$A$2:$O12884,8,FALSE)</f>
        <v>Si</v>
      </c>
      <c r="K37" s="133" t="str">
        <f>VLOOKUP(E37,VIP!$A$2:$O16458,6,0)</f>
        <v>NO</v>
      </c>
      <c r="L37" s="142" t="s">
        <v>2238</v>
      </c>
      <c r="M37" s="93" t="s">
        <v>2437</v>
      </c>
      <c r="N37" s="93" t="s">
        <v>2443</v>
      </c>
      <c r="O37" s="133" t="s">
        <v>2445</v>
      </c>
      <c r="P37" s="142"/>
      <c r="Q37" s="146" t="s">
        <v>2238</v>
      </c>
    </row>
    <row r="38" spans="1:17" s="119" customFormat="1" ht="18" x14ac:dyDescent="0.25">
      <c r="A38" s="133" t="str">
        <f>VLOOKUP(E38,'LISTADO ATM'!$A$2:$C$901,3,0)</f>
        <v>DISTRITO NACIONAL</v>
      </c>
      <c r="B38" s="145">
        <v>3336030031</v>
      </c>
      <c r="C38" s="94">
        <v>44456.721296296295</v>
      </c>
      <c r="D38" s="94" t="s">
        <v>2174</v>
      </c>
      <c r="E38" s="122">
        <v>952</v>
      </c>
      <c r="F38" s="133" t="str">
        <f>VLOOKUP(E38,VIP!$A$2:$O16005,2,0)</f>
        <v>DRBR16L</v>
      </c>
      <c r="G38" s="133" t="str">
        <f>VLOOKUP(E38,'LISTADO ATM'!$A$2:$B$900,2,0)</f>
        <v xml:space="preserve">ATM Alvarez Rivas </v>
      </c>
      <c r="H38" s="133" t="str">
        <f>VLOOKUP(E38,VIP!$A$2:$O20966,7,FALSE)</f>
        <v>Si</v>
      </c>
      <c r="I38" s="133" t="str">
        <f>VLOOKUP(E38,VIP!$A$2:$O12931,8,FALSE)</f>
        <v>Si</v>
      </c>
      <c r="J38" s="133" t="str">
        <f>VLOOKUP(E38,VIP!$A$2:$O12881,8,FALSE)</f>
        <v>Si</v>
      </c>
      <c r="K38" s="133" t="str">
        <f>VLOOKUP(E38,VIP!$A$2:$O16455,6,0)</f>
        <v>NO</v>
      </c>
      <c r="L38" s="142" t="s">
        <v>2455</v>
      </c>
      <c r="M38" s="93" t="s">
        <v>2437</v>
      </c>
      <c r="N38" s="93" t="s">
        <v>2443</v>
      </c>
      <c r="O38" s="133" t="s">
        <v>2445</v>
      </c>
      <c r="P38" s="142"/>
      <c r="Q38" s="146" t="s">
        <v>2455</v>
      </c>
    </row>
    <row r="39" spans="1:17" s="119" customFormat="1" ht="18" x14ac:dyDescent="0.25">
      <c r="A39" s="133" t="str">
        <f>VLOOKUP(E39,'LISTADO ATM'!$A$2:$C$901,3,0)</f>
        <v>DISTRITO NACIONAL</v>
      </c>
      <c r="B39" s="145">
        <v>3336030036</v>
      </c>
      <c r="C39" s="94">
        <v>44456.726157407407</v>
      </c>
      <c r="D39" s="94" t="s">
        <v>2174</v>
      </c>
      <c r="E39" s="122">
        <v>686</v>
      </c>
      <c r="F39" s="133" t="str">
        <f>VLOOKUP(E39,VIP!$A$2:$O16004,2,0)</f>
        <v>DRBR686</v>
      </c>
      <c r="G39" s="133" t="str">
        <f>VLOOKUP(E39,'LISTADO ATM'!$A$2:$B$900,2,0)</f>
        <v>ATM Autoservicio Oficina Máximo Gómez</v>
      </c>
      <c r="H39" s="133" t="str">
        <f>VLOOKUP(E39,VIP!$A$2:$O20965,7,FALSE)</f>
        <v>Si</v>
      </c>
      <c r="I39" s="133" t="str">
        <f>VLOOKUP(E39,VIP!$A$2:$O12930,8,FALSE)</f>
        <v>Si</v>
      </c>
      <c r="J39" s="133" t="str">
        <f>VLOOKUP(E39,VIP!$A$2:$O12880,8,FALSE)</f>
        <v>Si</v>
      </c>
      <c r="K39" s="133" t="str">
        <f>VLOOKUP(E39,VIP!$A$2:$O16454,6,0)</f>
        <v>NO</v>
      </c>
      <c r="L39" s="142" t="s">
        <v>2212</v>
      </c>
      <c r="M39" s="93" t="s">
        <v>2437</v>
      </c>
      <c r="N39" s="93" t="s">
        <v>2443</v>
      </c>
      <c r="O39" s="133" t="s">
        <v>2445</v>
      </c>
      <c r="P39" s="142"/>
      <c r="Q39" s="146" t="s">
        <v>2212</v>
      </c>
    </row>
    <row r="40" spans="1:17" s="119" customFormat="1" ht="18" x14ac:dyDescent="0.25">
      <c r="A40" s="133" t="str">
        <f>VLOOKUP(E40,'LISTADO ATM'!$A$2:$C$901,3,0)</f>
        <v>ESTE</v>
      </c>
      <c r="B40" s="145">
        <v>3336030061</v>
      </c>
      <c r="C40" s="94">
        <v>44456.734039351853</v>
      </c>
      <c r="D40" s="94" t="s">
        <v>2174</v>
      </c>
      <c r="E40" s="122">
        <v>289</v>
      </c>
      <c r="F40" s="133" t="str">
        <f>VLOOKUP(E40,VIP!$A$2:$O16003,2,0)</f>
        <v>DRBR910</v>
      </c>
      <c r="G40" s="133" t="str">
        <f>VLOOKUP(E40,'LISTADO ATM'!$A$2:$B$900,2,0)</f>
        <v>ATM Oficina Bávaro II</v>
      </c>
      <c r="H40" s="133" t="str">
        <f>VLOOKUP(E40,VIP!$A$2:$O20964,7,FALSE)</f>
        <v>Si</v>
      </c>
      <c r="I40" s="133" t="str">
        <f>VLOOKUP(E40,VIP!$A$2:$O12929,8,FALSE)</f>
        <v>Si</v>
      </c>
      <c r="J40" s="133" t="str">
        <f>VLOOKUP(E40,VIP!$A$2:$O12879,8,FALSE)</f>
        <v>Si</v>
      </c>
      <c r="K40" s="133" t="str">
        <f>VLOOKUP(E40,VIP!$A$2:$O16453,6,0)</f>
        <v>NO</v>
      </c>
      <c r="L40" s="142" t="s">
        <v>2238</v>
      </c>
      <c r="M40" s="93" t="s">
        <v>2437</v>
      </c>
      <c r="N40" s="93" t="s">
        <v>2443</v>
      </c>
      <c r="O40" s="133" t="s">
        <v>2445</v>
      </c>
      <c r="P40" s="142"/>
      <c r="Q40" s="146" t="s">
        <v>2238</v>
      </c>
    </row>
    <row r="41" spans="1:17" s="119" customFormat="1" ht="18" x14ac:dyDescent="0.25">
      <c r="A41" s="133" t="str">
        <f>VLOOKUP(E41,'LISTADO ATM'!$A$2:$C$901,3,0)</f>
        <v>DISTRITO NACIONAL</v>
      </c>
      <c r="B41" s="145">
        <v>3336030108</v>
      </c>
      <c r="C41" s="94">
        <v>44456.876863425925</v>
      </c>
      <c r="D41" s="94" t="s">
        <v>2174</v>
      </c>
      <c r="E41" s="122">
        <v>744</v>
      </c>
      <c r="F41" s="133" t="str">
        <f>VLOOKUP(E41,VIP!$A$2:$O16006,2,0)</f>
        <v>DRBR289</v>
      </c>
      <c r="G41" s="133" t="str">
        <f>VLOOKUP(E41,'LISTADO ATM'!$A$2:$B$900,2,0)</f>
        <v xml:space="preserve">ATM Multicentro La Sirena Venezuela </v>
      </c>
      <c r="H41" s="133" t="str">
        <f>VLOOKUP(E41,VIP!$A$2:$O20967,7,FALSE)</f>
        <v>Si</v>
      </c>
      <c r="I41" s="133" t="str">
        <f>VLOOKUP(E41,VIP!$A$2:$O12932,8,FALSE)</f>
        <v>Si</v>
      </c>
      <c r="J41" s="133" t="str">
        <f>VLOOKUP(E41,VIP!$A$2:$O12882,8,FALSE)</f>
        <v>Si</v>
      </c>
      <c r="K41" s="133" t="str">
        <f>VLOOKUP(E41,VIP!$A$2:$O16456,6,0)</f>
        <v>SI</v>
      </c>
      <c r="L41" s="142" t="s">
        <v>2212</v>
      </c>
      <c r="M41" s="93" t="s">
        <v>2437</v>
      </c>
      <c r="N41" s="93" t="s">
        <v>2443</v>
      </c>
      <c r="O41" s="133" t="s">
        <v>2445</v>
      </c>
      <c r="P41" s="142"/>
      <c r="Q41" s="146" t="s">
        <v>2212</v>
      </c>
    </row>
    <row r="42" spans="1:17" s="119" customFormat="1" ht="18" x14ac:dyDescent="0.25">
      <c r="A42" s="133" t="str">
        <f>VLOOKUP(E42,'LISTADO ATM'!$A$2:$C$901,3,0)</f>
        <v>DISTRITO NACIONAL</v>
      </c>
      <c r="B42" s="145">
        <v>3336030109</v>
      </c>
      <c r="C42" s="94">
        <v>44456.886550925927</v>
      </c>
      <c r="D42" s="94" t="s">
        <v>2174</v>
      </c>
      <c r="E42" s="122">
        <v>453</v>
      </c>
      <c r="F42" s="133" t="str">
        <f>VLOOKUP(E42,VIP!$A$2:$O16005,2,0)</f>
        <v>DRBR453</v>
      </c>
      <c r="G42" s="133" t="str">
        <f>VLOOKUP(E42,'LISTADO ATM'!$A$2:$B$900,2,0)</f>
        <v xml:space="preserve">ATM Autobanco Sarasota II </v>
      </c>
      <c r="H42" s="133" t="str">
        <f>VLOOKUP(E42,VIP!$A$2:$O20966,7,FALSE)</f>
        <v>Si</v>
      </c>
      <c r="I42" s="133" t="str">
        <f>VLOOKUP(E42,VIP!$A$2:$O12931,8,FALSE)</f>
        <v>Si</v>
      </c>
      <c r="J42" s="133" t="str">
        <f>VLOOKUP(E42,VIP!$A$2:$O12881,8,FALSE)</f>
        <v>Si</v>
      </c>
      <c r="K42" s="133" t="str">
        <f>VLOOKUP(E42,VIP!$A$2:$O16455,6,0)</f>
        <v>SI</v>
      </c>
      <c r="L42" s="142" t="s">
        <v>2212</v>
      </c>
      <c r="M42" s="93" t="s">
        <v>2437</v>
      </c>
      <c r="N42" s="93" t="s">
        <v>2443</v>
      </c>
      <c r="O42" s="133" t="s">
        <v>2445</v>
      </c>
      <c r="P42" s="142"/>
      <c r="Q42" s="146" t="s">
        <v>2212</v>
      </c>
    </row>
    <row r="43" spans="1:17" s="119" customFormat="1" ht="18" x14ac:dyDescent="0.25">
      <c r="A43" s="133" t="str">
        <f>VLOOKUP(E43,'LISTADO ATM'!$A$2:$C$901,3,0)</f>
        <v>ESTE</v>
      </c>
      <c r="B43" s="145">
        <v>3336030116</v>
      </c>
      <c r="C43" s="94">
        <v>44456.930208333331</v>
      </c>
      <c r="D43" s="94" t="s">
        <v>2174</v>
      </c>
      <c r="E43" s="122">
        <v>385</v>
      </c>
      <c r="F43" s="133" t="str">
        <f>VLOOKUP(E43,VIP!$A$2:$O16001,2,0)</f>
        <v>DRBR385</v>
      </c>
      <c r="G43" s="133" t="str">
        <f>VLOOKUP(E43,'LISTADO ATM'!$A$2:$B$900,2,0)</f>
        <v xml:space="preserve">ATM Plaza Verón I </v>
      </c>
      <c r="H43" s="133" t="str">
        <f>VLOOKUP(E43,VIP!$A$2:$O20962,7,FALSE)</f>
        <v>Si</v>
      </c>
      <c r="I43" s="133" t="str">
        <f>VLOOKUP(E43,VIP!$A$2:$O12927,8,FALSE)</f>
        <v>Si</v>
      </c>
      <c r="J43" s="133" t="str">
        <f>VLOOKUP(E43,VIP!$A$2:$O12877,8,FALSE)</f>
        <v>Si</v>
      </c>
      <c r="K43" s="133" t="str">
        <f>VLOOKUP(E43,VIP!$A$2:$O16451,6,0)</f>
        <v>NO</v>
      </c>
      <c r="L43" s="142" t="s">
        <v>2455</v>
      </c>
      <c r="M43" s="93" t="s">
        <v>2437</v>
      </c>
      <c r="N43" s="93" t="s">
        <v>2443</v>
      </c>
      <c r="O43" s="133" t="s">
        <v>2445</v>
      </c>
      <c r="P43" s="142"/>
      <c r="Q43" s="146" t="s">
        <v>2455</v>
      </c>
    </row>
    <row r="44" spans="1:17" s="119" customFormat="1" ht="18" x14ac:dyDescent="0.25">
      <c r="A44" s="133" t="str">
        <f>VLOOKUP(E44,'LISTADO ATM'!$A$2:$C$901,3,0)</f>
        <v>DISTRITO NACIONAL</v>
      </c>
      <c r="B44" s="145" t="s">
        <v>2683</v>
      </c>
      <c r="C44" s="94">
        <v>44457.698206018518</v>
      </c>
      <c r="D44" s="94" t="s">
        <v>2440</v>
      </c>
      <c r="E44" s="122">
        <v>359</v>
      </c>
      <c r="F44" s="133" t="str">
        <f>VLOOKUP(E44,VIP!$A$2:$O16025,2,0)</f>
        <v>DRBR359</v>
      </c>
      <c r="G44" s="133" t="str">
        <f>VLOOKUP(E44,'LISTADO ATM'!$A$2:$B$900,2,0)</f>
        <v>ATM S/M Bravo Ozama</v>
      </c>
      <c r="H44" s="133" t="str">
        <f>VLOOKUP(E44,VIP!$A$2:$O20986,7,FALSE)</f>
        <v>N/A</v>
      </c>
      <c r="I44" s="133" t="str">
        <f>VLOOKUP(E44,VIP!$A$2:$O12951,8,FALSE)</f>
        <v>N/A</v>
      </c>
      <c r="J44" s="133" t="str">
        <f>VLOOKUP(E44,VIP!$A$2:$O12901,8,FALSE)</f>
        <v>N/A</v>
      </c>
      <c r="K44" s="133" t="str">
        <f>VLOOKUP(E44,VIP!$A$2:$O16475,6,0)</f>
        <v>N/A</v>
      </c>
      <c r="L44" s="142" t="s">
        <v>2542</v>
      </c>
      <c r="M44" s="93" t="s">
        <v>2437</v>
      </c>
      <c r="N44" s="93" t="s">
        <v>2443</v>
      </c>
      <c r="O44" s="133" t="s">
        <v>2444</v>
      </c>
      <c r="P44" s="142"/>
      <c r="Q44" s="146" t="s">
        <v>2542</v>
      </c>
    </row>
    <row r="45" spans="1:17" s="119" customFormat="1" ht="18" x14ac:dyDescent="0.25">
      <c r="A45" s="133" t="str">
        <f>VLOOKUP(E45,'LISTADO ATM'!$A$2:$C$901,3,0)</f>
        <v>DISTRITO NACIONAL</v>
      </c>
      <c r="B45" s="145" t="s">
        <v>2634</v>
      </c>
      <c r="C45" s="94">
        <v>44457.452870370369</v>
      </c>
      <c r="D45" s="94" t="s">
        <v>2440</v>
      </c>
      <c r="E45" s="122">
        <v>39</v>
      </c>
      <c r="F45" s="133" t="str">
        <f>VLOOKUP(E45,VIP!$A$2:$O16005,2,0)</f>
        <v>DRBR039</v>
      </c>
      <c r="G45" s="133" t="str">
        <f>VLOOKUP(E45,'LISTADO ATM'!$A$2:$B$900,2,0)</f>
        <v xml:space="preserve">ATM Oficina Ovando </v>
      </c>
      <c r="H45" s="133" t="str">
        <f>VLOOKUP(E45,VIP!$A$2:$O20966,7,FALSE)</f>
        <v>Si</v>
      </c>
      <c r="I45" s="133" t="str">
        <f>VLOOKUP(E45,VIP!$A$2:$O12931,8,FALSE)</f>
        <v>No</v>
      </c>
      <c r="J45" s="133" t="str">
        <f>VLOOKUP(E45,VIP!$A$2:$O12881,8,FALSE)</f>
        <v>No</v>
      </c>
      <c r="K45" s="133" t="str">
        <f>VLOOKUP(E45,VIP!$A$2:$O16455,6,0)</f>
        <v>NO</v>
      </c>
      <c r="L45" s="142" t="s">
        <v>2638</v>
      </c>
      <c r="M45" s="93" t="s">
        <v>2437</v>
      </c>
      <c r="N45" s="93" t="s">
        <v>2443</v>
      </c>
      <c r="O45" s="133" t="s">
        <v>2444</v>
      </c>
      <c r="P45" s="142"/>
      <c r="Q45" s="146" t="s">
        <v>2607</v>
      </c>
    </row>
    <row r="46" spans="1:17" s="119" customFormat="1" ht="18" x14ac:dyDescent="0.25">
      <c r="A46" s="133" t="str">
        <f>VLOOKUP(E46,'LISTADO ATM'!$A$2:$C$901,3,0)</f>
        <v>DISTRITO NACIONAL</v>
      </c>
      <c r="B46" s="145">
        <v>3336030126</v>
      </c>
      <c r="C46" s="94">
        <v>44457.168726851851</v>
      </c>
      <c r="D46" s="94" t="s">
        <v>2174</v>
      </c>
      <c r="E46" s="122">
        <v>946</v>
      </c>
      <c r="F46" s="133" t="str">
        <f>VLOOKUP(E46,VIP!$A$2:$O16002,2,0)</f>
        <v>DRBR24R</v>
      </c>
      <c r="G46" s="133" t="str">
        <f>VLOOKUP(E46,'LISTADO ATM'!$A$2:$B$900,2,0)</f>
        <v xml:space="preserve">ATM Oficina Núñez de Cáceres I </v>
      </c>
      <c r="H46" s="133" t="str">
        <f>VLOOKUP(E46,VIP!$A$2:$O20963,7,FALSE)</f>
        <v>Si</v>
      </c>
      <c r="I46" s="133" t="str">
        <f>VLOOKUP(E46,VIP!$A$2:$O12928,8,FALSE)</f>
        <v>Si</v>
      </c>
      <c r="J46" s="133" t="str">
        <f>VLOOKUP(E46,VIP!$A$2:$O12878,8,FALSE)</f>
        <v>Si</v>
      </c>
      <c r="K46" s="133" t="str">
        <f>VLOOKUP(E46,VIP!$A$2:$O16452,6,0)</f>
        <v>NO</v>
      </c>
      <c r="L46" s="142" t="s">
        <v>2455</v>
      </c>
      <c r="M46" s="93" t="s">
        <v>2437</v>
      </c>
      <c r="N46" s="93" t="s">
        <v>2443</v>
      </c>
      <c r="O46" s="133" t="s">
        <v>2445</v>
      </c>
      <c r="P46" s="142"/>
      <c r="Q46" s="146" t="s">
        <v>2455</v>
      </c>
    </row>
    <row r="47" spans="1:17" s="119" customFormat="1" ht="18" x14ac:dyDescent="0.25">
      <c r="A47" s="133" t="str">
        <f>VLOOKUP(E47,'LISTADO ATM'!$A$2:$C$901,3,0)</f>
        <v>DISTRITO NACIONAL</v>
      </c>
      <c r="B47" s="145">
        <v>3336030127</v>
      </c>
      <c r="C47" s="94">
        <v>44457.169571759259</v>
      </c>
      <c r="D47" s="94" t="s">
        <v>2174</v>
      </c>
      <c r="E47" s="122">
        <v>967</v>
      </c>
      <c r="F47" s="133" t="str">
        <f>VLOOKUP(E47,VIP!$A$2:$O16001,2,0)</f>
        <v>DRBR967</v>
      </c>
      <c r="G47" s="133" t="str">
        <f>VLOOKUP(E47,'LISTADO ATM'!$A$2:$B$900,2,0)</f>
        <v xml:space="preserve">ATM UNP Hiper Olé Autopista Duarte </v>
      </c>
      <c r="H47" s="133" t="str">
        <f>VLOOKUP(E47,VIP!$A$2:$O20962,7,FALSE)</f>
        <v>Si</v>
      </c>
      <c r="I47" s="133" t="str">
        <f>VLOOKUP(E47,VIP!$A$2:$O12927,8,FALSE)</f>
        <v>Si</v>
      </c>
      <c r="J47" s="133" t="str">
        <f>VLOOKUP(E47,VIP!$A$2:$O12877,8,FALSE)</f>
        <v>Si</v>
      </c>
      <c r="K47" s="133" t="str">
        <f>VLOOKUP(E47,VIP!$A$2:$O16451,6,0)</f>
        <v>NO</v>
      </c>
      <c r="L47" s="142" t="s">
        <v>2238</v>
      </c>
      <c r="M47" s="93" t="s">
        <v>2437</v>
      </c>
      <c r="N47" s="93" t="s">
        <v>2443</v>
      </c>
      <c r="O47" s="133" t="s">
        <v>2445</v>
      </c>
      <c r="P47" s="142"/>
      <c r="Q47" s="146" t="s">
        <v>2238</v>
      </c>
    </row>
    <row r="48" spans="1:17" s="119" customFormat="1" ht="18" x14ac:dyDescent="0.25">
      <c r="A48" s="133" t="str">
        <f>VLOOKUP(E48,'LISTADO ATM'!$A$2:$C$901,3,0)</f>
        <v>DISTRITO NACIONAL</v>
      </c>
      <c r="B48" s="145" t="s">
        <v>2626</v>
      </c>
      <c r="C48" s="94">
        <v>44457.305763888886</v>
      </c>
      <c r="D48" s="94" t="s">
        <v>2174</v>
      </c>
      <c r="E48" s="122">
        <v>610</v>
      </c>
      <c r="F48" s="133" t="str">
        <f>VLOOKUP(E48,VIP!$A$2:$O16003,2,0)</f>
        <v>DRBR610</v>
      </c>
      <c r="G48" s="133" t="str">
        <f>VLOOKUP(E48,'LISTADO ATM'!$A$2:$B$900,2,0)</f>
        <v xml:space="preserve">ATM EDEESTE </v>
      </c>
      <c r="H48" s="133" t="str">
        <f>VLOOKUP(E48,VIP!$A$2:$O20964,7,FALSE)</f>
        <v>Si</v>
      </c>
      <c r="I48" s="133" t="str">
        <f>VLOOKUP(E48,VIP!$A$2:$O12929,8,FALSE)</f>
        <v>Si</v>
      </c>
      <c r="J48" s="133" t="str">
        <f>VLOOKUP(E48,VIP!$A$2:$O12879,8,FALSE)</f>
        <v>Si</v>
      </c>
      <c r="K48" s="133" t="str">
        <f>VLOOKUP(E48,VIP!$A$2:$O16453,6,0)</f>
        <v>NO</v>
      </c>
      <c r="L48" s="142" t="s">
        <v>2212</v>
      </c>
      <c r="M48" s="93" t="s">
        <v>2437</v>
      </c>
      <c r="N48" s="93" t="s">
        <v>2443</v>
      </c>
      <c r="O48" s="133" t="s">
        <v>2445</v>
      </c>
      <c r="P48" s="142"/>
      <c r="Q48" s="146" t="s">
        <v>2212</v>
      </c>
    </row>
    <row r="49" spans="1:17" s="119" customFormat="1" ht="18" x14ac:dyDescent="0.25">
      <c r="A49" s="133" t="str">
        <f>VLOOKUP(E49,'LISTADO ATM'!$A$2:$C$901,3,0)</f>
        <v>SUR</v>
      </c>
      <c r="B49" s="145" t="s">
        <v>2632</v>
      </c>
      <c r="C49" s="94">
        <v>44457.361319444448</v>
      </c>
      <c r="D49" s="94" t="s">
        <v>2174</v>
      </c>
      <c r="E49" s="122">
        <v>134</v>
      </c>
      <c r="F49" s="133" t="str">
        <f>VLOOKUP(E49,VIP!$A$2:$O16012,2,0)</f>
        <v>DRBR134</v>
      </c>
      <c r="G49" s="133" t="str">
        <f>VLOOKUP(E49,'LISTADO ATM'!$A$2:$B$900,2,0)</f>
        <v xml:space="preserve">ATM Oficina San José de Ocoa </v>
      </c>
      <c r="H49" s="133" t="str">
        <f>VLOOKUP(E49,VIP!$A$2:$O20973,7,FALSE)</f>
        <v>Si</v>
      </c>
      <c r="I49" s="133" t="str">
        <f>VLOOKUP(E49,VIP!$A$2:$O12938,8,FALSE)</f>
        <v>Si</v>
      </c>
      <c r="J49" s="133" t="str">
        <f>VLOOKUP(E49,VIP!$A$2:$O12888,8,FALSE)</f>
        <v>Si</v>
      </c>
      <c r="K49" s="133" t="str">
        <f>VLOOKUP(E49,VIP!$A$2:$O16462,6,0)</f>
        <v>SI</v>
      </c>
      <c r="L49" s="142" t="s">
        <v>2212</v>
      </c>
      <c r="M49" s="93" t="s">
        <v>2437</v>
      </c>
      <c r="N49" s="93" t="s">
        <v>2443</v>
      </c>
      <c r="O49" s="133" t="s">
        <v>2445</v>
      </c>
      <c r="P49" s="142"/>
      <c r="Q49" s="146" t="s">
        <v>2212</v>
      </c>
    </row>
    <row r="50" spans="1:17" s="119" customFormat="1" ht="18" x14ac:dyDescent="0.25">
      <c r="A50" s="133" t="str">
        <f>VLOOKUP(E50,'LISTADO ATM'!$A$2:$C$901,3,0)</f>
        <v>DISTRITO NACIONAL</v>
      </c>
      <c r="B50" s="145" t="s">
        <v>2631</v>
      </c>
      <c r="C50" s="94">
        <v>44457.361979166664</v>
      </c>
      <c r="D50" s="94" t="s">
        <v>2174</v>
      </c>
      <c r="E50" s="122">
        <v>239</v>
      </c>
      <c r="F50" s="133" t="str">
        <f>VLOOKUP(E50,VIP!$A$2:$O16010,2,0)</f>
        <v>DRBR239</v>
      </c>
      <c r="G50" s="133" t="str">
        <f>VLOOKUP(E50,'LISTADO ATM'!$A$2:$B$900,2,0)</f>
        <v xml:space="preserve">ATM Autobanco Charles de Gaulle </v>
      </c>
      <c r="H50" s="133" t="str">
        <f>VLOOKUP(E50,VIP!$A$2:$O20971,7,FALSE)</f>
        <v>Si</v>
      </c>
      <c r="I50" s="133" t="str">
        <f>VLOOKUP(E50,VIP!$A$2:$O12936,8,FALSE)</f>
        <v>Si</v>
      </c>
      <c r="J50" s="133" t="str">
        <f>VLOOKUP(E50,VIP!$A$2:$O12886,8,FALSE)</f>
        <v>Si</v>
      </c>
      <c r="K50" s="133" t="str">
        <f>VLOOKUP(E50,VIP!$A$2:$O16460,6,0)</f>
        <v>SI</v>
      </c>
      <c r="L50" s="142" t="s">
        <v>2212</v>
      </c>
      <c r="M50" s="93" t="s">
        <v>2437</v>
      </c>
      <c r="N50" s="93" t="s">
        <v>2443</v>
      </c>
      <c r="O50" s="133" t="s">
        <v>2445</v>
      </c>
      <c r="P50" s="142"/>
      <c r="Q50" s="146" t="s">
        <v>2212</v>
      </c>
    </row>
    <row r="51" spans="1:17" s="119" customFormat="1" ht="18" x14ac:dyDescent="0.25">
      <c r="A51" s="133" t="str">
        <f>VLOOKUP(E51,'LISTADO ATM'!$A$2:$C$901,3,0)</f>
        <v>DISTRITO NACIONAL</v>
      </c>
      <c r="B51" s="145" t="s">
        <v>2630</v>
      </c>
      <c r="C51" s="94">
        <v>44457.362395833334</v>
      </c>
      <c r="D51" s="94" t="s">
        <v>2174</v>
      </c>
      <c r="E51" s="122">
        <v>244</v>
      </c>
      <c r="F51" s="133" t="str">
        <f>VLOOKUP(E51,VIP!$A$2:$O16008,2,0)</f>
        <v>DRBR244</v>
      </c>
      <c r="G51" s="133" t="str">
        <f>VLOOKUP(E51,'LISTADO ATM'!$A$2:$B$900,2,0)</f>
        <v xml:space="preserve">ATM Ministerio de Hacienda (antiguo Finanzas) </v>
      </c>
      <c r="H51" s="133" t="str">
        <f>VLOOKUP(E51,VIP!$A$2:$O20969,7,FALSE)</f>
        <v>Si</v>
      </c>
      <c r="I51" s="133" t="str">
        <f>VLOOKUP(E51,VIP!$A$2:$O12934,8,FALSE)</f>
        <v>Si</v>
      </c>
      <c r="J51" s="133" t="str">
        <f>VLOOKUP(E51,VIP!$A$2:$O12884,8,FALSE)</f>
        <v>Si</v>
      </c>
      <c r="K51" s="133" t="str">
        <f>VLOOKUP(E51,VIP!$A$2:$O16458,6,0)</f>
        <v>NO</v>
      </c>
      <c r="L51" s="142" t="s">
        <v>2212</v>
      </c>
      <c r="M51" s="93" t="s">
        <v>2437</v>
      </c>
      <c r="N51" s="93" t="s">
        <v>2443</v>
      </c>
      <c r="O51" s="133" t="s">
        <v>2445</v>
      </c>
      <c r="P51" s="142"/>
      <c r="Q51" s="146" t="s">
        <v>2212</v>
      </c>
    </row>
    <row r="52" spans="1:17" s="119" customFormat="1" ht="18" x14ac:dyDescent="0.25">
      <c r="A52" s="133" t="str">
        <f>VLOOKUP(E52,'LISTADO ATM'!$A$2:$C$901,3,0)</f>
        <v>DISTRITO NACIONAL</v>
      </c>
      <c r="B52" s="145" t="s">
        <v>2629</v>
      </c>
      <c r="C52" s="94">
        <v>44457.363182870373</v>
      </c>
      <c r="D52" s="94" t="s">
        <v>2174</v>
      </c>
      <c r="E52" s="122">
        <v>321</v>
      </c>
      <c r="F52" s="133" t="str">
        <f>VLOOKUP(E52,VIP!$A$2:$O16006,2,0)</f>
        <v>DRBR321</v>
      </c>
      <c r="G52" s="133" t="str">
        <f>VLOOKUP(E52,'LISTADO ATM'!$A$2:$B$900,2,0)</f>
        <v xml:space="preserve">ATM Oficina Jiménez Moya I </v>
      </c>
      <c r="H52" s="133" t="str">
        <f>VLOOKUP(E52,VIP!$A$2:$O20967,7,FALSE)</f>
        <v>Si</v>
      </c>
      <c r="I52" s="133" t="str">
        <f>VLOOKUP(E52,VIP!$A$2:$O12932,8,FALSE)</f>
        <v>Si</v>
      </c>
      <c r="J52" s="133" t="str">
        <f>VLOOKUP(E52,VIP!$A$2:$O12882,8,FALSE)</f>
        <v>Si</v>
      </c>
      <c r="K52" s="133" t="str">
        <f>VLOOKUP(E52,VIP!$A$2:$O16456,6,0)</f>
        <v>NO</v>
      </c>
      <c r="L52" s="142" t="s">
        <v>2212</v>
      </c>
      <c r="M52" s="93" t="s">
        <v>2437</v>
      </c>
      <c r="N52" s="93" t="s">
        <v>2443</v>
      </c>
      <c r="O52" s="133" t="s">
        <v>2445</v>
      </c>
      <c r="P52" s="142"/>
      <c r="Q52" s="146" t="s">
        <v>2212</v>
      </c>
    </row>
    <row r="53" spans="1:17" s="119" customFormat="1" ht="18" x14ac:dyDescent="0.25">
      <c r="A53" s="133" t="str">
        <f>VLOOKUP(E53,'LISTADO ATM'!$A$2:$C$901,3,0)</f>
        <v>DISTRITO NACIONAL</v>
      </c>
      <c r="B53" s="145" t="s">
        <v>2637</v>
      </c>
      <c r="C53" s="94">
        <v>44457.442673611113</v>
      </c>
      <c r="D53" s="94" t="s">
        <v>2174</v>
      </c>
      <c r="E53" s="122">
        <v>26</v>
      </c>
      <c r="F53" s="133" t="str">
        <f>VLOOKUP(E53,VIP!$A$2:$O16008,2,0)</f>
        <v>DRBR221</v>
      </c>
      <c r="G53" s="133" t="str">
        <f>VLOOKUP(E53,'LISTADO ATM'!$A$2:$B$900,2,0)</f>
        <v>ATM S/M Jumbo San Isidro</v>
      </c>
      <c r="H53" s="133" t="str">
        <f>VLOOKUP(E53,VIP!$A$2:$O20969,7,FALSE)</f>
        <v>Si</v>
      </c>
      <c r="I53" s="133" t="str">
        <f>VLOOKUP(E53,VIP!$A$2:$O12934,8,FALSE)</f>
        <v>Si</v>
      </c>
      <c r="J53" s="133" t="str">
        <f>VLOOKUP(E53,VIP!$A$2:$O12884,8,FALSE)</f>
        <v>Si</v>
      </c>
      <c r="K53" s="133" t="str">
        <f>VLOOKUP(E53,VIP!$A$2:$O16458,6,0)</f>
        <v>NO</v>
      </c>
      <c r="L53" s="142" t="s">
        <v>2455</v>
      </c>
      <c r="M53" s="93" t="s">
        <v>2437</v>
      </c>
      <c r="N53" s="93" t="s">
        <v>2443</v>
      </c>
      <c r="O53" s="133" t="s">
        <v>2445</v>
      </c>
      <c r="P53" s="142"/>
      <c r="Q53" s="146" t="s">
        <v>2455</v>
      </c>
    </row>
    <row r="54" spans="1:17" s="119" customFormat="1" ht="18" x14ac:dyDescent="0.25">
      <c r="A54" s="133" t="str">
        <f>VLOOKUP(E54,'LISTADO ATM'!$A$2:$C$901,3,0)</f>
        <v>DISTRITO NACIONAL</v>
      </c>
      <c r="B54" s="145" t="s">
        <v>2635</v>
      </c>
      <c r="C54" s="94">
        <v>44457.450509259259</v>
      </c>
      <c r="D54" s="94" t="s">
        <v>2174</v>
      </c>
      <c r="E54" s="122">
        <v>231</v>
      </c>
      <c r="F54" s="133" t="str">
        <f>VLOOKUP(E54,VIP!$A$2:$O16006,2,0)</f>
        <v>DRBR231</v>
      </c>
      <c r="G54" s="133" t="str">
        <f>VLOOKUP(E54,'LISTADO ATM'!$A$2:$B$900,2,0)</f>
        <v xml:space="preserve">ATM Oficina Zona Oriental </v>
      </c>
      <c r="H54" s="133" t="str">
        <f>VLOOKUP(E54,VIP!$A$2:$O20967,7,FALSE)</f>
        <v>Si</v>
      </c>
      <c r="I54" s="133" t="str">
        <f>VLOOKUP(E54,VIP!$A$2:$O12932,8,FALSE)</f>
        <v>Si</v>
      </c>
      <c r="J54" s="133" t="str">
        <f>VLOOKUP(E54,VIP!$A$2:$O12882,8,FALSE)</f>
        <v>Si</v>
      </c>
      <c r="K54" s="133" t="str">
        <f>VLOOKUP(E54,VIP!$A$2:$O16456,6,0)</f>
        <v>SI</v>
      </c>
      <c r="L54" s="142" t="s">
        <v>2455</v>
      </c>
      <c r="M54" s="93" t="s">
        <v>2437</v>
      </c>
      <c r="N54" s="93" t="s">
        <v>2443</v>
      </c>
      <c r="O54" s="133" t="s">
        <v>2445</v>
      </c>
      <c r="P54" s="142"/>
      <c r="Q54" s="146" t="s">
        <v>2455</v>
      </c>
    </row>
    <row r="55" spans="1:17" s="119" customFormat="1" ht="18" x14ac:dyDescent="0.25">
      <c r="A55" s="133" t="str">
        <f>VLOOKUP(E55,'LISTADO ATM'!$A$2:$C$901,3,0)</f>
        <v>DISTRITO NACIONAL</v>
      </c>
      <c r="B55" s="145" t="s">
        <v>2633</v>
      </c>
      <c r="C55" s="94">
        <v>44457.453159722223</v>
      </c>
      <c r="D55" s="94" t="s">
        <v>2440</v>
      </c>
      <c r="E55" s="122">
        <v>983</v>
      </c>
      <c r="F55" s="133" t="str">
        <f>VLOOKUP(E55,VIP!$A$2:$O16004,2,0)</f>
        <v>DRBR983</v>
      </c>
      <c r="G55" s="133" t="str">
        <f>VLOOKUP(E55,'LISTADO ATM'!$A$2:$B$900,2,0)</f>
        <v xml:space="preserve">ATM Bravo República de Colombia </v>
      </c>
      <c r="H55" s="133" t="str">
        <f>VLOOKUP(E55,VIP!$A$2:$O20965,7,FALSE)</f>
        <v>Si</v>
      </c>
      <c r="I55" s="133" t="str">
        <f>VLOOKUP(E55,VIP!$A$2:$O12930,8,FALSE)</f>
        <v>No</v>
      </c>
      <c r="J55" s="133" t="str">
        <f>VLOOKUP(E55,VIP!$A$2:$O12880,8,FALSE)</f>
        <v>No</v>
      </c>
      <c r="K55" s="133" t="str">
        <f>VLOOKUP(E55,VIP!$A$2:$O16454,6,0)</f>
        <v>NO</v>
      </c>
      <c r="L55" s="142" t="s">
        <v>2638</v>
      </c>
      <c r="M55" s="93" t="s">
        <v>2437</v>
      </c>
      <c r="N55" s="93" t="s">
        <v>2443</v>
      </c>
      <c r="O55" s="133" t="s">
        <v>2444</v>
      </c>
      <c r="P55" s="142"/>
      <c r="Q55" s="146" t="s">
        <v>2638</v>
      </c>
    </row>
    <row r="56" spans="1:17" s="119" customFormat="1" ht="18" x14ac:dyDescent="0.25">
      <c r="A56" s="133" t="str">
        <f>VLOOKUP(E56,'LISTADO ATM'!$A$2:$C$901,3,0)</f>
        <v>DISTRITO NACIONAL</v>
      </c>
      <c r="B56" s="145">
        <v>3336030123</v>
      </c>
      <c r="C56" s="94">
        <v>44457.063750000001</v>
      </c>
      <c r="D56" s="94" t="s">
        <v>2440</v>
      </c>
      <c r="E56" s="122">
        <v>325</v>
      </c>
      <c r="F56" s="133" t="str">
        <f>VLOOKUP(E56,VIP!$A$2:$O16005,2,0)</f>
        <v>DRBR325</v>
      </c>
      <c r="G56" s="133" t="str">
        <f>VLOOKUP(E56,'LISTADO ATM'!$A$2:$B$900,2,0)</f>
        <v>ATM Casa Edwin</v>
      </c>
      <c r="H56" s="133" t="str">
        <f>VLOOKUP(E56,VIP!$A$2:$O20966,7,FALSE)</f>
        <v>Si</v>
      </c>
      <c r="I56" s="133" t="str">
        <f>VLOOKUP(E56,VIP!$A$2:$O12931,8,FALSE)</f>
        <v>Si</v>
      </c>
      <c r="J56" s="133" t="str">
        <f>VLOOKUP(E56,VIP!$A$2:$O12881,8,FALSE)</f>
        <v>Si</v>
      </c>
      <c r="K56" s="133" t="str">
        <f>VLOOKUP(E56,VIP!$A$2:$O16455,6,0)</f>
        <v>NO</v>
      </c>
      <c r="L56" s="142" t="s">
        <v>2433</v>
      </c>
      <c r="M56" s="93" t="s">
        <v>2437</v>
      </c>
      <c r="N56" s="93" t="s">
        <v>2443</v>
      </c>
      <c r="O56" s="133" t="s">
        <v>2444</v>
      </c>
      <c r="P56" s="142"/>
      <c r="Q56" s="146" t="s">
        <v>2433</v>
      </c>
    </row>
    <row r="57" spans="1:17" s="119" customFormat="1" ht="18" x14ac:dyDescent="0.25">
      <c r="A57" s="133" t="str">
        <f>VLOOKUP(E57,'LISTADO ATM'!$A$2:$C$901,3,0)</f>
        <v>DISTRITO NACIONAL</v>
      </c>
      <c r="B57" s="145">
        <v>3336030125</v>
      </c>
      <c r="C57" s="94">
        <v>44457.072465277779</v>
      </c>
      <c r="D57" s="94" t="s">
        <v>2459</v>
      </c>
      <c r="E57" s="122">
        <v>516</v>
      </c>
      <c r="F57" s="133" t="str">
        <f>VLOOKUP(E57,VIP!$A$2:$O16003,2,0)</f>
        <v>DRBR516</v>
      </c>
      <c r="G57" s="133" t="str">
        <f>VLOOKUP(E57,'LISTADO ATM'!$A$2:$B$900,2,0)</f>
        <v xml:space="preserve">ATM Oficina Gascue </v>
      </c>
      <c r="H57" s="133" t="str">
        <f>VLOOKUP(E57,VIP!$A$2:$O20964,7,FALSE)</f>
        <v>Si</v>
      </c>
      <c r="I57" s="133" t="str">
        <f>VLOOKUP(E57,VIP!$A$2:$O12929,8,FALSE)</f>
        <v>Si</v>
      </c>
      <c r="J57" s="133" t="str">
        <f>VLOOKUP(E57,VIP!$A$2:$O12879,8,FALSE)</f>
        <v>Si</v>
      </c>
      <c r="K57" s="133" t="str">
        <f>VLOOKUP(E57,VIP!$A$2:$O16453,6,0)</f>
        <v>SI</v>
      </c>
      <c r="L57" s="142" t="s">
        <v>2433</v>
      </c>
      <c r="M57" s="93" t="s">
        <v>2437</v>
      </c>
      <c r="N57" s="93" t="s">
        <v>2443</v>
      </c>
      <c r="O57" s="133" t="s">
        <v>2618</v>
      </c>
      <c r="P57" s="142"/>
      <c r="Q57" s="146" t="s">
        <v>2433</v>
      </c>
    </row>
    <row r="58" spans="1:17" s="119" customFormat="1" ht="18" x14ac:dyDescent="0.25">
      <c r="A58" s="133" t="str">
        <f>VLOOKUP(E58,'LISTADO ATM'!$A$2:$C$901,3,0)</f>
        <v>DISTRITO NACIONAL</v>
      </c>
      <c r="B58" s="145" t="s">
        <v>2646</v>
      </c>
      <c r="C58" s="94">
        <v>44457.471585648149</v>
      </c>
      <c r="D58" s="94" t="s">
        <v>2459</v>
      </c>
      <c r="E58" s="122">
        <v>160</v>
      </c>
      <c r="F58" s="133" t="str">
        <f>VLOOKUP(E58,VIP!$A$2:$O16018,2,0)</f>
        <v>DRBR160</v>
      </c>
      <c r="G58" s="133" t="str">
        <f>VLOOKUP(E58,'LISTADO ATM'!$A$2:$B$900,2,0)</f>
        <v xml:space="preserve">ATM Oficina Herrera </v>
      </c>
      <c r="H58" s="133" t="str">
        <f>VLOOKUP(E58,VIP!$A$2:$O20979,7,FALSE)</f>
        <v>Si</v>
      </c>
      <c r="I58" s="133" t="str">
        <f>VLOOKUP(E58,VIP!$A$2:$O12944,8,FALSE)</f>
        <v>Si</v>
      </c>
      <c r="J58" s="133" t="str">
        <f>VLOOKUP(E58,VIP!$A$2:$O12894,8,FALSE)</f>
        <v>Si</v>
      </c>
      <c r="K58" s="133" t="str">
        <f>VLOOKUP(E58,VIP!$A$2:$O16468,6,0)</f>
        <v>NO</v>
      </c>
      <c r="L58" s="142" t="s">
        <v>2433</v>
      </c>
      <c r="M58" s="93" t="s">
        <v>2437</v>
      </c>
      <c r="N58" s="93" t="s">
        <v>2443</v>
      </c>
      <c r="O58" s="133" t="s">
        <v>2618</v>
      </c>
      <c r="P58" s="142"/>
      <c r="Q58" s="146" t="s">
        <v>2433</v>
      </c>
    </row>
    <row r="59" spans="1:17" s="119" customFormat="1" ht="18" x14ac:dyDescent="0.25">
      <c r="A59" s="133" t="str">
        <f>VLOOKUP(E59,'LISTADO ATM'!$A$2:$C$901,3,0)</f>
        <v>DISTRITO NACIONAL</v>
      </c>
      <c r="B59" s="145" t="s">
        <v>2649</v>
      </c>
      <c r="C59" s="94">
        <v>44457.588182870371</v>
      </c>
      <c r="D59" s="94" t="s">
        <v>2440</v>
      </c>
      <c r="E59" s="122">
        <v>717</v>
      </c>
      <c r="F59" s="133" t="str">
        <f>VLOOKUP(E59,VIP!$A$2:$O16007,2,0)</f>
        <v>DRBR24K</v>
      </c>
      <c r="G59" s="133" t="str">
        <f>VLOOKUP(E59,'LISTADO ATM'!$A$2:$B$900,2,0)</f>
        <v xml:space="preserve">ATM Oficina Los Alcarrizos </v>
      </c>
      <c r="H59" s="133" t="str">
        <f>VLOOKUP(E59,VIP!$A$2:$O20968,7,FALSE)</f>
        <v>Si</v>
      </c>
      <c r="I59" s="133" t="str">
        <f>VLOOKUP(E59,VIP!$A$2:$O12933,8,FALSE)</f>
        <v>Si</v>
      </c>
      <c r="J59" s="133" t="str">
        <f>VLOOKUP(E59,VIP!$A$2:$O12883,8,FALSE)</f>
        <v>Si</v>
      </c>
      <c r="K59" s="133" t="str">
        <f>VLOOKUP(E59,VIP!$A$2:$O16457,6,0)</f>
        <v>SI</v>
      </c>
      <c r="L59" s="142" t="s">
        <v>2433</v>
      </c>
      <c r="M59" s="93" t="s">
        <v>2437</v>
      </c>
      <c r="N59" s="93" t="s">
        <v>2443</v>
      </c>
      <c r="O59" s="133" t="s">
        <v>2444</v>
      </c>
      <c r="P59" s="142"/>
      <c r="Q59" s="146" t="s">
        <v>2433</v>
      </c>
    </row>
    <row r="60" spans="1:17" s="119" customFormat="1" ht="18" x14ac:dyDescent="0.25">
      <c r="A60" s="133" t="str">
        <f>VLOOKUP(E60,'LISTADO ATM'!$A$2:$C$901,3,0)</f>
        <v>ESTE</v>
      </c>
      <c r="B60" s="145" t="s">
        <v>2660</v>
      </c>
      <c r="C60" s="94">
        <v>44457.632974537039</v>
      </c>
      <c r="D60" s="94" t="s">
        <v>2440</v>
      </c>
      <c r="E60" s="122">
        <v>912</v>
      </c>
      <c r="F60" s="133" t="str">
        <f>VLOOKUP(E60,VIP!$A$2:$O16013,2,0)</f>
        <v>DRBR973</v>
      </c>
      <c r="G60" s="133" t="str">
        <f>VLOOKUP(E60,'LISTADO ATM'!$A$2:$B$900,2,0)</f>
        <v xml:space="preserve">ATM Oficina San Pedro II </v>
      </c>
      <c r="H60" s="133" t="str">
        <f>VLOOKUP(E60,VIP!$A$2:$O20974,7,FALSE)</f>
        <v>Si</v>
      </c>
      <c r="I60" s="133" t="str">
        <f>VLOOKUP(E60,VIP!$A$2:$O12939,8,FALSE)</f>
        <v>Si</v>
      </c>
      <c r="J60" s="133" t="str">
        <f>VLOOKUP(E60,VIP!$A$2:$O12889,8,FALSE)</f>
        <v>Si</v>
      </c>
      <c r="K60" s="133" t="str">
        <f>VLOOKUP(E60,VIP!$A$2:$O16463,6,0)</f>
        <v>SI</v>
      </c>
      <c r="L60" s="142" t="s">
        <v>2433</v>
      </c>
      <c r="M60" s="93" t="s">
        <v>2437</v>
      </c>
      <c r="N60" s="93" t="s">
        <v>2443</v>
      </c>
      <c r="O60" s="133" t="s">
        <v>2444</v>
      </c>
      <c r="P60" s="142"/>
      <c r="Q60" s="146" t="s">
        <v>2433</v>
      </c>
    </row>
    <row r="61" spans="1:17" ht="18" x14ac:dyDescent="0.25">
      <c r="A61" s="133" t="str">
        <f>VLOOKUP(E61,'LISTADO ATM'!$A$2:$C$901,3,0)</f>
        <v>ESTE</v>
      </c>
      <c r="B61" s="145" t="s">
        <v>2679</v>
      </c>
      <c r="C61" s="94">
        <v>44457.722048611111</v>
      </c>
      <c r="D61" s="94" t="s">
        <v>2440</v>
      </c>
      <c r="E61" s="122">
        <v>842</v>
      </c>
      <c r="F61" s="133" t="str">
        <f>VLOOKUP(E61,VIP!$A$2:$O16021,2,0)</f>
        <v>DRBR842</v>
      </c>
      <c r="G61" s="133" t="str">
        <f>VLOOKUP(E61,'LISTADO ATM'!$A$2:$B$900,2,0)</f>
        <v xml:space="preserve">ATM Plaza Orense II (La Romana) </v>
      </c>
      <c r="H61" s="133" t="str">
        <f>VLOOKUP(E61,VIP!$A$2:$O20982,7,FALSE)</f>
        <v>Si</v>
      </c>
      <c r="I61" s="133" t="str">
        <f>VLOOKUP(E61,VIP!$A$2:$O12947,8,FALSE)</f>
        <v>Si</v>
      </c>
      <c r="J61" s="133" t="str">
        <f>VLOOKUP(E61,VIP!$A$2:$O12897,8,FALSE)</f>
        <v>Si</v>
      </c>
      <c r="K61" s="133" t="str">
        <f>VLOOKUP(E61,VIP!$A$2:$O16471,6,0)</f>
        <v>NO</v>
      </c>
      <c r="L61" s="142" t="s">
        <v>2433</v>
      </c>
      <c r="M61" s="93" t="s">
        <v>2437</v>
      </c>
      <c r="N61" s="93" t="s">
        <v>2443</v>
      </c>
      <c r="O61" s="133" t="s">
        <v>2444</v>
      </c>
      <c r="P61" s="142"/>
      <c r="Q61" s="146" t="s">
        <v>2433</v>
      </c>
    </row>
    <row r="62" spans="1:17" ht="18" x14ac:dyDescent="0.25">
      <c r="A62" s="133" t="str">
        <f>VLOOKUP(E62,'LISTADO ATM'!$A$2:$C$901,3,0)</f>
        <v>DISTRITO NACIONAL</v>
      </c>
      <c r="B62" s="145" t="s">
        <v>2642</v>
      </c>
      <c r="C62" s="94">
        <v>44457.48841435185</v>
      </c>
      <c r="D62" s="94" t="s">
        <v>2174</v>
      </c>
      <c r="E62" s="122">
        <v>861</v>
      </c>
      <c r="F62" s="133" t="str">
        <f>VLOOKUP(E62,VIP!$A$2:$O16010,2,0)</f>
        <v>DRBR861</v>
      </c>
      <c r="G62" s="133" t="str">
        <f>VLOOKUP(E62,'LISTADO ATM'!$A$2:$B$900,2,0)</f>
        <v xml:space="preserve">ATM Oficina Bella Vista 27 de Febrero II </v>
      </c>
      <c r="H62" s="133" t="str">
        <f>VLOOKUP(E62,VIP!$A$2:$O20971,7,FALSE)</f>
        <v>Si</v>
      </c>
      <c r="I62" s="133" t="str">
        <f>VLOOKUP(E62,VIP!$A$2:$O12936,8,FALSE)</f>
        <v>Si</v>
      </c>
      <c r="J62" s="133" t="str">
        <f>VLOOKUP(E62,VIP!$A$2:$O12886,8,FALSE)</f>
        <v>Si</v>
      </c>
      <c r="K62" s="133" t="str">
        <f>VLOOKUP(E62,VIP!$A$2:$O16460,6,0)</f>
        <v>NO</v>
      </c>
      <c r="L62" s="142" t="s">
        <v>2212</v>
      </c>
      <c r="M62" s="93" t="s">
        <v>2437</v>
      </c>
      <c r="N62" s="93" t="s">
        <v>2443</v>
      </c>
      <c r="O62" s="133" t="s">
        <v>2445</v>
      </c>
      <c r="P62" s="142"/>
      <c r="Q62" s="146" t="s">
        <v>2212</v>
      </c>
    </row>
    <row r="63" spans="1:17" ht="18" x14ac:dyDescent="0.25">
      <c r="A63" s="133" t="str">
        <f>VLOOKUP(E63,'LISTADO ATM'!$A$2:$C$901,3,0)</f>
        <v>ESTE</v>
      </c>
      <c r="B63" s="145" t="s">
        <v>2641</v>
      </c>
      <c r="C63" s="94">
        <v>44457.488935185182</v>
      </c>
      <c r="D63" s="94" t="s">
        <v>2174</v>
      </c>
      <c r="E63" s="122">
        <v>399</v>
      </c>
      <c r="F63" s="133" t="str">
        <f>VLOOKUP(E63,VIP!$A$2:$O16008,2,0)</f>
        <v>DRBR399</v>
      </c>
      <c r="G63" s="133" t="str">
        <f>VLOOKUP(E63,'LISTADO ATM'!$A$2:$B$900,2,0)</f>
        <v xml:space="preserve">ATM Oficina La Romana II </v>
      </c>
      <c r="H63" s="133" t="str">
        <f>VLOOKUP(E63,VIP!$A$2:$O20969,7,FALSE)</f>
        <v>Si</v>
      </c>
      <c r="I63" s="133" t="str">
        <f>VLOOKUP(E63,VIP!$A$2:$O12934,8,FALSE)</f>
        <v>Si</v>
      </c>
      <c r="J63" s="133" t="str">
        <f>VLOOKUP(E63,VIP!$A$2:$O12884,8,FALSE)</f>
        <v>Si</v>
      </c>
      <c r="K63" s="133" t="str">
        <f>VLOOKUP(E63,VIP!$A$2:$O16458,6,0)</f>
        <v>NO</v>
      </c>
      <c r="L63" s="142" t="s">
        <v>2212</v>
      </c>
      <c r="M63" s="93" t="s">
        <v>2437</v>
      </c>
      <c r="N63" s="93" t="s">
        <v>2443</v>
      </c>
      <c r="O63" s="133" t="s">
        <v>2445</v>
      </c>
      <c r="P63" s="142"/>
      <c r="Q63" s="146" t="s">
        <v>2212</v>
      </c>
    </row>
    <row r="64" spans="1:17" ht="18" x14ac:dyDescent="0.25">
      <c r="A64" s="133" t="str">
        <f>VLOOKUP(E64,'LISTADO ATM'!$A$2:$C$901,3,0)</f>
        <v>SUR</v>
      </c>
      <c r="B64" s="145" t="s">
        <v>2700</v>
      </c>
      <c r="C64" s="94">
        <v>44457.900879629633</v>
      </c>
      <c r="D64" s="94" t="s">
        <v>2440</v>
      </c>
      <c r="E64" s="122">
        <v>750</v>
      </c>
      <c r="F64" s="133" t="str">
        <f>VLOOKUP(E64,VIP!$A$2:$O16020,2,0)</f>
        <v>DRBR265</v>
      </c>
      <c r="G64" s="133" t="str">
        <f>VLOOKUP(E64,'LISTADO ATM'!$A$2:$B$900,2,0)</f>
        <v xml:space="preserve">ATM UNP Duvergé </v>
      </c>
      <c r="H64" s="133" t="str">
        <f>VLOOKUP(E64,VIP!$A$2:$O20981,7,FALSE)</f>
        <v>Si</v>
      </c>
      <c r="I64" s="133" t="str">
        <f>VLOOKUP(E64,VIP!$A$2:$O12946,8,FALSE)</f>
        <v>Si</v>
      </c>
      <c r="J64" s="133" t="str">
        <f>VLOOKUP(E64,VIP!$A$2:$O12896,8,FALSE)</f>
        <v>Si</v>
      </c>
      <c r="K64" s="133" t="str">
        <f>VLOOKUP(E64,VIP!$A$2:$O16470,6,0)</f>
        <v>SI</v>
      </c>
      <c r="L64" s="142" t="s">
        <v>2433</v>
      </c>
      <c r="M64" s="93" t="s">
        <v>2437</v>
      </c>
      <c r="N64" s="93" t="s">
        <v>2443</v>
      </c>
      <c r="O64" s="133" t="s">
        <v>2444</v>
      </c>
      <c r="P64" s="142"/>
      <c r="Q64" s="146" t="s">
        <v>2433</v>
      </c>
    </row>
    <row r="65" spans="1:17" ht="18" x14ac:dyDescent="0.25">
      <c r="A65" s="133" t="str">
        <f>VLOOKUP(E65,'LISTADO ATM'!$A$2:$C$901,3,0)</f>
        <v>DISTRITO NACIONAL</v>
      </c>
      <c r="B65" s="145" t="s">
        <v>2696</v>
      </c>
      <c r="C65" s="94">
        <v>44457.906238425923</v>
      </c>
      <c r="D65" s="94" t="s">
        <v>2440</v>
      </c>
      <c r="E65" s="122">
        <v>227</v>
      </c>
      <c r="F65" s="133" t="str">
        <f>VLOOKUP(E65,VIP!$A$2:$O16016,2,0)</f>
        <v>DRBR227</v>
      </c>
      <c r="G65" s="133" t="str">
        <f>VLOOKUP(E65,'LISTADO ATM'!$A$2:$B$900,2,0)</f>
        <v xml:space="preserve">ATM S/M Bravo Av. Enriquillo </v>
      </c>
      <c r="H65" s="133" t="str">
        <f>VLOOKUP(E65,VIP!$A$2:$O20977,7,FALSE)</f>
        <v>Si</v>
      </c>
      <c r="I65" s="133" t="str">
        <f>VLOOKUP(E65,VIP!$A$2:$O12942,8,FALSE)</f>
        <v>Si</v>
      </c>
      <c r="J65" s="133" t="str">
        <f>VLOOKUP(E65,VIP!$A$2:$O12892,8,FALSE)</f>
        <v>Si</v>
      </c>
      <c r="K65" s="133" t="str">
        <f>VLOOKUP(E65,VIP!$A$2:$O16466,6,0)</f>
        <v>NO</v>
      </c>
      <c r="L65" s="142" t="s">
        <v>2433</v>
      </c>
      <c r="M65" s="93" t="s">
        <v>2437</v>
      </c>
      <c r="N65" s="93" t="s">
        <v>2443</v>
      </c>
      <c r="O65" s="133" t="s">
        <v>2444</v>
      </c>
      <c r="P65" s="142"/>
      <c r="Q65" s="146" t="s">
        <v>2433</v>
      </c>
    </row>
    <row r="66" spans="1:17" ht="18" x14ac:dyDescent="0.25">
      <c r="A66" s="133" t="str">
        <f>VLOOKUP(E66,'LISTADO ATM'!$A$2:$C$901,3,0)</f>
        <v>DISTRITO NACIONAL</v>
      </c>
      <c r="B66" s="145">
        <v>3336028719</v>
      </c>
      <c r="C66" s="94">
        <v>44455.618136574078</v>
      </c>
      <c r="D66" s="94" t="s">
        <v>2440</v>
      </c>
      <c r="E66" s="122">
        <v>958</v>
      </c>
      <c r="F66" s="133" t="str">
        <f>VLOOKUP(E66,VIP!$A$2:$O16004,2,0)</f>
        <v>DRBR958</v>
      </c>
      <c r="G66" s="133" t="str">
        <f>VLOOKUP(E66,'LISTADO ATM'!$A$2:$B$900,2,0)</f>
        <v xml:space="preserve">ATM Olé Aut. San Isidro </v>
      </c>
      <c r="H66" s="133" t="str">
        <f>VLOOKUP(E66,VIP!$A$2:$O20965,7,FALSE)</f>
        <v>Si</v>
      </c>
      <c r="I66" s="133" t="str">
        <f>VLOOKUP(E66,VIP!$A$2:$O12930,8,FALSE)</f>
        <v>Si</v>
      </c>
      <c r="J66" s="133" t="str">
        <f>VLOOKUP(E66,VIP!$A$2:$O12880,8,FALSE)</f>
        <v>Si</v>
      </c>
      <c r="K66" s="133" t="str">
        <f>VLOOKUP(E66,VIP!$A$2:$O16454,6,0)</f>
        <v>NO</v>
      </c>
      <c r="L66" s="142" t="s">
        <v>2409</v>
      </c>
      <c r="M66" s="93" t="s">
        <v>2437</v>
      </c>
      <c r="N66" s="93" t="s">
        <v>2443</v>
      </c>
      <c r="O66" s="133" t="s">
        <v>2444</v>
      </c>
      <c r="P66" s="142"/>
      <c r="Q66" s="146" t="s">
        <v>2409</v>
      </c>
    </row>
    <row r="67" spans="1:17" ht="18" x14ac:dyDescent="0.25">
      <c r="A67" s="133" t="str">
        <f>VLOOKUP(E67,'LISTADO ATM'!$A$2:$C$901,3,0)</f>
        <v>SUR</v>
      </c>
      <c r="B67" s="145">
        <v>3336029205</v>
      </c>
      <c r="C67" s="94">
        <v>44456.361388888887</v>
      </c>
      <c r="D67" s="94" t="s">
        <v>2440</v>
      </c>
      <c r="E67" s="122">
        <v>249</v>
      </c>
      <c r="F67" s="133" t="str">
        <f>VLOOKUP(E67,VIP!$A$2:$O16002,2,0)</f>
        <v>DRBR249</v>
      </c>
      <c r="G67" s="133" t="str">
        <f>VLOOKUP(E67,'LISTADO ATM'!$A$2:$B$900,2,0)</f>
        <v xml:space="preserve">ATM Banco Agrícola Neiba </v>
      </c>
      <c r="H67" s="133" t="str">
        <f>VLOOKUP(E67,VIP!$A$2:$O20963,7,FALSE)</f>
        <v>Si</v>
      </c>
      <c r="I67" s="133" t="str">
        <f>VLOOKUP(E67,VIP!$A$2:$O12928,8,FALSE)</f>
        <v>Si</v>
      </c>
      <c r="J67" s="133" t="str">
        <f>VLOOKUP(E67,VIP!$A$2:$O12878,8,FALSE)</f>
        <v>Si</v>
      </c>
      <c r="K67" s="133" t="str">
        <f>VLOOKUP(E67,VIP!$A$2:$O16452,6,0)</f>
        <v>NO</v>
      </c>
      <c r="L67" s="142" t="s">
        <v>2409</v>
      </c>
      <c r="M67" s="93" t="s">
        <v>2437</v>
      </c>
      <c r="N67" s="93" t="s">
        <v>2443</v>
      </c>
      <c r="O67" s="133" t="s">
        <v>2444</v>
      </c>
      <c r="P67" s="142"/>
      <c r="Q67" s="146" t="s">
        <v>2409</v>
      </c>
    </row>
    <row r="68" spans="1:17" ht="18" x14ac:dyDescent="0.25">
      <c r="A68" s="133" t="str">
        <f>VLOOKUP(E68,'LISTADO ATM'!$A$2:$C$901,3,0)</f>
        <v>DISTRITO NACIONAL</v>
      </c>
      <c r="B68" s="145" t="s">
        <v>2662</v>
      </c>
      <c r="C68" s="94">
        <v>44457.607129629629</v>
      </c>
      <c r="D68" s="94" t="s">
        <v>2174</v>
      </c>
      <c r="E68" s="122">
        <v>818</v>
      </c>
      <c r="F68" s="133" t="str">
        <f>VLOOKUP(E68,VIP!$A$2:$O16016,2,0)</f>
        <v>DRBR818</v>
      </c>
      <c r="G68" s="133" t="str">
        <f>VLOOKUP(E68,'LISTADO ATM'!$A$2:$B$900,2,0)</f>
        <v xml:space="preserve">ATM Juridicción Inmobiliaria </v>
      </c>
      <c r="H68" s="133" t="str">
        <f>VLOOKUP(E68,VIP!$A$2:$O20977,7,FALSE)</f>
        <v>No</v>
      </c>
      <c r="I68" s="133" t="str">
        <f>VLOOKUP(E68,VIP!$A$2:$O12942,8,FALSE)</f>
        <v>No</v>
      </c>
      <c r="J68" s="133" t="str">
        <f>VLOOKUP(E68,VIP!$A$2:$O12892,8,FALSE)</f>
        <v>No</v>
      </c>
      <c r="K68" s="133" t="str">
        <f>VLOOKUP(E68,VIP!$A$2:$O16466,6,0)</f>
        <v>NO</v>
      </c>
      <c r="L68" s="142" t="s">
        <v>2238</v>
      </c>
      <c r="M68" s="93" t="s">
        <v>2437</v>
      </c>
      <c r="N68" s="93" t="s">
        <v>2443</v>
      </c>
      <c r="O68" s="133" t="s">
        <v>2445</v>
      </c>
      <c r="P68" s="142"/>
      <c r="Q68" s="146" t="s">
        <v>2238</v>
      </c>
    </row>
    <row r="69" spans="1:17" ht="18" x14ac:dyDescent="0.25">
      <c r="A69" s="133" t="str">
        <f>VLOOKUP(E69,'LISTADO ATM'!$A$2:$C$901,3,0)</f>
        <v>ESTE</v>
      </c>
      <c r="B69" s="145" t="s">
        <v>2647</v>
      </c>
      <c r="C69" s="94">
        <v>44457.467685185184</v>
      </c>
      <c r="D69" s="94" t="s">
        <v>2440</v>
      </c>
      <c r="E69" s="122">
        <v>838</v>
      </c>
      <c r="F69" s="133" t="str">
        <f>VLOOKUP(E69,VIP!$A$2:$O16021,2,0)</f>
        <v>DRBR838</v>
      </c>
      <c r="G69" s="133" t="str">
        <f>VLOOKUP(E69,'LISTADO ATM'!$A$2:$B$900,2,0)</f>
        <v xml:space="preserve">ATM UNP Consuelo </v>
      </c>
      <c r="H69" s="133" t="str">
        <f>VLOOKUP(E69,VIP!$A$2:$O20982,7,FALSE)</f>
        <v>Si</v>
      </c>
      <c r="I69" s="133" t="str">
        <f>VLOOKUP(E69,VIP!$A$2:$O12947,8,FALSE)</f>
        <v>Si</v>
      </c>
      <c r="J69" s="133" t="str">
        <f>VLOOKUP(E69,VIP!$A$2:$O12897,8,FALSE)</f>
        <v>Si</v>
      </c>
      <c r="K69" s="133" t="str">
        <f>VLOOKUP(E69,VIP!$A$2:$O16471,6,0)</f>
        <v>NO</v>
      </c>
      <c r="L69" s="142" t="s">
        <v>2409</v>
      </c>
      <c r="M69" s="93" t="s">
        <v>2437</v>
      </c>
      <c r="N69" s="93" t="s">
        <v>2443</v>
      </c>
      <c r="O69" s="133" t="s">
        <v>2444</v>
      </c>
      <c r="P69" s="142"/>
      <c r="Q69" s="146" t="s">
        <v>2409</v>
      </c>
    </row>
    <row r="70" spans="1:17" ht="18" x14ac:dyDescent="0.25">
      <c r="A70" s="133" t="str">
        <f>VLOOKUP(E70,'LISTADO ATM'!$A$2:$C$901,3,0)</f>
        <v>ESTE</v>
      </c>
      <c r="B70" s="145" t="s">
        <v>2645</v>
      </c>
      <c r="C70" s="94">
        <v>44457.482858796298</v>
      </c>
      <c r="D70" s="94" t="s">
        <v>2440</v>
      </c>
      <c r="E70" s="122">
        <v>843</v>
      </c>
      <c r="F70" s="133" t="str">
        <f>VLOOKUP(E70,VIP!$A$2:$O16014,2,0)</f>
        <v>DRBR843</v>
      </c>
      <c r="G70" s="133" t="str">
        <f>VLOOKUP(E70,'LISTADO ATM'!$A$2:$B$900,2,0)</f>
        <v xml:space="preserve">ATM Oficina Romana Centro </v>
      </c>
      <c r="H70" s="133" t="str">
        <f>VLOOKUP(E70,VIP!$A$2:$O20975,7,FALSE)</f>
        <v>Si</v>
      </c>
      <c r="I70" s="133" t="str">
        <f>VLOOKUP(E70,VIP!$A$2:$O12940,8,FALSE)</f>
        <v>Si</v>
      </c>
      <c r="J70" s="133" t="str">
        <f>VLOOKUP(E70,VIP!$A$2:$O12890,8,FALSE)</f>
        <v>Si</v>
      </c>
      <c r="K70" s="133" t="str">
        <f>VLOOKUP(E70,VIP!$A$2:$O16464,6,0)</f>
        <v>NO</v>
      </c>
      <c r="L70" s="142" t="s">
        <v>2409</v>
      </c>
      <c r="M70" s="93" t="s">
        <v>2437</v>
      </c>
      <c r="N70" s="93" t="s">
        <v>2443</v>
      </c>
      <c r="O70" s="133" t="s">
        <v>2444</v>
      </c>
      <c r="P70" s="142"/>
      <c r="Q70" s="146" t="s">
        <v>2409</v>
      </c>
    </row>
    <row r="71" spans="1:17" ht="18" x14ac:dyDescent="0.25">
      <c r="A71" s="133" t="str">
        <f>VLOOKUP(E71,'LISTADO ATM'!$A$2:$C$901,3,0)</f>
        <v>DISTRITO NACIONAL</v>
      </c>
      <c r="B71" s="145" t="s">
        <v>2655</v>
      </c>
      <c r="C71" s="94">
        <v>44457.664606481485</v>
      </c>
      <c r="D71" s="94" t="s">
        <v>2174</v>
      </c>
      <c r="E71" s="122">
        <v>87</v>
      </c>
      <c r="F71" s="133" t="str">
        <f>VLOOKUP(E71,VIP!$A$2:$O16007,2,0)</f>
        <v>DRBR087</v>
      </c>
      <c r="G71" s="133" t="str">
        <f>VLOOKUP(E71,'LISTADO ATM'!$A$2:$B$900,2,0)</f>
        <v xml:space="preserve">ATM Autoservicio Sarasota </v>
      </c>
      <c r="H71" s="133" t="str">
        <f>VLOOKUP(E71,VIP!$A$2:$O20968,7,FALSE)</f>
        <v>Si</v>
      </c>
      <c r="I71" s="133" t="str">
        <f>VLOOKUP(E71,VIP!$A$2:$O12933,8,FALSE)</f>
        <v>Si</v>
      </c>
      <c r="J71" s="133" t="str">
        <f>VLOOKUP(E71,VIP!$A$2:$O12883,8,FALSE)</f>
        <v>Si</v>
      </c>
      <c r="K71" s="133" t="str">
        <f>VLOOKUP(E71,VIP!$A$2:$O16457,6,0)</f>
        <v>NO</v>
      </c>
      <c r="L71" s="142" t="s">
        <v>2212</v>
      </c>
      <c r="M71" s="93" t="s">
        <v>2437</v>
      </c>
      <c r="N71" s="93" t="s">
        <v>2443</v>
      </c>
      <c r="O71" s="133" t="s">
        <v>2445</v>
      </c>
      <c r="P71" s="142"/>
      <c r="Q71" s="146" t="s">
        <v>2212</v>
      </c>
    </row>
    <row r="72" spans="1:17" ht="18" x14ac:dyDescent="0.25">
      <c r="A72" s="133" t="str">
        <f>VLOOKUP(E72,'LISTADO ATM'!$A$2:$C$901,3,0)</f>
        <v>DISTRITO NACIONAL</v>
      </c>
      <c r="B72" s="145" t="s">
        <v>2688</v>
      </c>
      <c r="C72" s="94">
        <v>44457.683009259257</v>
      </c>
      <c r="D72" s="94" t="s">
        <v>2174</v>
      </c>
      <c r="E72" s="122">
        <v>710</v>
      </c>
      <c r="F72" s="133" t="str">
        <f>VLOOKUP(E72,VIP!$A$2:$O16030,2,0)</f>
        <v>DRBR506</v>
      </c>
      <c r="G72" s="133" t="str">
        <f>VLOOKUP(E72,'LISTADO ATM'!$A$2:$B$900,2,0)</f>
        <v xml:space="preserve">ATM S/M Soberano </v>
      </c>
      <c r="H72" s="133" t="str">
        <f>VLOOKUP(E72,VIP!$A$2:$O20991,7,FALSE)</f>
        <v>Si</v>
      </c>
      <c r="I72" s="133" t="str">
        <f>VLOOKUP(E72,VIP!$A$2:$O12956,8,FALSE)</f>
        <v>Si</v>
      </c>
      <c r="J72" s="133" t="str">
        <f>VLOOKUP(E72,VIP!$A$2:$O12906,8,FALSE)</f>
        <v>Si</v>
      </c>
      <c r="K72" s="133" t="str">
        <f>VLOOKUP(E72,VIP!$A$2:$O16480,6,0)</f>
        <v>NO</v>
      </c>
      <c r="L72" s="142" t="s">
        <v>2622</v>
      </c>
      <c r="M72" s="93" t="s">
        <v>2437</v>
      </c>
      <c r="N72" s="93" t="s">
        <v>2443</v>
      </c>
      <c r="O72" s="133" t="s">
        <v>2445</v>
      </c>
      <c r="P72" s="142"/>
      <c r="Q72" s="146" t="s">
        <v>2622</v>
      </c>
    </row>
    <row r="73" spans="1:17" ht="18" x14ac:dyDescent="0.25">
      <c r="A73" s="133" t="str">
        <f>VLOOKUP(E73,'LISTADO ATM'!$A$2:$C$901,3,0)</f>
        <v>DISTRITO NACIONAL</v>
      </c>
      <c r="B73" s="145" t="s">
        <v>2686</v>
      </c>
      <c r="C73" s="94">
        <v>44457.685995370368</v>
      </c>
      <c r="D73" s="94" t="s">
        <v>2174</v>
      </c>
      <c r="E73" s="122">
        <v>562</v>
      </c>
      <c r="F73" s="133" t="str">
        <f>VLOOKUP(E73,VIP!$A$2:$O16028,2,0)</f>
        <v>DRBR226</v>
      </c>
      <c r="G73" s="133" t="str">
        <f>VLOOKUP(E73,'LISTADO ATM'!$A$2:$B$900,2,0)</f>
        <v xml:space="preserve">ATM S/M Jumbo Carretera Mella </v>
      </c>
      <c r="H73" s="133" t="str">
        <f>VLOOKUP(E73,VIP!$A$2:$O20989,7,FALSE)</f>
        <v>Si</v>
      </c>
      <c r="I73" s="133" t="str">
        <f>VLOOKUP(E73,VIP!$A$2:$O12954,8,FALSE)</f>
        <v>Si</v>
      </c>
      <c r="J73" s="133" t="str">
        <f>VLOOKUP(E73,VIP!$A$2:$O12904,8,FALSE)</f>
        <v>Si</v>
      </c>
      <c r="K73" s="133" t="str">
        <f>VLOOKUP(E73,VIP!$A$2:$O16478,6,0)</f>
        <v>SI</v>
      </c>
      <c r="L73" s="142" t="s">
        <v>2455</v>
      </c>
      <c r="M73" s="93" t="s">
        <v>2437</v>
      </c>
      <c r="N73" s="93" t="s">
        <v>2443</v>
      </c>
      <c r="O73" s="133" t="s">
        <v>2445</v>
      </c>
      <c r="P73" s="142"/>
      <c r="Q73" s="146" t="s">
        <v>2455</v>
      </c>
    </row>
    <row r="74" spans="1:17" ht="18" x14ac:dyDescent="0.25">
      <c r="A74" s="133" t="str">
        <f>VLOOKUP(E74,'LISTADO ATM'!$A$2:$C$901,3,0)</f>
        <v>SUR</v>
      </c>
      <c r="B74" s="145" t="s">
        <v>2644</v>
      </c>
      <c r="C74" s="94">
        <v>44457.484756944446</v>
      </c>
      <c r="D74" s="94" t="s">
        <v>2459</v>
      </c>
      <c r="E74" s="122">
        <v>48</v>
      </c>
      <c r="F74" s="133" t="str">
        <f>VLOOKUP(E74,VIP!$A$2:$O16013,2,0)</f>
        <v>DRBR048</v>
      </c>
      <c r="G74" s="133" t="str">
        <f>VLOOKUP(E74,'LISTADO ATM'!$A$2:$B$900,2,0)</f>
        <v xml:space="preserve">ATM Autoservicio Neiba I </v>
      </c>
      <c r="H74" s="133" t="str">
        <f>VLOOKUP(E74,VIP!$A$2:$O20974,7,FALSE)</f>
        <v>Si</v>
      </c>
      <c r="I74" s="133" t="str">
        <f>VLOOKUP(E74,VIP!$A$2:$O12939,8,FALSE)</f>
        <v>Si</v>
      </c>
      <c r="J74" s="133" t="str">
        <f>VLOOKUP(E74,VIP!$A$2:$O12889,8,FALSE)</f>
        <v>Si</v>
      </c>
      <c r="K74" s="133" t="str">
        <f>VLOOKUP(E74,VIP!$A$2:$O16463,6,0)</f>
        <v>SI</v>
      </c>
      <c r="L74" s="142" t="s">
        <v>2409</v>
      </c>
      <c r="M74" s="93" t="s">
        <v>2437</v>
      </c>
      <c r="N74" s="93" t="s">
        <v>2443</v>
      </c>
      <c r="O74" s="133" t="s">
        <v>2618</v>
      </c>
      <c r="P74" s="142"/>
      <c r="Q74" s="146" t="s">
        <v>2409</v>
      </c>
    </row>
    <row r="75" spans="1:17" ht="18" x14ac:dyDescent="0.25">
      <c r="A75" s="133" t="str">
        <f>VLOOKUP(E75,'LISTADO ATM'!$A$2:$C$901,3,0)</f>
        <v>NORTE</v>
      </c>
      <c r="B75" s="145" t="s">
        <v>2651</v>
      </c>
      <c r="C75" s="94">
        <v>44457.568020833336</v>
      </c>
      <c r="D75" s="94" t="s">
        <v>2615</v>
      </c>
      <c r="E75" s="122">
        <v>40</v>
      </c>
      <c r="F75" s="133" t="str">
        <f>VLOOKUP(E75,VIP!$A$2:$O16009,2,0)</f>
        <v>DRBR040</v>
      </c>
      <c r="G75" s="133" t="str">
        <f>VLOOKUP(E75,'LISTADO ATM'!$A$2:$B$900,2,0)</f>
        <v xml:space="preserve">ATM Oficina El Puñal </v>
      </c>
      <c r="H75" s="133" t="str">
        <f>VLOOKUP(E75,VIP!$A$2:$O20970,7,FALSE)</f>
        <v>Si</v>
      </c>
      <c r="I75" s="133" t="str">
        <f>VLOOKUP(E75,VIP!$A$2:$O12935,8,FALSE)</f>
        <v>Si</v>
      </c>
      <c r="J75" s="133" t="str">
        <f>VLOOKUP(E75,VIP!$A$2:$O12885,8,FALSE)</f>
        <v>Si</v>
      </c>
      <c r="K75" s="133" t="str">
        <f>VLOOKUP(E75,VIP!$A$2:$O16459,6,0)</f>
        <v>NO</v>
      </c>
      <c r="L75" s="142" t="s">
        <v>2409</v>
      </c>
      <c r="M75" s="93" t="s">
        <v>2437</v>
      </c>
      <c r="N75" s="93" t="s">
        <v>2443</v>
      </c>
      <c r="O75" s="133" t="s">
        <v>2616</v>
      </c>
      <c r="P75" s="142"/>
      <c r="Q75" s="146" t="s">
        <v>2409</v>
      </c>
    </row>
    <row r="76" spans="1:17" ht="18" x14ac:dyDescent="0.25">
      <c r="A76" s="133" t="str">
        <f>VLOOKUP(E76,'LISTADO ATM'!$A$2:$C$901,3,0)</f>
        <v>ESTE</v>
      </c>
      <c r="B76" s="145" t="s">
        <v>2648</v>
      </c>
      <c r="C76" s="94">
        <v>44457.589525462965</v>
      </c>
      <c r="D76" s="94" t="s">
        <v>2459</v>
      </c>
      <c r="E76" s="122">
        <v>429</v>
      </c>
      <c r="F76" s="133" t="str">
        <f>VLOOKUP(E76,VIP!$A$2:$O16006,2,0)</f>
        <v>DRBR429</v>
      </c>
      <c r="G76" s="133" t="str">
        <f>VLOOKUP(E76,'LISTADO ATM'!$A$2:$B$900,2,0)</f>
        <v xml:space="preserve">ATM Oficina Jumbo La Romana </v>
      </c>
      <c r="H76" s="133" t="str">
        <f>VLOOKUP(E76,VIP!$A$2:$O20967,7,FALSE)</f>
        <v>Si</v>
      </c>
      <c r="I76" s="133" t="str">
        <f>VLOOKUP(E76,VIP!$A$2:$O12932,8,FALSE)</f>
        <v>Si</v>
      </c>
      <c r="J76" s="133" t="str">
        <f>VLOOKUP(E76,VIP!$A$2:$O12882,8,FALSE)</f>
        <v>Si</v>
      </c>
      <c r="K76" s="133" t="str">
        <f>VLOOKUP(E76,VIP!$A$2:$O16456,6,0)</f>
        <v>NO</v>
      </c>
      <c r="L76" s="142" t="s">
        <v>2409</v>
      </c>
      <c r="M76" s="93" t="s">
        <v>2437</v>
      </c>
      <c r="N76" s="93" t="s">
        <v>2443</v>
      </c>
      <c r="O76" s="133" t="s">
        <v>2618</v>
      </c>
      <c r="P76" s="142"/>
      <c r="Q76" s="146" t="s">
        <v>2409</v>
      </c>
    </row>
    <row r="77" spans="1:17" ht="18" x14ac:dyDescent="0.25">
      <c r="A77" s="133" t="str">
        <f>VLOOKUP(E77,'LISTADO ATM'!$A$2:$C$901,3,0)</f>
        <v>DISTRITO NACIONAL</v>
      </c>
      <c r="B77" s="145" t="s">
        <v>2680</v>
      </c>
      <c r="C77" s="94">
        <v>44457.720914351848</v>
      </c>
      <c r="D77" s="94" t="s">
        <v>2174</v>
      </c>
      <c r="E77" s="122">
        <v>227</v>
      </c>
      <c r="F77" s="133" t="str">
        <f>VLOOKUP(E77,VIP!$A$2:$O16022,2,0)</f>
        <v>DRBR227</v>
      </c>
      <c r="G77" s="133" t="str">
        <f>VLOOKUP(E77,'LISTADO ATM'!$A$2:$B$900,2,0)</f>
        <v xml:space="preserve">ATM S/M Bravo Av. Enriquillo </v>
      </c>
      <c r="H77" s="133" t="str">
        <f>VLOOKUP(E77,VIP!$A$2:$O20983,7,FALSE)</f>
        <v>Si</v>
      </c>
      <c r="I77" s="133" t="str">
        <f>VLOOKUP(E77,VIP!$A$2:$O12948,8,FALSE)</f>
        <v>Si</v>
      </c>
      <c r="J77" s="133" t="str">
        <f>VLOOKUP(E77,VIP!$A$2:$O12898,8,FALSE)</f>
        <v>Si</v>
      </c>
      <c r="K77" s="133" t="str">
        <f>VLOOKUP(E77,VIP!$A$2:$O16472,6,0)</f>
        <v>NO</v>
      </c>
      <c r="L77" s="142" t="s">
        <v>2238</v>
      </c>
      <c r="M77" s="93" t="s">
        <v>2437</v>
      </c>
      <c r="N77" s="93" t="s">
        <v>2443</v>
      </c>
      <c r="O77" s="133" t="s">
        <v>2445</v>
      </c>
      <c r="P77" s="142"/>
      <c r="Q77" s="146" t="s">
        <v>2238</v>
      </c>
    </row>
    <row r="78" spans="1:17" ht="18" x14ac:dyDescent="0.25">
      <c r="A78" s="133" t="str">
        <f>VLOOKUP(E78,'LISTADO ATM'!$A$2:$C$901,3,0)</f>
        <v>SUR</v>
      </c>
      <c r="B78" s="145" t="s">
        <v>2665</v>
      </c>
      <c r="C78" s="94">
        <v>44457.597708333335</v>
      </c>
      <c r="D78" s="94" t="s">
        <v>2440</v>
      </c>
      <c r="E78" s="122">
        <v>252</v>
      </c>
      <c r="F78" s="133" t="str">
        <f>VLOOKUP(E78,VIP!$A$2:$O16021,2,0)</f>
        <v>DRBR252</v>
      </c>
      <c r="G78" s="133" t="str">
        <f>VLOOKUP(E78,'LISTADO ATM'!$A$2:$B$900,2,0)</f>
        <v xml:space="preserve">ATM Banco Agrícola (Barahona) </v>
      </c>
      <c r="H78" s="133" t="str">
        <f>VLOOKUP(E78,VIP!$A$2:$O20982,7,FALSE)</f>
        <v>Si</v>
      </c>
      <c r="I78" s="133" t="str">
        <f>VLOOKUP(E78,VIP!$A$2:$O12947,8,FALSE)</f>
        <v>Si</v>
      </c>
      <c r="J78" s="133" t="str">
        <f>VLOOKUP(E78,VIP!$A$2:$O12897,8,FALSE)</f>
        <v>Si</v>
      </c>
      <c r="K78" s="133" t="str">
        <f>VLOOKUP(E78,VIP!$A$2:$O16471,6,0)</f>
        <v>NO</v>
      </c>
      <c r="L78" s="142" t="s">
        <v>2409</v>
      </c>
      <c r="M78" s="93" t="s">
        <v>2437</v>
      </c>
      <c r="N78" s="93" t="s">
        <v>2443</v>
      </c>
      <c r="O78" s="133" t="s">
        <v>2444</v>
      </c>
      <c r="P78" s="142"/>
      <c r="Q78" s="146" t="s">
        <v>2409</v>
      </c>
    </row>
    <row r="79" spans="1:17" ht="18" x14ac:dyDescent="0.25">
      <c r="A79" s="133" t="str">
        <f>VLOOKUP(E79,'LISTADO ATM'!$A$2:$C$901,3,0)</f>
        <v>NORTE</v>
      </c>
      <c r="B79" s="145" t="s">
        <v>2659</v>
      </c>
      <c r="C79" s="94">
        <v>44457.634340277778</v>
      </c>
      <c r="D79" s="94" t="s">
        <v>2615</v>
      </c>
      <c r="E79" s="122">
        <v>633</v>
      </c>
      <c r="F79" s="133" t="str">
        <f>VLOOKUP(E79,VIP!$A$2:$O16012,2,0)</f>
        <v>DRBR260</v>
      </c>
      <c r="G79" s="133" t="str">
        <f>VLOOKUP(E79,'LISTADO ATM'!$A$2:$B$900,2,0)</f>
        <v xml:space="preserve">ATM Autobanco Las Colinas </v>
      </c>
      <c r="H79" s="133" t="str">
        <f>VLOOKUP(E79,VIP!$A$2:$O20973,7,FALSE)</f>
        <v>Si</v>
      </c>
      <c r="I79" s="133" t="str">
        <f>VLOOKUP(E79,VIP!$A$2:$O12938,8,FALSE)</f>
        <v>Si</v>
      </c>
      <c r="J79" s="133" t="str">
        <f>VLOOKUP(E79,VIP!$A$2:$O12888,8,FALSE)</f>
        <v>Si</v>
      </c>
      <c r="K79" s="133" t="str">
        <f>VLOOKUP(E79,VIP!$A$2:$O16462,6,0)</f>
        <v>SI</v>
      </c>
      <c r="L79" s="142" t="s">
        <v>2409</v>
      </c>
      <c r="M79" s="93" t="s">
        <v>2437</v>
      </c>
      <c r="N79" s="93" t="s">
        <v>2443</v>
      </c>
      <c r="O79" s="133" t="s">
        <v>2616</v>
      </c>
      <c r="P79" s="142"/>
      <c r="Q79" s="146" t="s">
        <v>2409</v>
      </c>
    </row>
    <row r="80" spans="1:17" ht="18" x14ac:dyDescent="0.25">
      <c r="A80" s="133" t="str">
        <f>VLOOKUP(E80,'LISTADO ATM'!$A$2:$C$901,3,0)</f>
        <v>DISTRITO NACIONAL</v>
      </c>
      <c r="B80" s="145" t="s">
        <v>2677</v>
      </c>
      <c r="C80" s="94">
        <v>44457.72625</v>
      </c>
      <c r="D80" s="94" t="s">
        <v>2174</v>
      </c>
      <c r="E80" s="122">
        <v>815</v>
      </c>
      <c r="F80" s="133" t="str">
        <f>VLOOKUP(E80,VIP!$A$2:$O16019,2,0)</f>
        <v>DRBR24A</v>
      </c>
      <c r="G80" s="133" t="str">
        <f>VLOOKUP(E80,'LISTADO ATM'!$A$2:$B$900,2,0)</f>
        <v xml:space="preserve">ATM Oficina Atalaya del Mar </v>
      </c>
      <c r="H80" s="133" t="str">
        <f>VLOOKUP(E80,VIP!$A$2:$O20980,7,FALSE)</f>
        <v>Si</v>
      </c>
      <c r="I80" s="133" t="str">
        <f>VLOOKUP(E80,VIP!$A$2:$O12945,8,FALSE)</f>
        <v>Si</v>
      </c>
      <c r="J80" s="133" t="str">
        <f>VLOOKUP(E80,VIP!$A$2:$O12895,8,FALSE)</f>
        <v>Si</v>
      </c>
      <c r="K80" s="133" t="str">
        <f>VLOOKUP(E80,VIP!$A$2:$O16469,6,0)</f>
        <v>SI</v>
      </c>
      <c r="L80" s="142" t="s">
        <v>2212</v>
      </c>
      <c r="M80" s="93" t="s">
        <v>2437</v>
      </c>
      <c r="N80" s="93" t="s">
        <v>2443</v>
      </c>
      <c r="O80" s="133" t="s">
        <v>2445</v>
      </c>
      <c r="P80" s="142"/>
      <c r="Q80" s="146" t="s">
        <v>2212</v>
      </c>
    </row>
    <row r="81" spans="1:17" ht="18" x14ac:dyDescent="0.25">
      <c r="A81" s="133" t="str">
        <f>VLOOKUP(E81,'LISTADO ATM'!$A$2:$C$901,3,0)</f>
        <v>SUR</v>
      </c>
      <c r="B81" s="145" t="s">
        <v>2684</v>
      </c>
      <c r="C81" s="94">
        <v>44457.697604166664</v>
      </c>
      <c r="D81" s="94" t="s">
        <v>2440</v>
      </c>
      <c r="E81" s="122">
        <v>781</v>
      </c>
      <c r="F81" s="133" t="str">
        <f>VLOOKUP(E81,VIP!$A$2:$O16026,2,0)</f>
        <v>DRBR186</v>
      </c>
      <c r="G81" s="133" t="str">
        <f>VLOOKUP(E81,'LISTADO ATM'!$A$2:$B$900,2,0)</f>
        <v xml:space="preserve">ATM Estación Isla Barahona </v>
      </c>
      <c r="H81" s="133" t="str">
        <f>VLOOKUP(E81,VIP!$A$2:$O20987,7,FALSE)</f>
        <v>Si</v>
      </c>
      <c r="I81" s="133" t="str">
        <f>VLOOKUP(E81,VIP!$A$2:$O12952,8,FALSE)</f>
        <v>Si</v>
      </c>
      <c r="J81" s="133" t="str">
        <f>VLOOKUP(E81,VIP!$A$2:$O12902,8,FALSE)</f>
        <v>Si</v>
      </c>
      <c r="K81" s="133" t="str">
        <f>VLOOKUP(E81,VIP!$A$2:$O16476,6,0)</f>
        <v>NO</v>
      </c>
      <c r="L81" s="142" t="s">
        <v>2409</v>
      </c>
      <c r="M81" s="93" t="s">
        <v>2437</v>
      </c>
      <c r="N81" s="93" t="s">
        <v>2443</v>
      </c>
      <c r="O81" s="133" t="s">
        <v>2444</v>
      </c>
      <c r="P81" s="142"/>
      <c r="Q81" s="146" t="s">
        <v>2409</v>
      </c>
    </row>
    <row r="82" spans="1:17" ht="18" x14ac:dyDescent="0.25">
      <c r="A82" s="133" t="str">
        <f>VLOOKUP(E82,'LISTADO ATM'!$A$2:$C$901,3,0)</f>
        <v>DISTRITO NACIONAL</v>
      </c>
      <c r="B82" s="145" t="s">
        <v>2673</v>
      </c>
      <c r="C82" s="94">
        <v>44457.779745370368</v>
      </c>
      <c r="D82" s="94" t="s">
        <v>2174</v>
      </c>
      <c r="E82" s="122">
        <v>458</v>
      </c>
      <c r="F82" s="133" t="str">
        <f>VLOOKUP(E82,VIP!$A$2:$O16015,2,0)</f>
        <v>DRBR458</v>
      </c>
      <c r="G82" s="133" t="str">
        <f>VLOOKUP(E82,'LISTADO ATM'!$A$2:$B$900,2,0)</f>
        <v>ATM Hospital Dario Contreras</v>
      </c>
      <c r="H82" s="133" t="str">
        <f>VLOOKUP(E82,VIP!$A$2:$O20976,7,FALSE)</f>
        <v>Si</v>
      </c>
      <c r="I82" s="133" t="str">
        <f>VLOOKUP(E82,VIP!$A$2:$O12941,8,FALSE)</f>
        <v>Si</v>
      </c>
      <c r="J82" s="133" t="str">
        <f>VLOOKUP(E82,VIP!$A$2:$O12891,8,FALSE)</f>
        <v>Si</v>
      </c>
      <c r="K82" s="133" t="str">
        <f>VLOOKUP(E82,VIP!$A$2:$O16465,6,0)</f>
        <v>NO</v>
      </c>
      <c r="L82" s="142" t="s">
        <v>2455</v>
      </c>
      <c r="M82" s="93" t="s">
        <v>2437</v>
      </c>
      <c r="N82" s="93" t="s">
        <v>2443</v>
      </c>
      <c r="O82" s="133" t="s">
        <v>2445</v>
      </c>
      <c r="P82" s="142"/>
      <c r="Q82" s="146" t="s">
        <v>2455</v>
      </c>
    </row>
    <row r="83" spans="1:17" ht="18" x14ac:dyDescent="0.25">
      <c r="A83" s="133" t="str">
        <f>VLOOKUP(E83,'LISTADO ATM'!$A$2:$C$901,3,0)</f>
        <v>ESTE</v>
      </c>
      <c r="B83" s="145" t="s">
        <v>2682</v>
      </c>
      <c r="C83" s="94">
        <v>44457.698564814818</v>
      </c>
      <c r="D83" s="94" t="s">
        <v>2440</v>
      </c>
      <c r="E83" s="122">
        <v>609</v>
      </c>
      <c r="F83" s="133" t="str">
        <f>VLOOKUP(E83,VIP!$A$2:$O16024,2,0)</f>
        <v>DRBR120</v>
      </c>
      <c r="G83" s="133" t="str">
        <f>VLOOKUP(E83,'LISTADO ATM'!$A$2:$B$900,2,0)</f>
        <v xml:space="preserve">ATM S/M Jumbo (San Pedro) </v>
      </c>
      <c r="H83" s="133" t="str">
        <f>VLOOKUP(E83,VIP!$A$2:$O20985,7,FALSE)</f>
        <v>Si</v>
      </c>
      <c r="I83" s="133" t="str">
        <f>VLOOKUP(E83,VIP!$A$2:$O12950,8,FALSE)</f>
        <v>Si</v>
      </c>
      <c r="J83" s="133" t="str">
        <f>VLOOKUP(E83,VIP!$A$2:$O12900,8,FALSE)</f>
        <v>Si</v>
      </c>
      <c r="K83" s="133" t="str">
        <f>VLOOKUP(E83,VIP!$A$2:$O16474,6,0)</f>
        <v>NO</v>
      </c>
      <c r="L83" s="142" t="s">
        <v>2409</v>
      </c>
      <c r="M83" s="93" t="s">
        <v>2437</v>
      </c>
      <c r="N83" s="93" t="s">
        <v>2443</v>
      </c>
      <c r="O83" s="133" t="s">
        <v>2444</v>
      </c>
      <c r="P83" s="142"/>
      <c r="Q83" s="146" t="s">
        <v>2409</v>
      </c>
    </row>
    <row r="84" spans="1:17" ht="18" x14ac:dyDescent="0.25">
      <c r="A84" s="133" t="str">
        <f>VLOOKUP(E84,'LISTADO ATM'!$A$2:$C$901,3,0)</f>
        <v>ESTE</v>
      </c>
      <c r="B84" s="145" t="s">
        <v>2678</v>
      </c>
      <c r="C84" s="94">
        <v>44457.725439814814</v>
      </c>
      <c r="D84" s="94" t="s">
        <v>2459</v>
      </c>
      <c r="E84" s="122">
        <v>608</v>
      </c>
      <c r="F84" s="133" t="str">
        <f>VLOOKUP(E84,VIP!$A$2:$O16020,2,0)</f>
        <v>DRBR305</v>
      </c>
      <c r="G84" s="133" t="str">
        <f>VLOOKUP(E84,'LISTADO ATM'!$A$2:$B$900,2,0)</f>
        <v xml:space="preserve">ATM Oficina Jumbo (San Pedro) </v>
      </c>
      <c r="H84" s="133" t="str">
        <f>VLOOKUP(E84,VIP!$A$2:$O20981,7,FALSE)</f>
        <v>Si</v>
      </c>
      <c r="I84" s="133" t="str">
        <f>VLOOKUP(E84,VIP!$A$2:$O12946,8,FALSE)</f>
        <v>Si</v>
      </c>
      <c r="J84" s="133" t="str">
        <f>VLOOKUP(E84,VIP!$A$2:$O12896,8,FALSE)</f>
        <v>Si</v>
      </c>
      <c r="K84" s="133" t="str">
        <f>VLOOKUP(E84,VIP!$A$2:$O16470,6,0)</f>
        <v>SI</v>
      </c>
      <c r="L84" s="142" t="s">
        <v>2409</v>
      </c>
      <c r="M84" s="93" t="s">
        <v>2437</v>
      </c>
      <c r="N84" s="93" t="s">
        <v>2443</v>
      </c>
      <c r="O84" s="133" t="s">
        <v>2619</v>
      </c>
      <c r="P84" s="142"/>
      <c r="Q84" s="146" t="s">
        <v>2409</v>
      </c>
    </row>
    <row r="85" spans="1:17" ht="18" x14ac:dyDescent="0.25">
      <c r="A85" s="133" t="str">
        <f>VLOOKUP(E85,'LISTADO ATM'!$A$2:$C$901,3,0)</f>
        <v>ESTE</v>
      </c>
      <c r="B85" s="145" t="s">
        <v>2668</v>
      </c>
      <c r="C85" s="94">
        <v>44457.808761574073</v>
      </c>
      <c r="D85" s="94" t="s">
        <v>2174</v>
      </c>
      <c r="E85" s="122">
        <v>822</v>
      </c>
      <c r="F85" s="133" t="str">
        <f>VLOOKUP(E85,VIP!$A$2:$O16010,2,0)</f>
        <v>DRBR822</v>
      </c>
      <c r="G85" s="133" t="str">
        <f>VLOOKUP(E85,'LISTADO ATM'!$A$2:$B$900,2,0)</f>
        <v xml:space="preserve">ATM INDUSPALMA </v>
      </c>
      <c r="H85" s="133" t="str">
        <f>VLOOKUP(E85,VIP!$A$2:$O20971,7,FALSE)</f>
        <v>Si</v>
      </c>
      <c r="I85" s="133" t="str">
        <f>VLOOKUP(E85,VIP!$A$2:$O12936,8,FALSE)</f>
        <v>Si</v>
      </c>
      <c r="J85" s="133" t="str">
        <f>VLOOKUP(E85,VIP!$A$2:$O12886,8,FALSE)</f>
        <v>Si</v>
      </c>
      <c r="K85" s="133" t="str">
        <f>VLOOKUP(E85,VIP!$A$2:$O16460,6,0)</f>
        <v>NO</v>
      </c>
      <c r="L85" s="142" t="s">
        <v>2238</v>
      </c>
      <c r="M85" s="93" t="s">
        <v>2437</v>
      </c>
      <c r="N85" s="93" t="s">
        <v>2443</v>
      </c>
      <c r="O85" s="133" t="s">
        <v>2445</v>
      </c>
      <c r="P85" s="142"/>
      <c r="Q85" s="146" t="s">
        <v>2238</v>
      </c>
    </row>
    <row r="86" spans="1:17" ht="18" x14ac:dyDescent="0.25">
      <c r="A86" s="133" t="str">
        <f>VLOOKUP(E86,'LISTADO ATM'!$A$2:$C$901,3,0)</f>
        <v>ESTE</v>
      </c>
      <c r="B86" s="145" t="s">
        <v>2667</v>
      </c>
      <c r="C86" s="94">
        <v>44457.814872685187</v>
      </c>
      <c r="D86" s="94" t="s">
        <v>2174</v>
      </c>
      <c r="E86" s="122">
        <v>293</v>
      </c>
      <c r="F86" s="133" t="str">
        <f>VLOOKUP(E86,VIP!$A$2:$O16009,2,0)</f>
        <v>DRBR293</v>
      </c>
      <c r="G86" s="133" t="str">
        <f>VLOOKUP(E86,'LISTADO ATM'!$A$2:$B$900,2,0)</f>
        <v xml:space="preserve">ATM S/M Nueva Visión (San Pedro) </v>
      </c>
      <c r="H86" s="133" t="str">
        <f>VLOOKUP(E86,VIP!$A$2:$O20970,7,FALSE)</f>
        <v>Si</v>
      </c>
      <c r="I86" s="133" t="str">
        <f>VLOOKUP(E86,VIP!$A$2:$O12935,8,FALSE)</f>
        <v>Si</v>
      </c>
      <c r="J86" s="133" t="str">
        <f>VLOOKUP(E86,VIP!$A$2:$O12885,8,FALSE)</f>
        <v>Si</v>
      </c>
      <c r="K86" s="133" t="str">
        <f>VLOOKUP(E86,VIP!$A$2:$O16459,6,0)</f>
        <v>NO</v>
      </c>
      <c r="L86" s="142" t="s">
        <v>2212</v>
      </c>
      <c r="M86" s="93" t="s">
        <v>2437</v>
      </c>
      <c r="N86" s="93" t="s">
        <v>2443</v>
      </c>
      <c r="O86" s="133" t="s">
        <v>2445</v>
      </c>
      <c r="P86" s="142"/>
      <c r="Q86" s="146" t="s">
        <v>2212</v>
      </c>
    </row>
    <row r="87" spans="1:17" ht="18" x14ac:dyDescent="0.25">
      <c r="A87" s="133" t="str">
        <f>VLOOKUP(E87,'LISTADO ATM'!$A$2:$C$901,3,0)</f>
        <v>DISTRITO NACIONAL</v>
      </c>
      <c r="B87" s="145" t="s">
        <v>2666</v>
      </c>
      <c r="C87" s="94">
        <v>44457.817060185182</v>
      </c>
      <c r="D87" s="94" t="s">
        <v>2174</v>
      </c>
      <c r="E87" s="122">
        <v>858</v>
      </c>
      <c r="F87" s="133" t="str">
        <f>VLOOKUP(E87,VIP!$A$2:$O16008,2,0)</f>
        <v>DRBR858</v>
      </c>
      <c r="G87" s="133" t="str">
        <f>VLOOKUP(E87,'LISTADO ATM'!$A$2:$B$900,2,0)</f>
        <v xml:space="preserve">ATM Cooperativa Maestros (COOPNAMA) </v>
      </c>
      <c r="H87" s="133" t="str">
        <f>VLOOKUP(E87,VIP!$A$2:$O20969,7,FALSE)</f>
        <v>Si</v>
      </c>
      <c r="I87" s="133" t="str">
        <f>VLOOKUP(E87,VIP!$A$2:$O12934,8,FALSE)</f>
        <v>No</v>
      </c>
      <c r="J87" s="133" t="str">
        <f>VLOOKUP(E87,VIP!$A$2:$O12884,8,FALSE)</f>
        <v>No</v>
      </c>
      <c r="K87" s="133" t="str">
        <f>VLOOKUP(E87,VIP!$A$2:$O16458,6,0)</f>
        <v>NO</v>
      </c>
      <c r="L87" s="142" t="s">
        <v>2212</v>
      </c>
      <c r="M87" s="93" t="s">
        <v>2437</v>
      </c>
      <c r="N87" s="93" t="s">
        <v>2443</v>
      </c>
      <c r="O87" s="133" t="s">
        <v>2445</v>
      </c>
      <c r="P87" s="142"/>
      <c r="Q87" s="146" t="s">
        <v>2212</v>
      </c>
    </row>
    <row r="88" spans="1:17" ht="18" x14ac:dyDescent="0.25">
      <c r="A88" s="133" t="str">
        <f>VLOOKUP(E88,'LISTADO ATM'!$A$2:$C$901,3,0)</f>
        <v>DISTRITO NACIONAL</v>
      </c>
      <c r="B88" s="145" t="s">
        <v>2674</v>
      </c>
      <c r="C88" s="94">
        <v>44457.770381944443</v>
      </c>
      <c r="D88" s="94" t="s">
        <v>2440</v>
      </c>
      <c r="E88" s="122">
        <v>577</v>
      </c>
      <c r="F88" s="133" t="str">
        <f>VLOOKUP(E88,VIP!$A$2:$O16016,2,0)</f>
        <v>DRBR173</v>
      </c>
      <c r="G88" s="133" t="str">
        <f>VLOOKUP(E88,'LISTADO ATM'!$A$2:$B$900,2,0)</f>
        <v xml:space="preserve">ATM Olé Ave. Duarte </v>
      </c>
      <c r="H88" s="133" t="str">
        <f>VLOOKUP(E88,VIP!$A$2:$O20977,7,FALSE)</f>
        <v>Si</v>
      </c>
      <c r="I88" s="133" t="str">
        <f>VLOOKUP(E88,VIP!$A$2:$O12942,8,FALSE)</f>
        <v>Si</v>
      </c>
      <c r="J88" s="133" t="str">
        <f>VLOOKUP(E88,VIP!$A$2:$O12892,8,FALSE)</f>
        <v>Si</v>
      </c>
      <c r="K88" s="133" t="str">
        <f>VLOOKUP(E88,VIP!$A$2:$O16466,6,0)</f>
        <v>SI</v>
      </c>
      <c r="L88" s="142" t="s">
        <v>2409</v>
      </c>
      <c r="M88" s="93" t="s">
        <v>2437</v>
      </c>
      <c r="N88" s="93" t="s">
        <v>2443</v>
      </c>
      <c r="O88" s="133" t="s">
        <v>2444</v>
      </c>
      <c r="P88" s="142"/>
      <c r="Q88" s="146" t="s">
        <v>2409</v>
      </c>
    </row>
    <row r="89" spans="1:17" ht="18" x14ac:dyDescent="0.25">
      <c r="A89" s="133" t="str">
        <f>VLOOKUP(E89,'LISTADO ATM'!$A$2:$C$901,3,0)</f>
        <v>DISTRITO NACIONAL</v>
      </c>
      <c r="B89" s="145" t="s">
        <v>2672</v>
      </c>
      <c r="C89" s="94">
        <v>44457.788495370369</v>
      </c>
      <c r="D89" s="94" t="s">
        <v>2440</v>
      </c>
      <c r="E89" s="122">
        <v>32</v>
      </c>
      <c r="F89" s="133" t="str">
        <f>VLOOKUP(E89,VIP!$A$2:$O16014,2,0)</f>
        <v>DRBR032</v>
      </c>
      <c r="G89" s="133" t="str">
        <f>VLOOKUP(E89,'LISTADO ATM'!$A$2:$B$900,2,0)</f>
        <v xml:space="preserve">ATM Oficina San Martín II </v>
      </c>
      <c r="H89" s="133" t="str">
        <f>VLOOKUP(E89,VIP!$A$2:$O20975,7,FALSE)</f>
        <v>Si</v>
      </c>
      <c r="I89" s="133" t="str">
        <f>VLOOKUP(E89,VIP!$A$2:$O12940,8,FALSE)</f>
        <v>Si</v>
      </c>
      <c r="J89" s="133" t="str">
        <f>VLOOKUP(E89,VIP!$A$2:$O12890,8,FALSE)</f>
        <v>Si</v>
      </c>
      <c r="K89" s="133" t="str">
        <f>VLOOKUP(E89,VIP!$A$2:$O16464,6,0)</f>
        <v>NO</v>
      </c>
      <c r="L89" s="142" t="s">
        <v>2409</v>
      </c>
      <c r="M89" s="93" t="s">
        <v>2437</v>
      </c>
      <c r="N89" s="93" t="s">
        <v>2443</v>
      </c>
      <c r="O89" s="133" t="s">
        <v>2444</v>
      </c>
      <c r="P89" s="142"/>
      <c r="Q89" s="146" t="s">
        <v>2409</v>
      </c>
    </row>
    <row r="90" spans="1:17" ht="18" x14ac:dyDescent="0.25">
      <c r="A90" s="133" t="str">
        <f>VLOOKUP(E90,'LISTADO ATM'!$A$2:$C$901,3,0)</f>
        <v>DISTRITO NACIONAL</v>
      </c>
      <c r="B90" s="145" t="s">
        <v>2671</v>
      </c>
      <c r="C90" s="94">
        <v>44457.790173611109</v>
      </c>
      <c r="D90" s="94" t="s">
        <v>2440</v>
      </c>
      <c r="E90" s="122">
        <v>415</v>
      </c>
      <c r="F90" s="133" t="str">
        <f>VLOOKUP(E90,VIP!$A$2:$O16013,2,0)</f>
        <v>DRBR415</v>
      </c>
      <c r="G90" s="133" t="str">
        <f>VLOOKUP(E90,'LISTADO ATM'!$A$2:$B$900,2,0)</f>
        <v xml:space="preserve">ATM Autobanco San Martín I </v>
      </c>
      <c r="H90" s="133" t="str">
        <f>VLOOKUP(E90,VIP!$A$2:$O20974,7,FALSE)</f>
        <v>Si</v>
      </c>
      <c r="I90" s="133" t="str">
        <f>VLOOKUP(E90,VIP!$A$2:$O12939,8,FALSE)</f>
        <v>Si</v>
      </c>
      <c r="J90" s="133" t="str">
        <f>VLOOKUP(E90,VIP!$A$2:$O12889,8,FALSE)</f>
        <v>Si</v>
      </c>
      <c r="K90" s="133" t="str">
        <f>VLOOKUP(E90,VIP!$A$2:$O16463,6,0)</f>
        <v>NO</v>
      </c>
      <c r="L90" s="142" t="s">
        <v>2409</v>
      </c>
      <c r="M90" s="93" t="s">
        <v>2437</v>
      </c>
      <c r="N90" s="93" t="s">
        <v>2443</v>
      </c>
      <c r="O90" s="133" t="s">
        <v>2444</v>
      </c>
      <c r="P90" s="142"/>
      <c r="Q90" s="146" t="s">
        <v>2409</v>
      </c>
    </row>
    <row r="91" spans="1:17" ht="18" x14ac:dyDescent="0.25">
      <c r="A91" s="133" t="str">
        <f>VLOOKUP(E91,'LISTADO ATM'!$A$2:$C$901,3,0)</f>
        <v>ESTE</v>
      </c>
      <c r="B91" s="145" t="s">
        <v>2695</v>
      </c>
      <c r="C91" s="94">
        <v>44457.907731481479</v>
      </c>
      <c r="D91" s="94" t="s">
        <v>2440</v>
      </c>
      <c r="E91" s="122">
        <v>158</v>
      </c>
      <c r="F91" s="133" t="str">
        <f>VLOOKUP(E91,VIP!$A$2:$O16015,2,0)</f>
        <v>DRBR158</v>
      </c>
      <c r="G91" s="133" t="str">
        <f>VLOOKUP(E91,'LISTADO ATM'!$A$2:$B$900,2,0)</f>
        <v xml:space="preserve">ATM Oficina Romana Norte </v>
      </c>
      <c r="H91" s="133" t="str">
        <f>VLOOKUP(E91,VIP!$A$2:$O20976,7,FALSE)</f>
        <v>Si</v>
      </c>
      <c r="I91" s="133" t="str">
        <f>VLOOKUP(E91,VIP!$A$2:$O12941,8,FALSE)</f>
        <v>Si</v>
      </c>
      <c r="J91" s="133" t="str">
        <f>VLOOKUP(E91,VIP!$A$2:$O12891,8,FALSE)</f>
        <v>Si</v>
      </c>
      <c r="K91" s="133" t="str">
        <f>VLOOKUP(E91,VIP!$A$2:$O16465,6,0)</f>
        <v>SI</v>
      </c>
      <c r="L91" s="142" t="s">
        <v>2409</v>
      </c>
      <c r="M91" s="93" t="s">
        <v>2437</v>
      </c>
      <c r="N91" s="93" t="s">
        <v>2443</v>
      </c>
      <c r="O91" s="133" t="s">
        <v>2444</v>
      </c>
      <c r="P91" s="142"/>
      <c r="Q91" s="146" t="s">
        <v>2409</v>
      </c>
    </row>
    <row r="92" spans="1:17" ht="18" x14ac:dyDescent="0.25">
      <c r="A92" s="133" t="str">
        <f>VLOOKUP(E92,'LISTADO ATM'!$A$2:$C$901,3,0)</f>
        <v>DISTRITO NACIONAL</v>
      </c>
      <c r="B92" s="145" t="s">
        <v>2694</v>
      </c>
      <c r="C92" s="94">
        <v>44457.908750000002</v>
      </c>
      <c r="D92" s="94" t="s">
        <v>2440</v>
      </c>
      <c r="E92" s="122">
        <v>672</v>
      </c>
      <c r="F92" s="133" t="str">
        <f>VLOOKUP(E92,VIP!$A$2:$O16014,2,0)</f>
        <v>DRBR672</v>
      </c>
      <c r="G92" s="133" t="str">
        <f>VLOOKUP(E92,'LISTADO ATM'!$A$2:$B$900,2,0)</f>
        <v>ATM Destacamento Policía Nacional La Victoria</v>
      </c>
      <c r="H92" s="133" t="str">
        <f>VLOOKUP(E92,VIP!$A$2:$O20975,7,FALSE)</f>
        <v>Si</v>
      </c>
      <c r="I92" s="133" t="str">
        <f>VLOOKUP(E92,VIP!$A$2:$O12940,8,FALSE)</f>
        <v>Si</v>
      </c>
      <c r="J92" s="133" t="str">
        <f>VLOOKUP(E92,VIP!$A$2:$O12890,8,FALSE)</f>
        <v>Si</v>
      </c>
      <c r="K92" s="133" t="str">
        <f>VLOOKUP(E92,VIP!$A$2:$O16464,6,0)</f>
        <v>SI</v>
      </c>
      <c r="L92" s="142" t="s">
        <v>2409</v>
      </c>
      <c r="M92" s="93" t="s">
        <v>2437</v>
      </c>
      <c r="N92" s="93" t="s">
        <v>2443</v>
      </c>
      <c r="O92" s="133" t="s">
        <v>2444</v>
      </c>
      <c r="P92" s="142"/>
      <c r="Q92" s="146" t="s">
        <v>2409</v>
      </c>
    </row>
    <row r="93" spans="1:17" ht="18" x14ac:dyDescent="0.25">
      <c r="A93" s="133" t="str">
        <f>VLOOKUP(E93,'LISTADO ATM'!$A$2:$C$901,3,0)</f>
        <v>DISTRITO NACIONAL</v>
      </c>
      <c r="B93" s="145" t="s">
        <v>2693</v>
      </c>
      <c r="C93" s="94">
        <v>44457.90934027778</v>
      </c>
      <c r="D93" s="94" t="s">
        <v>2174</v>
      </c>
      <c r="E93" s="122">
        <v>559</v>
      </c>
      <c r="F93" s="133" t="str">
        <f>VLOOKUP(E93,VIP!$A$2:$O16013,2,0)</f>
        <v>DRBR559</v>
      </c>
      <c r="G93" s="133" t="str">
        <f>VLOOKUP(E93,'LISTADO ATM'!$A$2:$B$900,2,0)</f>
        <v xml:space="preserve">ATM UNP Metro I </v>
      </c>
      <c r="H93" s="133" t="str">
        <f>VLOOKUP(E93,VIP!$A$2:$O20974,7,FALSE)</f>
        <v>Si</v>
      </c>
      <c r="I93" s="133" t="str">
        <f>VLOOKUP(E93,VIP!$A$2:$O12939,8,FALSE)</f>
        <v>Si</v>
      </c>
      <c r="J93" s="133" t="str">
        <f>VLOOKUP(E93,VIP!$A$2:$O12889,8,FALSE)</f>
        <v>Si</v>
      </c>
      <c r="K93" s="133" t="str">
        <f>VLOOKUP(E93,VIP!$A$2:$O16463,6,0)</f>
        <v>SI</v>
      </c>
      <c r="L93" s="142" t="s">
        <v>2455</v>
      </c>
      <c r="M93" s="93" t="s">
        <v>2437</v>
      </c>
      <c r="N93" s="93" t="s">
        <v>2443</v>
      </c>
      <c r="O93" s="133" t="s">
        <v>2445</v>
      </c>
      <c r="P93" s="142"/>
      <c r="Q93" s="146" t="s">
        <v>2455</v>
      </c>
    </row>
    <row r="94" spans="1:17" ht="18" x14ac:dyDescent="0.25">
      <c r="A94" s="133" t="str">
        <f>VLOOKUP(E94,'LISTADO ATM'!$A$2:$C$901,3,0)</f>
        <v>DISTRITO NACIONAL</v>
      </c>
      <c r="B94" s="145" t="s">
        <v>2692</v>
      </c>
      <c r="C94" s="94">
        <v>44457.910381944443</v>
      </c>
      <c r="D94" s="94" t="s">
        <v>2440</v>
      </c>
      <c r="E94" s="122">
        <v>507</v>
      </c>
      <c r="F94" s="133" t="str">
        <f>VLOOKUP(E94,VIP!$A$2:$O16012,2,0)</f>
        <v>DRBR507</v>
      </c>
      <c r="G94" s="133" t="str">
        <f>VLOOKUP(E94,'LISTADO ATM'!$A$2:$B$900,2,0)</f>
        <v>ATM Estación Sigma Boca Chica</v>
      </c>
      <c r="H94" s="133" t="str">
        <f>VLOOKUP(E94,VIP!$A$2:$O20973,7,FALSE)</f>
        <v>Si</v>
      </c>
      <c r="I94" s="133" t="str">
        <f>VLOOKUP(E94,VIP!$A$2:$O12938,8,FALSE)</f>
        <v>Si</v>
      </c>
      <c r="J94" s="133" t="str">
        <f>VLOOKUP(E94,VIP!$A$2:$O12888,8,FALSE)</f>
        <v>Si</v>
      </c>
      <c r="K94" s="133" t="str">
        <f>VLOOKUP(E94,VIP!$A$2:$O16462,6,0)</f>
        <v>NO</v>
      </c>
      <c r="L94" s="142" t="s">
        <v>2409</v>
      </c>
      <c r="M94" s="93" t="s">
        <v>2437</v>
      </c>
      <c r="N94" s="93" t="s">
        <v>2443</v>
      </c>
      <c r="O94" s="133" t="s">
        <v>2444</v>
      </c>
      <c r="P94" s="142"/>
      <c r="Q94" s="146" t="s">
        <v>2409</v>
      </c>
    </row>
    <row r="95" spans="1:17" ht="18" x14ac:dyDescent="0.25">
      <c r="A95" s="133" t="str">
        <f>VLOOKUP(E95,'LISTADO ATM'!$A$2:$C$901,3,0)</f>
        <v>DISTRITO NACIONAL</v>
      </c>
      <c r="B95" s="145" t="s">
        <v>2691</v>
      </c>
      <c r="C95" s="94">
        <v>44457.923182870371</v>
      </c>
      <c r="D95" s="94" t="s">
        <v>2174</v>
      </c>
      <c r="E95" s="122">
        <v>678</v>
      </c>
      <c r="F95" s="133" t="str">
        <f>VLOOKUP(E95,VIP!$A$2:$O16011,2,0)</f>
        <v>DRBR678</v>
      </c>
      <c r="G95" s="133" t="str">
        <f>VLOOKUP(E95,'LISTADO ATM'!$A$2:$B$900,2,0)</f>
        <v>ATM Eco Petroleo San Isidro</v>
      </c>
      <c r="H95" s="133" t="str">
        <f>VLOOKUP(E95,VIP!$A$2:$O20972,7,FALSE)</f>
        <v>Si</v>
      </c>
      <c r="I95" s="133" t="str">
        <f>VLOOKUP(E95,VIP!$A$2:$O12937,8,FALSE)</f>
        <v>Si</v>
      </c>
      <c r="J95" s="133" t="str">
        <f>VLOOKUP(E95,VIP!$A$2:$O12887,8,FALSE)</f>
        <v>Si</v>
      </c>
      <c r="K95" s="133" t="str">
        <f>VLOOKUP(E95,VIP!$A$2:$O16461,6,0)</f>
        <v>NO</v>
      </c>
      <c r="L95" s="142" t="s">
        <v>2455</v>
      </c>
      <c r="M95" s="93" t="s">
        <v>2437</v>
      </c>
      <c r="N95" s="93" t="s">
        <v>2443</v>
      </c>
      <c r="O95" s="133" t="s">
        <v>2445</v>
      </c>
      <c r="P95" s="142"/>
      <c r="Q95" s="146" t="s">
        <v>2455</v>
      </c>
    </row>
    <row r="96" spans="1:17" s="119" customFormat="1" ht="18" x14ac:dyDescent="0.25">
      <c r="A96" s="133" t="str">
        <f>VLOOKUP(E96,'LISTADO ATM'!$A$2:$C$901,3,0)</f>
        <v>ESTE</v>
      </c>
      <c r="B96" s="145" t="s">
        <v>2690</v>
      </c>
      <c r="C96" s="94">
        <v>44457.926412037035</v>
      </c>
      <c r="D96" s="94" t="s">
        <v>2440</v>
      </c>
      <c r="E96" s="122">
        <v>660</v>
      </c>
      <c r="F96" s="133" t="str">
        <f>VLOOKUP(E96,VIP!$A$2:$O16010,2,0)</f>
        <v>DRBR660</v>
      </c>
      <c r="G96" s="133" t="str">
        <f>VLOOKUP(E96,'LISTADO ATM'!$A$2:$B$900,2,0)</f>
        <v>ATM Romana Norte II</v>
      </c>
      <c r="H96" s="133" t="str">
        <f>VLOOKUP(E96,VIP!$A$2:$O20971,7,FALSE)</f>
        <v>N/A</v>
      </c>
      <c r="I96" s="133" t="str">
        <f>VLOOKUP(E96,VIP!$A$2:$O12936,8,FALSE)</f>
        <v>N/A</v>
      </c>
      <c r="J96" s="133" t="str">
        <f>VLOOKUP(E96,VIP!$A$2:$O12886,8,FALSE)</f>
        <v>N/A</v>
      </c>
      <c r="K96" s="133" t="str">
        <f>VLOOKUP(E96,VIP!$A$2:$O16460,6,0)</f>
        <v>N/A</v>
      </c>
      <c r="L96" s="142" t="s">
        <v>2409</v>
      </c>
      <c r="M96" s="93" t="s">
        <v>2437</v>
      </c>
      <c r="N96" s="93" t="s">
        <v>2443</v>
      </c>
      <c r="O96" s="133" t="s">
        <v>2444</v>
      </c>
      <c r="P96" s="142"/>
      <c r="Q96" s="146" t="s">
        <v>2409</v>
      </c>
    </row>
    <row r="97" spans="1:17" s="119" customFormat="1" ht="18" x14ac:dyDescent="0.25">
      <c r="A97" s="133" t="str">
        <f>VLOOKUP(E97,'LISTADO ATM'!$A$2:$C$901,3,0)</f>
        <v>SUR</v>
      </c>
      <c r="B97" s="145" t="s">
        <v>2689</v>
      </c>
      <c r="C97" s="94">
        <v>44457.938668981478</v>
      </c>
      <c r="D97" s="94" t="s">
        <v>2440</v>
      </c>
      <c r="E97" s="122">
        <v>182</v>
      </c>
      <c r="F97" s="133" t="str">
        <f>VLOOKUP(E97,VIP!$A$2:$O16009,2,0)</f>
        <v>DRBR182</v>
      </c>
      <c r="G97" s="133" t="str">
        <f>VLOOKUP(E97,'LISTADO ATM'!$A$2:$B$900,2,0)</f>
        <v xml:space="preserve">ATM Barahona Comb </v>
      </c>
      <c r="H97" s="133" t="str">
        <f>VLOOKUP(E97,VIP!$A$2:$O20970,7,FALSE)</f>
        <v>Si</v>
      </c>
      <c r="I97" s="133" t="str">
        <f>VLOOKUP(E97,VIP!$A$2:$O12935,8,FALSE)</f>
        <v>Si</v>
      </c>
      <c r="J97" s="133" t="str">
        <f>VLOOKUP(E97,VIP!$A$2:$O12885,8,FALSE)</f>
        <v>Si</v>
      </c>
      <c r="K97" s="133" t="str">
        <f>VLOOKUP(E97,VIP!$A$2:$O16459,6,0)</f>
        <v>NO</v>
      </c>
      <c r="L97" s="142" t="s">
        <v>2409</v>
      </c>
      <c r="M97" s="93" t="s">
        <v>2437</v>
      </c>
      <c r="N97" s="93" t="s">
        <v>2443</v>
      </c>
      <c r="O97" s="133" t="s">
        <v>2444</v>
      </c>
      <c r="P97" s="142"/>
      <c r="Q97" s="146" t="s">
        <v>2409</v>
      </c>
    </row>
    <row r="98" spans="1:17" s="119" customFormat="1" ht="18" x14ac:dyDescent="0.25">
      <c r="A98" s="133" t="str">
        <f>VLOOKUP(E98,'LISTADO ATM'!$A$2:$C$901,3,0)</f>
        <v>ESTE</v>
      </c>
      <c r="B98" s="145" t="s">
        <v>2706</v>
      </c>
      <c r="C98" s="94">
        <v>44457.984155092592</v>
      </c>
      <c r="D98" s="94" t="s">
        <v>2174</v>
      </c>
      <c r="E98" s="122">
        <v>495</v>
      </c>
      <c r="F98" s="133" t="str">
        <f>VLOOKUP(E98,VIP!$A$2:$O16014,2,0)</f>
        <v>DRBR495</v>
      </c>
      <c r="G98" s="133" t="str">
        <f>VLOOKUP(E98,'LISTADO ATM'!$A$2:$B$900,2,0)</f>
        <v>ATM Cemento PANAM</v>
      </c>
      <c r="H98" s="133" t="str">
        <f>VLOOKUP(E98,VIP!$A$2:$O20975,7,FALSE)</f>
        <v>SI</v>
      </c>
      <c r="I98" s="133" t="str">
        <f>VLOOKUP(E98,VIP!$A$2:$O12940,8,FALSE)</f>
        <v>SI</v>
      </c>
      <c r="J98" s="133" t="str">
        <f>VLOOKUP(E98,VIP!$A$2:$O12890,8,FALSE)</f>
        <v>SI</v>
      </c>
      <c r="K98" s="133" t="str">
        <f>VLOOKUP(E98,VIP!$A$2:$O16464,6,0)</f>
        <v>NO</v>
      </c>
      <c r="L98" s="142" t="s">
        <v>2238</v>
      </c>
      <c r="M98" s="93" t="s">
        <v>2437</v>
      </c>
      <c r="N98" s="93" t="s">
        <v>2443</v>
      </c>
      <c r="O98" s="133" t="s">
        <v>2445</v>
      </c>
      <c r="P98" s="142"/>
      <c r="Q98" s="146" t="s">
        <v>2238</v>
      </c>
    </row>
    <row r="99" spans="1:17" s="119" customFormat="1" ht="18" x14ac:dyDescent="0.25">
      <c r="A99" s="133" t="str">
        <f>VLOOKUP(E99,'LISTADO ATM'!$A$2:$C$901,3,0)</f>
        <v>DISTRITO NACIONAL</v>
      </c>
      <c r="B99" s="145" t="s">
        <v>2705</v>
      </c>
      <c r="C99" s="94">
        <v>44458.065127314818</v>
      </c>
      <c r="D99" s="94" t="s">
        <v>2174</v>
      </c>
      <c r="E99" s="122">
        <v>355</v>
      </c>
      <c r="F99" s="133" t="str">
        <f>VLOOKUP(E99,VIP!$A$2:$O16013,2,0)</f>
        <v>DRBR355</v>
      </c>
      <c r="G99" s="133" t="str">
        <f>VLOOKUP(E99,'LISTADO ATM'!$A$2:$B$900,2,0)</f>
        <v xml:space="preserve">ATM UNP Metro II </v>
      </c>
      <c r="H99" s="133" t="str">
        <f>VLOOKUP(E99,VIP!$A$2:$O20974,7,FALSE)</f>
        <v>Si</v>
      </c>
      <c r="I99" s="133" t="str">
        <f>VLOOKUP(E99,VIP!$A$2:$O12939,8,FALSE)</f>
        <v>Si</v>
      </c>
      <c r="J99" s="133" t="str">
        <f>VLOOKUP(E99,VIP!$A$2:$O12889,8,FALSE)</f>
        <v>Si</v>
      </c>
      <c r="K99" s="133" t="str">
        <f>VLOOKUP(E99,VIP!$A$2:$O16463,6,0)</f>
        <v>SI</v>
      </c>
      <c r="L99" s="142" t="s">
        <v>2622</v>
      </c>
      <c r="M99" s="93" t="s">
        <v>2437</v>
      </c>
      <c r="N99" s="93" t="s">
        <v>2443</v>
      </c>
      <c r="O99" s="133" t="s">
        <v>2445</v>
      </c>
      <c r="P99" s="142"/>
      <c r="Q99" s="146" t="s">
        <v>2622</v>
      </c>
    </row>
    <row r="100" spans="1:17" s="119" customFormat="1" ht="18" x14ac:dyDescent="0.25">
      <c r="A100" s="133" t="str">
        <f>VLOOKUP(E100,'LISTADO ATM'!$A$2:$C$901,3,0)</f>
        <v>DISTRITO NACIONAL</v>
      </c>
      <c r="B100" s="145" t="s">
        <v>2704</v>
      </c>
      <c r="C100" s="94">
        <v>44458.116516203707</v>
      </c>
      <c r="D100" s="94" t="s">
        <v>2174</v>
      </c>
      <c r="E100" s="122">
        <v>473</v>
      </c>
      <c r="F100" s="133" t="str">
        <f>VLOOKUP(E100,VIP!$A$2:$O16012,2,0)</f>
        <v>DRBR473</v>
      </c>
      <c r="G100" s="133" t="str">
        <f>VLOOKUP(E100,'LISTADO ATM'!$A$2:$B$900,2,0)</f>
        <v xml:space="preserve">ATM Oficina Carrefour II </v>
      </c>
      <c r="H100" s="133" t="str">
        <f>VLOOKUP(E100,VIP!$A$2:$O20973,7,FALSE)</f>
        <v>Si</v>
      </c>
      <c r="I100" s="133" t="str">
        <f>VLOOKUP(E100,VIP!$A$2:$O12938,8,FALSE)</f>
        <v>Si</v>
      </c>
      <c r="J100" s="133" t="str">
        <f>VLOOKUP(E100,VIP!$A$2:$O12888,8,FALSE)</f>
        <v>Si</v>
      </c>
      <c r="K100" s="133" t="str">
        <f>VLOOKUP(E100,VIP!$A$2:$O16462,6,0)</f>
        <v>NO</v>
      </c>
      <c r="L100" s="142" t="s">
        <v>2212</v>
      </c>
      <c r="M100" s="93" t="s">
        <v>2437</v>
      </c>
      <c r="N100" s="93" t="s">
        <v>2443</v>
      </c>
      <c r="O100" s="133" t="s">
        <v>2445</v>
      </c>
      <c r="P100" s="142"/>
      <c r="Q100" s="146" t="s">
        <v>2212</v>
      </c>
    </row>
    <row r="101" spans="1:17" s="119" customFormat="1" ht="18" x14ac:dyDescent="0.25">
      <c r="A101" s="133" t="str">
        <f>VLOOKUP(E101,'LISTADO ATM'!$A$2:$C$901,3,0)</f>
        <v>DISTRITO NACIONAL</v>
      </c>
      <c r="B101" s="145" t="s">
        <v>2710</v>
      </c>
      <c r="C101" s="94">
        <v>44458.191932870373</v>
      </c>
      <c r="D101" s="94" t="s">
        <v>2174</v>
      </c>
      <c r="E101" s="122">
        <v>21</v>
      </c>
      <c r="F101" s="133" t="str">
        <f>VLOOKUP(E101,VIP!$A$2:$O16007,2,0)</f>
        <v>DRBR021</v>
      </c>
      <c r="G101" s="133" t="str">
        <f>VLOOKUP(E101,'LISTADO ATM'!$A$2:$B$900,2,0)</f>
        <v xml:space="preserve">ATM Oficina Mella </v>
      </c>
      <c r="H101" s="133" t="str">
        <f>VLOOKUP(E101,VIP!$A$2:$O20968,7,FALSE)</f>
        <v>Si</v>
      </c>
      <c r="I101" s="133" t="str">
        <f>VLOOKUP(E101,VIP!$A$2:$O12933,8,FALSE)</f>
        <v>No</v>
      </c>
      <c r="J101" s="133" t="str">
        <f>VLOOKUP(E101,VIP!$A$2:$O12883,8,FALSE)</f>
        <v>No</v>
      </c>
      <c r="K101" s="133" t="str">
        <f>VLOOKUP(E101,VIP!$A$2:$O16457,6,0)</f>
        <v>NO</v>
      </c>
      <c r="L101" s="142" t="s">
        <v>2238</v>
      </c>
      <c r="M101" s="93" t="s">
        <v>2437</v>
      </c>
      <c r="N101" s="93" t="s">
        <v>2443</v>
      </c>
      <c r="O101" s="133" t="s">
        <v>2445</v>
      </c>
      <c r="P101" s="142"/>
      <c r="Q101" s="146" t="s">
        <v>2238</v>
      </c>
    </row>
    <row r="102" spans="1:17" s="119" customFormat="1" ht="18" x14ac:dyDescent="0.25">
      <c r="A102" s="133" t="str">
        <f>VLOOKUP(E102,'LISTADO ATM'!$A$2:$C$901,3,0)</f>
        <v>NORTE</v>
      </c>
      <c r="B102" s="145" t="s">
        <v>2709</v>
      </c>
      <c r="C102" s="94">
        <v>44458.226006944446</v>
      </c>
      <c r="D102" s="94" t="s">
        <v>2175</v>
      </c>
      <c r="E102" s="122">
        <v>528</v>
      </c>
      <c r="F102" s="133" t="str">
        <f>VLOOKUP(E102,VIP!$A$2:$O16006,2,0)</f>
        <v>DRBR284</v>
      </c>
      <c r="G102" s="133" t="str">
        <f>VLOOKUP(E102,'LISTADO ATM'!$A$2:$B$900,2,0)</f>
        <v xml:space="preserve">ATM Ferretería Ochoa (Santiago) </v>
      </c>
      <c r="H102" s="133" t="str">
        <f>VLOOKUP(E102,VIP!$A$2:$O20967,7,FALSE)</f>
        <v>Si</v>
      </c>
      <c r="I102" s="133" t="str">
        <f>VLOOKUP(E102,VIP!$A$2:$O12932,8,FALSE)</f>
        <v>Si</v>
      </c>
      <c r="J102" s="133" t="str">
        <f>VLOOKUP(E102,VIP!$A$2:$O12882,8,FALSE)</f>
        <v>Si</v>
      </c>
      <c r="K102" s="133" t="str">
        <f>VLOOKUP(E102,VIP!$A$2:$O16456,6,0)</f>
        <v>NO</v>
      </c>
      <c r="L102" s="142" t="s">
        <v>2238</v>
      </c>
      <c r="M102" s="93" t="s">
        <v>2437</v>
      </c>
      <c r="N102" s="93" t="s">
        <v>2443</v>
      </c>
      <c r="O102" s="133" t="s">
        <v>2654</v>
      </c>
      <c r="P102" s="142"/>
      <c r="Q102" s="146" t="s">
        <v>2238</v>
      </c>
    </row>
    <row r="103" spans="1:17" s="119" customFormat="1" ht="18" x14ac:dyDescent="0.25">
      <c r="A103" s="133" t="str">
        <f>VLOOKUP(E103,'LISTADO ATM'!$A$2:$C$901,3,0)</f>
        <v>NORTE</v>
      </c>
      <c r="B103" s="145">
        <v>3336030446</v>
      </c>
      <c r="C103" s="94">
        <v>44458.296527777777</v>
      </c>
      <c r="D103" s="94" t="s">
        <v>2175</v>
      </c>
      <c r="E103" s="122">
        <v>62</v>
      </c>
      <c r="F103" s="133" t="str">
        <f>VLOOKUP(E103,VIP!$A$2:$O16005,2,0)</f>
        <v>DRBR062</v>
      </c>
      <c r="G103" s="133" t="str">
        <f>VLOOKUP(E103,'LISTADO ATM'!$A$2:$B$900,2,0)</f>
        <v xml:space="preserve">ATM Oficina Dajabón </v>
      </c>
      <c r="H103" s="133" t="str">
        <f>VLOOKUP(E103,VIP!$A$2:$O20966,7,FALSE)</f>
        <v>Si</v>
      </c>
      <c r="I103" s="133" t="str">
        <f>VLOOKUP(E103,VIP!$A$2:$O12931,8,FALSE)</f>
        <v>Si</v>
      </c>
      <c r="J103" s="133" t="str">
        <f>VLOOKUP(E103,VIP!$A$2:$O12881,8,FALSE)</f>
        <v>Si</v>
      </c>
      <c r="K103" s="133" t="str">
        <f>VLOOKUP(E103,VIP!$A$2:$O16455,6,0)</f>
        <v>SI</v>
      </c>
      <c r="L103" s="142" t="s">
        <v>2212</v>
      </c>
      <c r="M103" s="93" t="s">
        <v>2437</v>
      </c>
      <c r="N103" s="93" t="s">
        <v>2443</v>
      </c>
      <c r="O103" s="133" t="s">
        <v>2707</v>
      </c>
      <c r="P103" s="142"/>
      <c r="Q103" s="146" t="s">
        <v>2212</v>
      </c>
    </row>
    <row r="104" spans="1:17" s="119" customFormat="1" ht="18" x14ac:dyDescent="0.25">
      <c r="A104" s="133" t="str">
        <f>VLOOKUP(E104,'LISTADO ATM'!$A$2:$C$901,3,0)</f>
        <v>DISTRITO NACIONAL</v>
      </c>
      <c r="B104" s="145" t="s">
        <v>2716</v>
      </c>
      <c r="C104" s="94">
        <v>44458.413807870369</v>
      </c>
      <c r="D104" s="94" t="s">
        <v>2459</v>
      </c>
      <c r="E104" s="122">
        <v>813</v>
      </c>
      <c r="F104" s="133" t="str">
        <f>VLOOKUP(E104,VIP!$A$2:$O16011,2,0)</f>
        <v>DRBR815</v>
      </c>
      <c r="G104" s="133" t="str">
        <f>VLOOKUP(E104,'LISTADO ATM'!$A$2:$B$900,2,0)</f>
        <v>ATM Occidental Mall</v>
      </c>
      <c r="H104" s="133" t="str">
        <f>VLOOKUP(E104,VIP!$A$2:$O20972,7,FALSE)</f>
        <v>Si</v>
      </c>
      <c r="I104" s="133" t="str">
        <f>VLOOKUP(E104,VIP!$A$2:$O12937,8,FALSE)</f>
        <v>Si</v>
      </c>
      <c r="J104" s="133" t="str">
        <f>VLOOKUP(E104,VIP!$A$2:$O12887,8,FALSE)</f>
        <v>Si</v>
      </c>
      <c r="K104" s="133" t="str">
        <f>VLOOKUP(E104,VIP!$A$2:$O16461,6,0)</f>
        <v>NO</v>
      </c>
      <c r="L104" s="142" t="s">
        <v>2409</v>
      </c>
      <c r="M104" s="93" t="s">
        <v>2437</v>
      </c>
      <c r="N104" s="93" t="s">
        <v>2443</v>
      </c>
      <c r="O104" s="133" t="s">
        <v>2618</v>
      </c>
      <c r="P104" s="142"/>
      <c r="Q104" s="146" t="s">
        <v>2409</v>
      </c>
    </row>
    <row r="105" spans="1:17" s="119" customFormat="1" ht="18" x14ac:dyDescent="0.25">
      <c r="A105" s="133" t="str">
        <f>VLOOKUP(E105,'LISTADO ATM'!$A$2:$C$901,3,0)</f>
        <v>SUR</v>
      </c>
      <c r="B105" s="145" t="s">
        <v>2715</v>
      </c>
      <c r="C105" s="94">
        <v>44458.422569444447</v>
      </c>
      <c r="D105" s="94" t="s">
        <v>2174</v>
      </c>
      <c r="E105" s="122">
        <v>89</v>
      </c>
      <c r="F105" s="133" t="str">
        <f>VLOOKUP(E105,VIP!$A$2:$O16010,2,0)</f>
        <v>DRBR089</v>
      </c>
      <c r="G105" s="133" t="str">
        <f>VLOOKUP(E105,'LISTADO ATM'!$A$2:$B$900,2,0)</f>
        <v xml:space="preserve">ATM UNP El Cercado (San Juan) </v>
      </c>
      <c r="H105" s="133" t="str">
        <f>VLOOKUP(E105,VIP!$A$2:$O20971,7,FALSE)</f>
        <v>Si</v>
      </c>
      <c r="I105" s="133" t="str">
        <f>VLOOKUP(E105,VIP!$A$2:$O12936,8,FALSE)</f>
        <v>Si</v>
      </c>
      <c r="J105" s="133" t="str">
        <f>VLOOKUP(E105,VIP!$A$2:$O12886,8,FALSE)</f>
        <v>Si</v>
      </c>
      <c r="K105" s="133" t="str">
        <f>VLOOKUP(E105,VIP!$A$2:$O16460,6,0)</f>
        <v>NO</v>
      </c>
      <c r="L105" s="142" t="s">
        <v>2455</v>
      </c>
      <c r="M105" s="93" t="s">
        <v>2437</v>
      </c>
      <c r="N105" s="93" t="s">
        <v>2443</v>
      </c>
      <c r="O105" s="133" t="s">
        <v>2445</v>
      </c>
      <c r="P105" s="142"/>
      <c r="Q105" s="146" t="s">
        <v>2455</v>
      </c>
    </row>
    <row r="106" spans="1:17" s="119" customFormat="1" ht="18" x14ac:dyDescent="0.25">
      <c r="A106" s="133" t="str">
        <f>VLOOKUP(E106,'LISTADO ATM'!$A$2:$C$901,3,0)</f>
        <v>DISTRITO NACIONAL</v>
      </c>
      <c r="B106" s="145" t="s">
        <v>2714</v>
      </c>
      <c r="C106" s="94">
        <v>44458.424803240741</v>
      </c>
      <c r="D106" s="94" t="s">
        <v>2174</v>
      </c>
      <c r="E106" s="122">
        <v>836</v>
      </c>
      <c r="F106" s="133" t="str">
        <f>VLOOKUP(E106,VIP!$A$2:$O16009,2,0)</f>
        <v>DRBR836</v>
      </c>
      <c r="G106" s="133" t="str">
        <f>VLOOKUP(E106,'LISTADO ATM'!$A$2:$B$900,2,0)</f>
        <v xml:space="preserve">ATM UNP Plaza Luperón </v>
      </c>
      <c r="H106" s="133" t="str">
        <f>VLOOKUP(E106,VIP!$A$2:$O20970,7,FALSE)</f>
        <v>Si</v>
      </c>
      <c r="I106" s="133" t="str">
        <f>VLOOKUP(E106,VIP!$A$2:$O12935,8,FALSE)</f>
        <v>Si</v>
      </c>
      <c r="J106" s="133" t="str">
        <f>VLOOKUP(E106,VIP!$A$2:$O12885,8,FALSE)</f>
        <v>Si</v>
      </c>
      <c r="K106" s="133" t="str">
        <f>VLOOKUP(E106,VIP!$A$2:$O16459,6,0)</f>
        <v>NO</v>
      </c>
      <c r="L106" s="142" t="s">
        <v>2455</v>
      </c>
      <c r="M106" s="93" t="s">
        <v>2437</v>
      </c>
      <c r="N106" s="93" t="s">
        <v>2443</v>
      </c>
      <c r="O106" s="133" t="s">
        <v>2445</v>
      </c>
      <c r="P106" s="142"/>
      <c r="Q106" s="146" t="s">
        <v>2455</v>
      </c>
    </row>
    <row r="107" spans="1:17" s="119" customFormat="1" ht="18" x14ac:dyDescent="0.25">
      <c r="A107" s="133" t="str">
        <f>VLOOKUP(E107,'LISTADO ATM'!$A$2:$C$901,3,0)</f>
        <v>DISTRITO NACIONAL</v>
      </c>
      <c r="B107" s="145" t="s">
        <v>2713</v>
      </c>
      <c r="C107" s="94">
        <v>44458.427581018521</v>
      </c>
      <c r="D107" s="94" t="s">
        <v>2174</v>
      </c>
      <c r="E107" s="122">
        <v>422</v>
      </c>
      <c r="F107" s="133" t="str">
        <f>VLOOKUP(E107,VIP!$A$2:$O16008,2,0)</f>
        <v>DRBR422</v>
      </c>
      <c r="G107" s="133" t="str">
        <f>VLOOKUP(E107,'LISTADO ATM'!$A$2:$B$900,2,0)</f>
        <v xml:space="preserve">ATM Olé Manoguayabo </v>
      </c>
      <c r="H107" s="133" t="str">
        <f>VLOOKUP(E107,VIP!$A$2:$O20969,7,FALSE)</f>
        <v>Si</v>
      </c>
      <c r="I107" s="133" t="str">
        <f>VLOOKUP(E107,VIP!$A$2:$O12934,8,FALSE)</f>
        <v>Si</v>
      </c>
      <c r="J107" s="133" t="str">
        <f>VLOOKUP(E107,VIP!$A$2:$O12884,8,FALSE)</f>
        <v>Si</v>
      </c>
      <c r="K107" s="133" t="str">
        <f>VLOOKUP(E107,VIP!$A$2:$O16458,6,0)</f>
        <v>NO</v>
      </c>
      <c r="L107" s="142" t="s">
        <v>2455</v>
      </c>
      <c r="M107" s="93" t="s">
        <v>2437</v>
      </c>
      <c r="N107" s="93" t="s">
        <v>2443</v>
      </c>
      <c r="O107" s="133" t="s">
        <v>2445</v>
      </c>
      <c r="P107" s="142"/>
      <c r="Q107" s="146" t="s">
        <v>2455</v>
      </c>
    </row>
    <row r="108" spans="1:17" s="119" customFormat="1" ht="18" x14ac:dyDescent="0.25">
      <c r="A108" s="133" t="str">
        <f>VLOOKUP(E108,'LISTADO ATM'!$A$2:$C$901,3,0)</f>
        <v>SUR</v>
      </c>
      <c r="B108" s="145" t="s">
        <v>2712</v>
      </c>
      <c r="C108" s="94">
        <v>44458.429305555554</v>
      </c>
      <c r="D108" s="94" t="s">
        <v>2174</v>
      </c>
      <c r="E108" s="122">
        <v>84</v>
      </c>
      <c r="F108" s="133" t="str">
        <f>VLOOKUP(E108,VIP!$A$2:$O16007,2,0)</f>
        <v>DRBR084</v>
      </c>
      <c r="G108" s="133" t="str">
        <f>VLOOKUP(E108,'LISTADO ATM'!$A$2:$B$900,2,0)</f>
        <v xml:space="preserve">ATM Oficina Multicentro Sirena San Cristóbal </v>
      </c>
      <c r="H108" s="133" t="str">
        <f>VLOOKUP(E108,VIP!$A$2:$O20968,7,FALSE)</f>
        <v>Si</v>
      </c>
      <c r="I108" s="133" t="str">
        <f>VLOOKUP(E108,VIP!$A$2:$O12933,8,FALSE)</f>
        <v>Si</v>
      </c>
      <c r="J108" s="133" t="str">
        <f>VLOOKUP(E108,VIP!$A$2:$O12883,8,FALSE)</f>
        <v>Si</v>
      </c>
      <c r="K108" s="133" t="str">
        <f>VLOOKUP(E108,VIP!$A$2:$O16457,6,0)</f>
        <v>SI</v>
      </c>
      <c r="L108" s="142" t="s">
        <v>2455</v>
      </c>
      <c r="M108" s="93" t="s">
        <v>2437</v>
      </c>
      <c r="N108" s="93" t="s">
        <v>2443</v>
      </c>
      <c r="O108" s="133" t="s">
        <v>2445</v>
      </c>
      <c r="P108" s="142"/>
      <c r="Q108" s="146" t="s">
        <v>2455</v>
      </c>
    </row>
    <row r="109" spans="1:17" s="119" customFormat="1" ht="18" x14ac:dyDescent="0.25">
      <c r="A109" s="133" t="str">
        <f>VLOOKUP(E109,'LISTADO ATM'!$A$2:$C$901,3,0)</f>
        <v>DISTRITO NACIONAL</v>
      </c>
      <c r="B109" s="145" t="s">
        <v>2711</v>
      </c>
      <c r="C109" s="94">
        <v>44458.431458333333</v>
      </c>
      <c r="D109" s="94" t="s">
        <v>2174</v>
      </c>
      <c r="E109" s="122">
        <v>240</v>
      </c>
      <c r="F109" s="133" t="str">
        <f>VLOOKUP(E109,VIP!$A$2:$O16006,2,0)</f>
        <v>DRBR24D</v>
      </c>
      <c r="G109" s="133" t="str">
        <f>VLOOKUP(E109,'LISTADO ATM'!$A$2:$B$900,2,0)</f>
        <v xml:space="preserve">ATM Oficina Carrefour I </v>
      </c>
      <c r="H109" s="133" t="str">
        <f>VLOOKUP(E109,VIP!$A$2:$O20967,7,FALSE)</f>
        <v>Si</v>
      </c>
      <c r="I109" s="133" t="str">
        <f>VLOOKUP(E109,VIP!$A$2:$O12932,8,FALSE)</f>
        <v>Si</v>
      </c>
      <c r="J109" s="133" t="str">
        <f>VLOOKUP(E109,VIP!$A$2:$O12882,8,FALSE)</f>
        <v>Si</v>
      </c>
      <c r="K109" s="133" t="str">
        <f>VLOOKUP(E109,VIP!$A$2:$O16456,6,0)</f>
        <v>SI</v>
      </c>
      <c r="L109" s="142" t="s">
        <v>2455</v>
      </c>
      <c r="M109" s="93" t="s">
        <v>2437</v>
      </c>
      <c r="N109" s="93" t="s">
        <v>2443</v>
      </c>
      <c r="O109" s="133" t="s">
        <v>2445</v>
      </c>
      <c r="P109" s="142"/>
      <c r="Q109" s="146" t="s">
        <v>2455</v>
      </c>
    </row>
    <row r="110" spans="1:17" s="119" customFormat="1" ht="18" x14ac:dyDescent="0.25">
      <c r="A110" s="133" t="str">
        <f>VLOOKUP(E110,'LISTADO ATM'!$A$2:$C$901,3,0)</f>
        <v>ESTE</v>
      </c>
      <c r="B110" s="145" t="s">
        <v>2730</v>
      </c>
      <c r="C110" s="94">
        <v>44458.51185185185</v>
      </c>
      <c r="D110" s="94" t="s">
        <v>2174</v>
      </c>
      <c r="E110" s="122">
        <v>27</v>
      </c>
      <c r="F110" s="133" t="str">
        <f>VLOOKUP(E110,VIP!$A$2:$O16020,2,0)</f>
        <v>DRBR240</v>
      </c>
      <c r="G110" s="133" t="str">
        <f>VLOOKUP(E110,'LISTADO ATM'!$A$2:$B$900,2,0)</f>
        <v>ATM Oficina El Seibo II</v>
      </c>
      <c r="H110" s="133" t="str">
        <f>VLOOKUP(E110,VIP!$A$2:$O20981,7,FALSE)</f>
        <v>Si</v>
      </c>
      <c r="I110" s="133" t="str">
        <f>VLOOKUP(E110,VIP!$A$2:$O12946,8,FALSE)</f>
        <v>Si</v>
      </c>
      <c r="J110" s="133" t="str">
        <f>VLOOKUP(E110,VIP!$A$2:$O12896,8,FALSE)</f>
        <v>Si</v>
      </c>
      <c r="K110" s="133" t="str">
        <f>VLOOKUP(E110,VIP!$A$2:$O16470,6,0)</f>
        <v>NO</v>
      </c>
      <c r="L110" s="142" t="s">
        <v>2212</v>
      </c>
      <c r="M110" s="93" t="s">
        <v>2437</v>
      </c>
      <c r="N110" s="93" t="s">
        <v>2443</v>
      </c>
      <c r="O110" s="133" t="s">
        <v>2445</v>
      </c>
      <c r="P110" s="142"/>
      <c r="Q110" s="146" t="s">
        <v>2212</v>
      </c>
    </row>
    <row r="111" spans="1:17" s="119" customFormat="1" ht="18" x14ac:dyDescent="0.25">
      <c r="A111" s="133" t="str">
        <f>VLOOKUP(E111,'LISTADO ATM'!$A$2:$C$901,3,0)</f>
        <v>NORTE</v>
      </c>
      <c r="B111" s="145" t="s">
        <v>2729</v>
      </c>
      <c r="C111" s="94">
        <v>44458.557627314818</v>
      </c>
      <c r="D111" s="94" t="s">
        <v>2175</v>
      </c>
      <c r="E111" s="122">
        <v>687</v>
      </c>
      <c r="F111" s="133" t="str">
        <f>VLOOKUP(E111,VIP!$A$2:$O16019,2,0)</f>
        <v>DRBR687</v>
      </c>
      <c r="G111" s="133" t="str">
        <f>VLOOKUP(E111,'LISTADO ATM'!$A$2:$B$900,2,0)</f>
        <v>ATM Oficina Monterrico II</v>
      </c>
      <c r="H111" s="133" t="str">
        <f>VLOOKUP(E111,VIP!$A$2:$O20980,7,FALSE)</f>
        <v>NO</v>
      </c>
      <c r="I111" s="133" t="str">
        <f>VLOOKUP(E111,VIP!$A$2:$O12945,8,FALSE)</f>
        <v>NO</v>
      </c>
      <c r="J111" s="133" t="str">
        <f>VLOOKUP(E111,VIP!$A$2:$O12895,8,FALSE)</f>
        <v>NO</v>
      </c>
      <c r="K111" s="133" t="str">
        <f>VLOOKUP(E111,VIP!$A$2:$O16469,6,0)</f>
        <v>SI</v>
      </c>
      <c r="L111" s="142" t="s">
        <v>2612</v>
      </c>
      <c r="M111" s="93" t="s">
        <v>2437</v>
      </c>
      <c r="N111" s="93" t="s">
        <v>2443</v>
      </c>
      <c r="O111" s="133" t="s">
        <v>2732</v>
      </c>
      <c r="P111" s="142"/>
      <c r="Q111" s="146" t="s">
        <v>2612</v>
      </c>
    </row>
    <row r="112" spans="1:17" s="119" customFormat="1" ht="18" x14ac:dyDescent="0.25">
      <c r="A112" s="133" t="str">
        <f>VLOOKUP(E112,'LISTADO ATM'!$A$2:$C$901,3,0)</f>
        <v>NORTE</v>
      </c>
      <c r="B112" s="145" t="s">
        <v>2728</v>
      </c>
      <c r="C112" s="94">
        <v>44458.563379629632</v>
      </c>
      <c r="D112" s="94" t="s">
        <v>2615</v>
      </c>
      <c r="E112" s="122">
        <v>283</v>
      </c>
      <c r="F112" s="133" t="str">
        <f>VLOOKUP(E112,VIP!$A$2:$O16018,2,0)</f>
        <v>DRBR283</v>
      </c>
      <c r="G112" s="133" t="str">
        <f>VLOOKUP(E112,'LISTADO ATM'!$A$2:$B$900,2,0)</f>
        <v xml:space="preserve">ATM Oficina Nibaje </v>
      </c>
      <c r="H112" s="133" t="str">
        <f>VLOOKUP(E112,VIP!$A$2:$O20979,7,FALSE)</f>
        <v>Si</v>
      </c>
      <c r="I112" s="133" t="str">
        <f>VLOOKUP(E112,VIP!$A$2:$O12944,8,FALSE)</f>
        <v>Si</v>
      </c>
      <c r="J112" s="133" t="str">
        <f>VLOOKUP(E112,VIP!$A$2:$O12894,8,FALSE)</f>
        <v>Si</v>
      </c>
      <c r="K112" s="133" t="str">
        <f>VLOOKUP(E112,VIP!$A$2:$O16468,6,0)</f>
        <v>NO</v>
      </c>
      <c r="L112" s="142" t="s">
        <v>2409</v>
      </c>
      <c r="M112" s="93" t="s">
        <v>2437</v>
      </c>
      <c r="N112" s="93" t="s">
        <v>2443</v>
      </c>
      <c r="O112" s="133" t="s">
        <v>2616</v>
      </c>
      <c r="P112" s="142"/>
      <c r="Q112" s="146" t="s">
        <v>2409</v>
      </c>
    </row>
    <row r="113" spans="1:17" s="119" customFormat="1" ht="18" x14ac:dyDescent="0.25">
      <c r="A113" s="133" t="str">
        <f>VLOOKUP(E113,'LISTADO ATM'!$A$2:$C$901,3,0)</f>
        <v>DISTRITO NACIONAL</v>
      </c>
      <c r="B113" s="145" t="s">
        <v>2727</v>
      </c>
      <c r="C113" s="94">
        <v>44458.564849537041</v>
      </c>
      <c r="D113" s="94" t="s">
        <v>2440</v>
      </c>
      <c r="E113" s="122">
        <v>441</v>
      </c>
      <c r="F113" s="133" t="str">
        <f>VLOOKUP(E113,VIP!$A$2:$O16017,2,0)</f>
        <v>DRBR441</v>
      </c>
      <c r="G113" s="133" t="str">
        <f>VLOOKUP(E113,'LISTADO ATM'!$A$2:$B$900,2,0)</f>
        <v>ATM Estacion de Servicio Romulo Betancour</v>
      </c>
      <c r="H113" s="133" t="str">
        <f>VLOOKUP(E113,VIP!$A$2:$O20978,7,FALSE)</f>
        <v>NO</v>
      </c>
      <c r="I113" s="133" t="str">
        <f>VLOOKUP(E113,VIP!$A$2:$O12943,8,FALSE)</f>
        <v>NO</v>
      </c>
      <c r="J113" s="133" t="str">
        <f>VLOOKUP(E113,VIP!$A$2:$O12893,8,FALSE)</f>
        <v>NO</v>
      </c>
      <c r="K113" s="133" t="str">
        <f>VLOOKUP(E113,VIP!$A$2:$O16467,6,0)</f>
        <v>NO</v>
      </c>
      <c r="L113" s="142" t="s">
        <v>2409</v>
      </c>
      <c r="M113" s="93" t="s">
        <v>2437</v>
      </c>
      <c r="N113" s="93" t="s">
        <v>2443</v>
      </c>
      <c r="O113" s="133" t="s">
        <v>2444</v>
      </c>
      <c r="P113" s="142"/>
      <c r="Q113" s="146" t="s">
        <v>2409</v>
      </c>
    </row>
    <row r="114" spans="1:17" s="119" customFormat="1" ht="18" x14ac:dyDescent="0.25">
      <c r="A114" s="133" t="str">
        <f>VLOOKUP(E114,'LISTADO ATM'!$A$2:$C$901,3,0)</f>
        <v>DISTRITO NACIONAL</v>
      </c>
      <c r="B114" s="145" t="s">
        <v>2726</v>
      </c>
      <c r="C114" s="94">
        <v>44458.574074074073</v>
      </c>
      <c r="D114" s="94" t="s">
        <v>2615</v>
      </c>
      <c r="E114" s="122">
        <v>670</v>
      </c>
      <c r="F114" s="133" t="str">
        <f>VLOOKUP(E114,VIP!$A$2:$O16016,2,0)</f>
        <v>DRBR670</v>
      </c>
      <c r="G114" s="133" t="str">
        <f>VLOOKUP(E114,'LISTADO ATM'!$A$2:$B$900,2,0)</f>
        <v>ATM Estación Texaco Algodón</v>
      </c>
      <c r="H114" s="133" t="str">
        <f>VLOOKUP(E114,VIP!$A$2:$O20977,7,FALSE)</f>
        <v>Si</v>
      </c>
      <c r="I114" s="133" t="str">
        <f>VLOOKUP(E114,VIP!$A$2:$O12942,8,FALSE)</f>
        <v>Si</v>
      </c>
      <c r="J114" s="133" t="str">
        <f>VLOOKUP(E114,VIP!$A$2:$O12892,8,FALSE)</f>
        <v>Si</v>
      </c>
      <c r="K114" s="133" t="str">
        <f>VLOOKUP(E114,VIP!$A$2:$O16466,6,0)</f>
        <v>NO</v>
      </c>
      <c r="L114" s="142" t="s">
        <v>2409</v>
      </c>
      <c r="M114" s="93" t="s">
        <v>2437</v>
      </c>
      <c r="N114" s="93" t="s">
        <v>2443</v>
      </c>
      <c r="O114" s="133" t="s">
        <v>2616</v>
      </c>
      <c r="P114" s="142"/>
      <c r="Q114" s="146" t="s">
        <v>2409</v>
      </c>
    </row>
    <row r="115" spans="1:17" s="119" customFormat="1" ht="18" x14ac:dyDescent="0.25">
      <c r="A115" s="133" t="str">
        <f>VLOOKUP(E115,'LISTADO ATM'!$A$2:$C$901,3,0)</f>
        <v>DISTRITO NACIONAL</v>
      </c>
      <c r="B115" s="145" t="s">
        <v>2725</v>
      </c>
      <c r="C115" s="94">
        <v>44458.576747685183</v>
      </c>
      <c r="D115" s="94" t="s">
        <v>2440</v>
      </c>
      <c r="E115" s="122">
        <v>407</v>
      </c>
      <c r="F115" s="133" t="str">
        <f>VLOOKUP(E115,VIP!$A$2:$O16015,2,0)</f>
        <v>DRBR407</v>
      </c>
      <c r="G115" s="133" t="str">
        <f>VLOOKUP(E115,'LISTADO ATM'!$A$2:$B$900,2,0)</f>
        <v xml:space="preserve">ATM Multicentro La Sirena Villa Mella </v>
      </c>
      <c r="H115" s="133" t="str">
        <f>VLOOKUP(E115,VIP!$A$2:$O20976,7,FALSE)</f>
        <v>Si</v>
      </c>
      <c r="I115" s="133" t="str">
        <f>VLOOKUP(E115,VIP!$A$2:$O12941,8,FALSE)</f>
        <v>Si</v>
      </c>
      <c r="J115" s="133" t="str">
        <f>VLOOKUP(E115,VIP!$A$2:$O12891,8,FALSE)</f>
        <v>Si</v>
      </c>
      <c r="K115" s="133" t="str">
        <f>VLOOKUP(E115,VIP!$A$2:$O16465,6,0)</f>
        <v>NO</v>
      </c>
      <c r="L115" s="142" t="s">
        <v>2409</v>
      </c>
      <c r="M115" s="93" t="s">
        <v>2437</v>
      </c>
      <c r="N115" s="93" t="s">
        <v>2443</v>
      </c>
      <c r="O115" s="133" t="s">
        <v>2444</v>
      </c>
      <c r="P115" s="142"/>
      <c r="Q115" s="146" t="s">
        <v>2409</v>
      </c>
    </row>
    <row r="116" spans="1:17" s="119" customFormat="1" ht="18" x14ac:dyDescent="0.25">
      <c r="A116" s="133" t="str">
        <f>VLOOKUP(E116,'LISTADO ATM'!$A$2:$C$901,3,0)</f>
        <v>SUR</v>
      </c>
      <c r="B116" s="145" t="s">
        <v>2724</v>
      </c>
      <c r="C116" s="94">
        <v>44458.577708333331</v>
      </c>
      <c r="D116" s="94" t="s">
        <v>2440</v>
      </c>
      <c r="E116" s="122">
        <v>403</v>
      </c>
      <c r="F116" s="133" t="str">
        <f>VLOOKUP(E116,VIP!$A$2:$O16014,2,0)</f>
        <v>DRBR403</v>
      </c>
      <c r="G116" s="133" t="str">
        <f>VLOOKUP(E116,'LISTADO ATM'!$A$2:$B$900,2,0)</f>
        <v xml:space="preserve">ATM Oficina Vicente Noble </v>
      </c>
      <c r="H116" s="133" t="str">
        <f>VLOOKUP(E116,VIP!$A$2:$O20975,7,FALSE)</f>
        <v>Si</v>
      </c>
      <c r="I116" s="133" t="str">
        <f>VLOOKUP(E116,VIP!$A$2:$O12940,8,FALSE)</f>
        <v>Si</v>
      </c>
      <c r="J116" s="133" t="str">
        <f>VLOOKUP(E116,VIP!$A$2:$O12890,8,FALSE)</f>
        <v>Si</v>
      </c>
      <c r="K116" s="133" t="str">
        <f>VLOOKUP(E116,VIP!$A$2:$O16464,6,0)</f>
        <v>NO</v>
      </c>
      <c r="L116" s="142" t="s">
        <v>2409</v>
      </c>
      <c r="M116" s="93" t="s">
        <v>2437</v>
      </c>
      <c r="N116" s="93" t="s">
        <v>2443</v>
      </c>
      <c r="O116" s="133" t="s">
        <v>2444</v>
      </c>
      <c r="P116" s="142"/>
      <c r="Q116" s="146" t="s">
        <v>2409</v>
      </c>
    </row>
    <row r="117" spans="1:17" s="119" customFormat="1" ht="18" x14ac:dyDescent="0.25">
      <c r="A117" s="133" t="str">
        <f>VLOOKUP(E117,'LISTADO ATM'!$A$2:$C$901,3,0)</f>
        <v>NORTE</v>
      </c>
      <c r="B117" s="145" t="s">
        <v>2723</v>
      </c>
      <c r="C117" s="94">
        <v>44458.578831018516</v>
      </c>
      <c r="D117" s="94" t="s">
        <v>2459</v>
      </c>
      <c r="E117" s="122">
        <v>119</v>
      </c>
      <c r="F117" s="133" t="str">
        <f>VLOOKUP(E117,VIP!$A$2:$O16013,2,0)</f>
        <v>DRBR119</v>
      </c>
      <c r="G117" s="133" t="str">
        <f>VLOOKUP(E117,'LISTADO ATM'!$A$2:$B$900,2,0)</f>
        <v>ATM Oficina La Barranquita</v>
      </c>
      <c r="H117" s="133" t="str">
        <f>VLOOKUP(E117,VIP!$A$2:$O20974,7,FALSE)</f>
        <v>N/A</v>
      </c>
      <c r="I117" s="133" t="str">
        <f>VLOOKUP(E117,VIP!$A$2:$O12939,8,FALSE)</f>
        <v>N/A</v>
      </c>
      <c r="J117" s="133" t="str">
        <f>VLOOKUP(E117,VIP!$A$2:$O12889,8,FALSE)</f>
        <v>N/A</v>
      </c>
      <c r="K117" s="133" t="str">
        <f>VLOOKUP(E117,VIP!$A$2:$O16463,6,0)</f>
        <v>N/A</v>
      </c>
      <c r="L117" s="142" t="s">
        <v>2409</v>
      </c>
      <c r="M117" s="93" t="s">
        <v>2437</v>
      </c>
      <c r="N117" s="93" t="s">
        <v>2443</v>
      </c>
      <c r="O117" s="133" t="s">
        <v>2618</v>
      </c>
      <c r="P117" s="142"/>
      <c r="Q117" s="146" t="s">
        <v>2409</v>
      </c>
    </row>
    <row r="118" spans="1:17" s="119" customFormat="1" ht="18" x14ac:dyDescent="0.25">
      <c r="A118" s="133" t="str">
        <f>VLOOKUP(E118,'LISTADO ATM'!$A$2:$C$901,3,0)</f>
        <v>DISTRITO NACIONAL</v>
      </c>
      <c r="B118" s="145" t="s">
        <v>2722</v>
      </c>
      <c r="C118" s="94">
        <v>44458.580682870372</v>
      </c>
      <c r="D118" s="94" t="s">
        <v>2459</v>
      </c>
      <c r="E118" s="122">
        <v>889</v>
      </c>
      <c r="F118" s="133" t="str">
        <f>VLOOKUP(E118,VIP!$A$2:$O16012,2,0)</f>
        <v>DRBR889</v>
      </c>
      <c r="G118" s="133" t="str">
        <f>VLOOKUP(E118,'LISTADO ATM'!$A$2:$B$900,2,0)</f>
        <v>ATM Oficina Plaza Lama Máximo Gómez II</v>
      </c>
      <c r="H118" s="133" t="str">
        <f>VLOOKUP(E118,VIP!$A$2:$O20973,7,FALSE)</f>
        <v>Si</v>
      </c>
      <c r="I118" s="133" t="str">
        <f>VLOOKUP(E118,VIP!$A$2:$O12938,8,FALSE)</f>
        <v>Si</v>
      </c>
      <c r="J118" s="133" t="str">
        <f>VLOOKUP(E118,VIP!$A$2:$O12888,8,FALSE)</f>
        <v>Si</v>
      </c>
      <c r="K118" s="133" t="str">
        <f>VLOOKUP(E118,VIP!$A$2:$O16462,6,0)</f>
        <v>NO</v>
      </c>
      <c r="L118" s="142" t="s">
        <v>2409</v>
      </c>
      <c r="M118" s="93" t="s">
        <v>2437</v>
      </c>
      <c r="N118" s="93" t="s">
        <v>2443</v>
      </c>
      <c r="O118" s="133" t="s">
        <v>2618</v>
      </c>
      <c r="P118" s="142"/>
      <c r="Q118" s="146" t="s">
        <v>2409</v>
      </c>
    </row>
    <row r="119" spans="1:17" s="119" customFormat="1" ht="18" x14ac:dyDescent="0.25">
      <c r="A119" s="133" t="str">
        <f>VLOOKUP(E119,'LISTADO ATM'!$A$2:$C$901,3,0)</f>
        <v>DISTRITO NACIONAL</v>
      </c>
      <c r="B119" s="145" t="s">
        <v>2721</v>
      </c>
      <c r="C119" s="94">
        <v>44458.581342592595</v>
      </c>
      <c r="D119" s="94" t="s">
        <v>2459</v>
      </c>
      <c r="E119" s="122">
        <v>713</v>
      </c>
      <c r="F119" s="133" t="str">
        <f>VLOOKUP(E119,VIP!$A$2:$O16011,2,0)</f>
        <v>DRBR016</v>
      </c>
      <c r="G119" s="133" t="str">
        <f>VLOOKUP(E119,'LISTADO ATM'!$A$2:$B$900,2,0)</f>
        <v xml:space="preserve">ATM Oficina Las Américas </v>
      </c>
      <c r="H119" s="133" t="str">
        <f>VLOOKUP(E119,VIP!$A$2:$O20972,7,FALSE)</f>
        <v>Si</v>
      </c>
      <c r="I119" s="133" t="str">
        <f>VLOOKUP(E119,VIP!$A$2:$O12937,8,FALSE)</f>
        <v>Si</v>
      </c>
      <c r="J119" s="133" t="str">
        <f>VLOOKUP(E119,VIP!$A$2:$O12887,8,FALSE)</f>
        <v>Si</v>
      </c>
      <c r="K119" s="133" t="str">
        <f>VLOOKUP(E119,VIP!$A$2:$O16461,6,0)</f>
        <v>NO</v>
      </c>
      <c r="L119" s="142" t="s">
        <v>2409</v>
      </c>
      <c r="M119" s="93" t="s">
        <v>2437</v>
      </c>
      <c r="N119" s="93" t="s">
        <v>2443</v>
      </c>
      <c r="O119" s="133" t="s">
        <v>2618</v>
      </c>
      <c r="P119" s="142"/>
      <c r="Q119" s="146" t="s">
        <v>2409</v>
      </c>
    </row>
    <row r="120" spans="1:17" s="119" customFormat="1" ht="18" x14ac:dyDescent="0.25">
      <c r="A120" s="133" t="str">
        <f>VLOOKUP(E120,'LISTADO ATM'!$A$2:$C$901,3,0)</f>
        <v>NORTE</v>
      </c>
      <c r="B120" s="145" t="s">
        <v>2720</v>
      </c>
      <c r="C120" s="94">
        <v>44458.584097222221</v>
      </c>
      <c r="D120" s="94" t="s">
        <v>2615</v>
      </c>
      <c r="E120" s="122">
        <v>965</v>
      </c>
      <c r="F120" s="133" t="str">
        <f>VLOOKUP(E120,VIP!$A$2:$O16010,2,0)</f>
        <v>DRBR965</v>
      </c>
      <c r="G120" s="133" t="str">
        <f>VLOOKUP(E120,'LISTADO ATM'!$A$2:$B$900,2,0)</f>
        <v xml:space="preserve">ATM S/M La Fuente FUN (Santiago) </v>
      </c>
      <c r="H120" s="133" t="str">
        <f>VLOOKUP(E120,VIP!$A$2:$O20971,7,FALSE)</f>
        <v>Si</v>
      </c>
      <c r="I120" s="133" t="str">
        <f>VLOOKUP(E120,VIP!$A$2:$O12936,8,FALSE)</f>
        <v>Si</v>
      </c>
      <c r="J120" s="133" t="str">
        <f>VLOOKUP(E120,VIP!$A$2:$O12886,8,FALSE)</f>
        <v>Si</v>
      </c>
      <c r="K120" s="133" t="str">
        <f>VLOOKUP(E120,VIP!$A$2:$O16460,6,0)</f>
        <v>NO</v>
      </c>
      <c r="L120" s="142" t="s">
        <v>2409</v>
      </c>
      <c r="M120" s="93" t="s">
        <v>2437</v>
      </c>
      <c r="N120" s="93" t="s">
        <v>2443</v>
      </c>
      <c r="O120" s="133" t="s">
        <v>2616</v>
      </c>
      <c r="P120" s="142"/>
      <c r="Q120" s="146" t="s">
        <v>2409</v>
      </c>
    </row>
    <row r="121" spans="1:17" s="119" customFormat="1" ht="18" x14ac:dyDescent="0.25">
      <c r="A121" s="133" t="str">
        <f>VLOOKUP(E121,'LISTADO ATM'!$A$2:$C$901,3,0)</f>
        <v>NORTE</v>
      </c>
      <c r="B121" s="145" t="s">
        <v>2719</v>
      </c>
      <c r="C121" s="94">
        <v>44458.585543981484</v>
      </c>
      <c r="D121" s="94" t="s">
        <v>2175</v>
      </c>
      <c r="E121" s="122">
        <v>950</v>
      </c>
      <c r="F121" s="133" t="str">
        <f>VLOOKUP(E121,VIP!$A$2:$O16009,2,0)</f>
        <v>DRBR12G</v>
      </c>
      <c r="G121" s="133" t="str">
        <f>VLOOKUP(E121,'LISTADO ATM'!$A$2:$B$900,2,0)</f>
        <v xml:space="preserve">ATM Oficina Monterrico </v>
      </c>
      <c r="H121" s="133" t="str">
        <f>VLOOKUP(E121,VIP!$A$2:$O20970,7,FALSE)</f>
        <v>Si</v>
      </c>
      <c r="I121" s="133" t="str">
        <f>VLOOKUP(E121,VIP!$A$2:$O12935,8,FALSE)</f>
        <v>Si</v>
      </c>
      <c r="J121" s="133" t="str">
        <f>VLOOKUP(E121,VIP!$A$2:$O12885,8,FALSE)</f>
        <v>Si</v>
      </c>
      <c r="K121" s="133" t="str">
        <f>VLOOKUP(E121,VIP!$A$2:$O16459,6,0)</f>
        <v>SI</v>
      </c>
      <c r="L121" s="142" t="s">
        <v>2612</v>
      </c>
      <c r="M121" s="93" t="s">
        <v>2437</v>
      </c>
      <c r="N121" s="93" t="s">
        <v>2443</v>
      </c>
      <c r="O121" s="133" t="s">
        <v>2732</v>
      </c>
      <c r="P121" s="142"/>
      <c r="Q121" s="146" t="s">
        <v>2612</v>
      </c>
    </row>
    <row r="122" spans="1:17" s="119" customFormat="1" ht="18" x14ac:dyDescent="0.25">
      <c r="A122" s="133" t="str">
        <f>VLOOKUP(E122,'LISTADO ATM'!$A$2:$C$901,3,0)</f>
        <v>NORTE</v>
      </c>
      <c r="B122" s="145" t="s">
        <v>2718</v>
      </c>
      <c r="C122" s="94">
        <v>44458.586423611108</v>
      </c>
      <c r="D122" s="94" t="s">
        <v>2175</v>
      </c>
      <c r="E122" s="122">
        <v>754</v>
      </c>
      <c r="F122" s="133" t="str">
        <f>VLOOKUP(E122,VIP!$A$2:$O16008,2,0)</f>
        <v>DRBR754</v>
      </c>
      <c r="G122" s="133" t="str">
        <f>VLOOKUP(E122,'LISTADO ATM'!$A$2:$B$900,2,0)</f>
        <v xml:space="preserve">ATM Autobanco Oficina Licey al Medio </v>
      </c>
      <c r="H122" s="133" t="str">
        <f>VLOOKUP(E122,VIP!$A$2:$O20969,7,FALSE)</f>
        <v>Si</v>
      </c>
      <c r="I122" s="133" t="str">
        <f>VLOOKUP(E122,VIP!$A$2:$O12934,8,FALSE)</f>
        <v>Si</v>
      </c>
      <c r="J122" s="133" t="str">
        <f>VLOOKUP(E122,VIP!$A$2:$O12884,8,FALSE)</f>
        <v>Si</v>
      </c>
      <c r="K122" s="133" t="str">
        <f>VLOOKUP(E122,VIP!$A$2:$O16458,6,0)</f>
        <v>NO</v>
      </c>
      <c r="L122" s="142" t="s">
        <v>2612</v>
      </c>
      <c r="M122" s="93" t="s">
        <v>2437</v>
      </c>
      <c r="N122" s="93" t="s">
        <v>2443</v>
      </c>
      <c r="O122" s="133" t="s">
        <v>2732</v>
      </c>
      <c r="P122" s="142"/>
      <c r="Q122" s="146" t="s">
        <v>2612</v>
      </c>
    </row>
    <row r="123" spans="1:17" s="119" customFormat="1" ht="18" x14ac:dyDescent="0.25">
      <c r="A123" s="133" t="str">
        <f>VLOOKUP(E123,'LISTADO ATM'!$A$2:$C$901,3,0)</f>
        <v>NORTE</v>
      </c>
      <c r="B123" s="145" t="s">
        <v>2717</v>
      </c>
      <c r="C123" s="94">
        <v>44458.587071759262</v>
      </c>
      <c r="D123" s="94" t="s">
        <v>2175</v>
      </c>
      <c r="E123" s="122">
        <v>752</v>
      </c>
      <c r="F123" s="133" t="str">
        <f>VLOOKUP(E123,VIP!$A$2:$O16007,2,0)</f>
        <v>DRBR280</v>
      </c>
      <c r="G123" s="133" t="str">
        <f>VLOOKUP(E123,'LISTADO ATM'!$A$2:$B$900,2,0)</f>
        <v xml:space="preserve">ATM UNP Las Carolinas (La Vega) </v>
      </c>
      <c r="H123" s="133" t="str">
        <f>VLOOKUP(E123,VIP!$A$2:$O20968,7,FALSE)</f>
        <v>Si</v>
      </c>
      <c r="I123" s="133" t="str">
        <f>VLOOKUP(E123,VIP!$A$2:$O12933,8,FALSE)</f>
        <v>Si</v>
      </c>
      <c r="J123" s="133" t="str">
        <f>VLOOKUP(E123,VIP!$A$2:$O12883,8,FALSE)</f>
        <v>Si</v>
      </c>
      <c r="K123" s="133" t="str">
        <f>VLOOKUP(E123,VIP!$A$2:$O16457,6,0)</f>
        <v>SI</v>
      </c>
      <c r="L123" s="142" t="s">
        <v>2612</v>
      </c>
      <c r="M123" s="93" t="s">
        <v>2437</v>
      </c>
      <c r="N123" s="93" t="s">
        <v>2443</v>
      </c>
      <c r="O123" s="133" t="s">
        <v>2731</v>
      </c>
      <c r="P123" s="142"/>
      <c r="Q123" s="146" t="s">
        <v>2612</v>
      </c>
    </row>
    <row r="124" spans="1:17" s="119" customFormat="1" ht="18" x14ac:dyDescent="0.25">
      <c r="A124" s="133" t="str">
        <f>VLOOKUP(E124,'LISTADO ATM'!$A$2:$C$901,3,0)</f>
        <v>DISTRITO NACIONAL</v>
      </c>
      <c r="B124" s="145" t="s">
        <v>2733</v>
      </c>
      <c r="C124" s="94">
        <v>44458.645775462966</v>
      </c>
      <c r="D124" s="94" t="s">
        <v>2440</v>
      </c>
      <c r="E124" s="122">
        <v>391</v>
      </c>
      <c r="F124" s="133" t="str">
        <f>VLOOKUP(E124,VIP!$A$2:$O16008,2,0)</f>
        <v>DRBR391</v>
      </c>
      <c r="G124" s="133" t="str">
        <f>VLOOKUP(E124,'LISTADO ATM'!$A$2:$B$900,2,0)</f>
        <v xml:space="preserve">ATM S/M Jumbo Luperón </v>
      </c>
      <c r="H124" s="133" t="str">
        <f>VLOOKUP(E124,VIP!$A$2:$O20969,7,FALSE)</f>
        <v>Si</v>
      </c>
      <c r="I124" s="133" t="str">
        <f>VLOOKUP(E124,VIP!$A$2:$O12934,8,FALSE)</f>
        <v>Si</v>
      </c>
      <c r="J124" s="133" t="str">
        <f>VLOOKUP(E124,VIP!$A$2:$O12884,8,FALSE)</f>
        <v>Si</v>
      </c>
      <c r="K124" s="133" t="str">
        <f>VLOOKUP(E124,VIP!$A$2:$O16458,6,0)</f>
        <v>NO</v>
      </c>
      <c r="L124" s="142" t="s">
        <v>2409</v>
      </c>
      <c r="M124" s="93" t="s">
        <v>2437</v>
      </c>
      <c r="N124" s="93" t="s">
        <v>2443</v>
      </c>
      <c r="O124" s="133" t="s">
        <v>2444</v>
      </c>
      <c r="P124" s="142"/>
      <c r="Q124" s="146" t="s">
        <v>2409</v>
      </c>
    </row>
    <row r="125" spans="1:17" s="119" customFormat="1" ht="18" x14ac:dyDescent="0.25">
      <c r="A125" s="133" t="str">
        <f>VLOOKUP(E125,'LISTADO ATM'!$A$2:$C$901,3,0)</f>
        <v>DISTRITO NACIONAL</v>
      </c>
      <c r="B125" s="145" t="s">
        <v>2734</v>
      </c>
      <c r="C125" s="94">
        <v>44458.644976851851</v>
      </c>
      <c r="D125" s="94" t="s">
        <v>2459</v>
      </c>
      <c r="E125" s="122">
        <v>628</v>
      </c>
      <c r="F125" s="133" t="str">
        <f>VLOOKUP(E125,VIP!$A$2:$O16009,2,0)</f>
        <v>DRBR086</v>
      </c>
      <c r="G125" s="133" t="str">
        <f>VLOOKUP(E125,'LISTADO ATM'!$A$2:$B$900,2,0)</f>
        <v xml:space="preserve">ATM Autobanco San Isidro </v>
      </c>
      <c r="H125" s="133" t="str">
        <f>VLOOKUP(E125,VIP!$A$2:$O20970,7,FALSE)</f>
        <v>Si</v>
      </c>
      <c r="I125" s="133" t="str">
        <f>VLOOKUP(E125,VIP!$A$2:$O12935,8,FALSE)</f>
        <v>Si</v>
      </c>
      <c r="J125" s="133" t="str">
        <f>VLOOKUP(E125,VIP!$A$2:$O12885,8,FALSE)</f>
        <v>Si</v>
      </c>
      <c r="K125" s="133" t="str">
        <f>VLOOKUP(E125,VIP!$A$2:$O16459,6,0)</f>
        <v>SI</v>
      </c>
      <c r="L125" s="142" t="s">
        <v>2409</v>
      </c>
      <c r="M125" s="93" t="s">
        <v>2437</v>
      </c>
      <c r="N125" s="93" t="s">
        <v>2443</v>
      </c>
      <c r="O125" s="133" t="s">
        <v>2618</v>
      </c>
      <c r="P125" s="142"/>
      <c r="Q125" s="146" t="s">
        <v>2409</v>
      </c>
    </row>
    <row r="126" spans="1:17" s="119" customFormat="1" ht="18" x14ac:dyDescent="0.25">
      <c r="A126" s="133" t="str">
        <f>VLOOKUP(E126,'LISTADO ATM'!$A$2:$C$901,3,0)</f>
        <v>NORTE</v>
      </c>
      <c r="B126" s="145" t="s">
        <v>2735</v>
      </c>
      <c r="C126" s="94">
        <v>44458.64366898148</v>
      </c>
      <c r="D126" s="94" t="s">
        <v>2615</v>
      </c>
      <c r="E126" s="122">
        <v>990</v>
      </c>
      <c r="F126" s="133" t="str">
        <f>VLOOKUP(E126,VIP!$A$2:$O16010,2,0)</f>
        <v>DRBR742</v>
      </c>
      <c r="G126" s="133" t="str">
        <f>VLOOKUP(E126,'LISTADO ATM'!$A$2:$B$900,2,0)</f>
        <v xml:space="preserve">ATM Autoservicio Bonao II </v>
      </c>
      <c r="H126" s="133" t="str">
        <f>VLOOKUP(E126,VIP!$A$2:$O20971,7,FALSE)</f>
        <v>Si</v>
      </c>
      <c r="I126" s="133" t="str">
        <f>VLOOKUP(E126,VIP!$A$2:$O12936,8,FALSE)</f>
        <v>Si</v>
      </c>
      <c r="J126" s="133" t="str">
        <f>VLOOKUP(E126,VIP!$A$2:$O12886,8,FALSE)</f>
        <v>Si</v>
      </c>
      <c r="K126" s="133" t="str">
        <f>VLOOKUP(E126,VIP!$A$2:$O16460,6,0)</f>
        <v>NO</v>
      </c>
      <c r="L126" s="142" t="s">
        <v>2409</v>
      </c>
      <c r="M126" s="93" t="s">
        <v>2437</v>
      </c>
      <c r="N126" s="93" t="s">
        <v>2443</v>
      </c>
      <c r="O126" s="133" t="s">
        <v>2616</v>
      </c>
      <c r="P126" s="142"/>
      <c r="Q126" s="146" t="s">
        <v>2409</v>
      </c>
    </row>
    <row r="127" spans="1:17" s="119" customFormat="1" ht="18" x14ac:dyDescent="0.25">
      <c r="A127" s="133" t="str">
        <f>VLOOKUP(E127,'LISTADO ATM'!$A$2:$C$901,3,0)</f>
        <v>DISTRITO NACIONAL</v>
      </c>
      <c r="B127" s="145" t="s">
        <v>2736</v>
      </c>
      <c r="C127" s="94">
        <v>44458.634317129632</v>
      </c>
      <c r="D127" s="94" t="s">
        <v>2174</v>
      </c>
      <c r="E127" s="122">
        <v>593</v>
      </c>
      <c r="F127" s="133" t="str">
        <f>VLOOKUP(E127,VIP!$A$2:$O16011,2,0)</f>
        <v>DRBR242</v>
      </c>
      <c r="G127" s="133" t="str">
        <f>VLOOKUP(E127,'LISTADO ATM'!$A$2:$B$900,2,0)</f>
        <v xml:space="preserve">ATM Ministerio Fuerzas Armadas II </v>
      </c>
      <c r="H127" s="133" t="str">
        <f>VLOOKUP(E127,VIP!$A$2:$O20972,7,FALSE)</f>
        <v>Si</v>
      </c>
      <c r="I127" s="133" t="str">
        <f>VLOOKUP(E127,VIP!$A$2:$O12937,8,FALSE)</f>
        <v>Si</v>
      </c>
      <c r="J127" s="133" t="str">
        <f>VLOOKUP(E127,VIP!$A$2:$O12887,8,FALSE)</f>
        <v>Si</v>
      </c>
      <c r="K127" s="133" t="str">
        <f>VLOOKUP(E127,VIP!$A$2:$O16461,6,0)</f>
        <v>NO</v>
      </c>
      <c r="L127" s="142" t="s">
        <v>2238</v>
      </c>
      <c r="M127" s="93" t="s">
        <v>2437</v>
      </c>
      <c r="N127" s="93" t="s">
        <v>2443</v>
      </c>
      <c r="O127" s="133" t="s">
        <v>2445</v>
      </c>
      <c r="P127" s="142"/>
      <c r="Q127" s="146" t="s">
        <v>2238</v>
      </c>
    </row>
    <row r="128" spans="1:17" s="119" customFormat="1" ht="18" x14ac:dyDescent="0.25">
      <c r="A128" s="133" t="str">
        <f>VLOOKUP(E128,'LISTADO ATM'!$A$2:$C$901,3,0)</f>
        <v>DISTRITO NACIONAL</v>
      </c>
      <c r="B128" s="145" t="s">
        <v>2737</v>
      </c>
      <c r="C128" s="94">
        <v>44458.633483796293</v>
      </c>
      <c r="D128" s="94" t="s">
        <v>2174</v>
      </c>
      <c r="E128" s="122">
        <v>96</v>
      </c>
      <c r="F128" s="133" t="str">
        <f>VLOOKUP(E128,VIP!$A$2:$O16012,2,0)</f>
        <v>DRBR096</v>
      </c>
      <c r="G128" s="133" t="str">
        <f>VLOOKUP(E128,'LISTADO ATM'!$A$2:$B$900,2,0)</f>
        <v>ATM S/M Caribe Av. Charles de Gaulle</v>
      </c>
      <c r="H128" s="133" t="str">
        <f>VLOOKUP(E128,VIP!$A$2:$O20973,7,FALSE)</f>
        <v>Si</v>
      </c>
      <c r="I128" s="133" t="str">
        <f>VLOOKUP(E128,VIP!$A$2:$O12938,8,FALSE)</f>
        <v>No</v>
      </c>
      <c r="J128" s="133" t="str">
        <f>VLOOKUP(E128,VIP!$A$2:$O12888,8,FALSE)</f>
        <v>No</v>
      </c>
      <c r="K128" s="133" t="str">
        <f>VLOOKUP(E128,VIP!$A$2:$O16462,6,0)</f>
        <v>NO</v>
      </c>
      <c r="L128" s="142" t="s">
        <v>2238</v>
      </c>
      <c r="M128" s="93" t="s">
        <v>2437</v>
      </c>
      <c r="N128" s="93" t="s">
        <v>2443</v>
      </c>
      <c r="O128" s="133" t="s">
        <v>2445</v>
      </c>
      <c r="P128" s="142"/>
      <c r="Q128" s="146" t="s">
        <v>2238</v>
      </c>
    </row>
    <row r="1026472" spans="16:16" ht="18" x14ac:dyDescent="0.25">
      <c r="P1026472" s="127"/>
    </row>
  </sheetData>
  <autoFilter ref="A4:Q128">
    <sortState ref="A12:Q126">
      <sortCondition ref="M4:M12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61:B95 B1:B4 B129:B1048576">
    <cfRule type="duplicateValues" dxfId="784" priority="150492"/>
    <cfRule type="duplicateValues" dxfId="783" priority="150493"/>
  </conditionalFormatting>
  <conditionalFormatting sqref="B61:B95 B1:B4 B129:B1048576">
    <cfRule type="duplicateValues" dxfId="782" priority="150498"/>
  </conditionalFormatting>
  <conditionalFormatting sqref="B61:B95 B129:B1048576">
    <cfRule type="duplicateValues" dxfId="781" priority="150501"/>
    <cfRule type="duplicateValues" dxfId="780" priority="150502"/>
  </conditionalFormatting>
  <conditionalFormatting sqref="B61:B95 B1:B4 B129:B1048576">
    <cfRule type="duplicateValues" dxfId="779" priority="150505"/>
    <cfRule type="duplicateValues" dxfId="778" priority="150506"/>
    <cfRule type="duplicateValues" dxfId="777" priority="150507"/>
  </conditionalFormatting>
  <conditionalFormatting sqref="B61:B95 B129:B1048576">
    <cfRule type="duplicateValues" dxfId="776" priority="150514"/>
  </conditionalFormatting>
  <conditionalFormatting sqref="E61:E95 E1:E4 E129:E1048576">
    <cfRule type="duplicateValues" dxfId="775" priority="152507"/>
  </conditionalFormatting>
  <conditionalFormatting sqref="E61:E95 E129:E1048576">
    <cfRule type="duplicateValues" dxfId="774" priority="152512"/>
  </conditionalFormatting>
  <conditionalFormatting sqref="E61:E95 E1:E4 E129:E1048576">
    <cfRule type="duplicateValues" dxfId="773" priority="152516"/>
    <cfRule type="duplicateValues" dxfId="772" priority="152517"/>
  </conditionalFormatting>
  <conditionalFormatting sqref="E61:E95 E1:E4 E129:E1048576">
    <cfRule type="duplicateValues" dxfId="771" priority="152526"/>
    <cfRule type="duplicateValues" dxfId="770" priority="152527"/>
    <cfRule type="duplicateValues" dxfId="769" priority="152528"/>
  </conditionalFormatting>
  <conditionalFormatting sqref="E61:E95 E129:E1048576">
    <cfRule type="duplicateValues" dxfId="768" priority="152541"/>
    <cfRule type="duplicateValues" dxfId="767" priority="152542"/>
    <cfRule type="duplicateValues" dxfId="766" priority="152543"/>
  </conditionalFormatting>
  <conditionalFormatting sqref="E61:E95 E129:E1048576">
    <cfRule type="duplicateValues" dxfId="765" priority="152553"/>
    <cfRule type="duplicateValues" dxfId="764" priority="152554"/>
  </conditionalFormatting>
  <conditionalFormatting sqref="E61:E95">
    <cfRule type="duplicateValues" dxfId="763" priority="593"/>
    <cfRule type="duplicateValues" dxfId="762" priority="608"/>
    <cfRule type="duplicateValues" dxfId="761" priority="621"/>
  </conditionalFormatting>
  <conditionalFormatting sqref="B61:B95">
    <cfRule type="duplicateValues" dxfId="760" priority="592"/>
    <cfRule type="duplicateValues" dxfId="759" priority="606"/>
    <cfRule type="duplicateValues" dxfId="758" priority="607"/>
  </conditionalFormatting>
  <conditionalFormatting sqref="B61:B95">
    <cfRule type="duplicateValues" dxfId="757" priority="552"/>
  </conditionalFormatting>
  <conditionalFormatting sqref="E61:E95">
    <cfRule type="duplicateValues" dxfId="756" priority="551"/>
  </conditionalFormatting>
  <conditionalFormatting sqref="B11:B19">
    <cfRule type="duplicateValues" dxfId="755" priority="426"/>
    <cfRule type="duplicateValues" dxfId="754" priority="427"/>
  </conditionalFormatting>
  <conditionalFormatting sqref="B11:B19">
    <cfRule type="duplicateValues" dxfId="753" priority="425"/>
  </conditionalFormatting>
  <conditionalFormatting sqref="B11:B19">
    <cfRule type="duplicateValues" dxfId="752" priority="423"/>
    <cfRule type="duplicateValues" dxfId="751" priority="424"/>
  </conditionalFormatting>
  <conditionalFormatting sqref="B11:B19">
    <cfRule type="duplicateValues" dxfId="750" priority="420"/>
    <cfRule type="duplicateValues" dxfId="749" priority="421"/>
    <cfRule type="duplicateValues" dxfId="748" priority="422"/>
  </conditionalFormatting>
  <conditionalFormatting sqref="B11:B19">
    <cfRule type="duplicateValues" dxfId="747" priority="419"/>
  </conditionalFormatting>
  <conditionalFormatting sqref="E11:E19">
    <cfRule type="duplicateValues" dxfId="746" priority="418"/>
  </conditionalFormatting>
  <conditionalFormatting sqref="E11:E19">
    <cfRule type="duplicateValues" dxfId="745" priority="417"/>
  </conditionalFormatting>
  <conditionalFormatting sqref="E11:E19">
    <cfRule type="duplicateValues" dxfId="744" priority="415"/>
    <cfRule type="duplicateValues" dxfId="743" priority="416"/>
  </conditionalFormatting>
  <conditionalFormatting sqref="E11:E19">
    <cfRule type="duplicateValues" dxfId="742" priority="412"/>
    <cfRule type="duplicateValues" dxfId="741" priority="413"/>
    <cfRule type="duplicateValues" dxfId="740" priority="414"/>
  </conditionalFormatting>
  <conditionalFormatting sqref="E11:E19">
    <cfRule type="duplicateValues" dxfId="739" priority="409"/>
    <cfRule type="duplicateValues" dxfId="738" priority="410"/>
    <cfRule type="duplicateValues" dxfId="737" priority="411"/>
  </conditionalFormatting>
  <conditionalFormatting sqref="E11:E19">
    <cfRule type="duplicateValues" dxfId="736" priority="407"/>
    <cfRule type="duplicateValues" dxfId="735" priority="408"/>
  </conditionalFormatting>
  <conditionalFormatting sqref="E11:E19">
    <cfRule type="duplicateValues" dxfId="734" priority="404"/>
    <cfRule type="duplicateValues" dxfId="733" priority="405"/>
    <cfRule type="duplicateValues" dxfId="732" priority="406"/>
  </conditionalFormatting>
  <conditionalFormatting sqref="B11:B19">
    <cfRule type="duplicateValues" dxfId="731" priority="401"/>
    <cfRule type="duplicateValues" dxfId="730" priority="402"/>
    <cfRule type="duplicateValues" dxfId="729" priority="403"/>
  </conditionalFormatting>
  <conditionalFormatting sqref="B11:B19">
    <cfRule type="duplicateValues" dxfId="728" priority="400"/>
  </conditionalFormatting>
  <conditionalFormatting sqref="E11:E19">
    <cfRule type="duplicateValues" dxfId="727" priority="399"/>
  </conditionalFormatting>
  <conditionalFormatting sqref="B11:B19">
    <cfRule type="duplicateValues" dxfId="726" priority="397"/>
    <cfRule type="duplicateValues" dxfId="725" priority="398"/>
  </conditionalFormatting>
  <conditionalFormatting sqref="B11:B19">
    <cfRule type="duplicateValues" dxfId="724" priority="394"/>
    <cfRule type="duplicateValues" dxfId="723" priority="395"/>
    <cfRule type="duplicateValues" dxfId="722" priority="396"/>
  </conditionalFormatting>
  <conditionalFormatting sqref="E11:E19">
    <cfRule type="duplicateValues" dxfId="721" priority="392"/>
    <cfRule type="duplicateValues" dxfId="720" priority="393"/>
  </conditionalFormatting>
  <conditionalFormatting sqref="E11:E19">
    <cfRule type="duplicateValues" dxfId="719" priority="389"/>
    <cfRule type="duplicateValues" dxfId="718" priority="390"/>
    <cfRule type="duplicateValues" dxfId="717" priority="391"/>
  </conditionalFormatting>
  <conditionalFormatting sqref="B11:B19">
    <cfRule type="duplicateValues" dxfId="716" priority="388"/>
  </conditionalFormatting>
  <conditionalFormatting sqref="E11:E19">
    <cfRule type="duplicateValues" dxfId="715" priority="387"/>
  </conditionalFormatting>
  <conditionalFormatting sqref="B20:B21">
    <cfRule type="duplicateValues" dxfId="714" priority="153774"/>
    <cfRule type="duplicateValues" dxfId="713" priority="153775"/>
  </conditionalFormatting>
  <conditionalFormatting sqref="B20:B21">
    <cfRule type="duplicateValues" dxfId="712" priority="153776"/>
  </conditionalFormatting>
  <conditionalFormatting sqref="B20:B21">
    <cfRule type="duplicateValues" dxfId="711" priority="153779"/>
    <cfRule type="duplicateValues" dxfId="710" priority="153780"/>
    <cfRule type="duplicateValues" dxfId="709" priority="153781"/>
  </conditionalFormatting>
  <conditionalFormatting sqref="E20:E21">
    <cfRule type="duplicateValues" dxfId="708" priority="153783"/>
  </conditionalFormatting>
  <conditionalFormatting sqref="E20:E21">
    <cfRule type="duplicateValues" dxfId="707" priority="153785"/>
    <cfRule type="duplicateValues" dxfId="706" priority="153786"/>
  </conditionalFormatting>
  <conditionalFormatting sqref="E20:E21">
    <cfRule type="duplicateValues" dxfId="705" priority="153787"/>
    <cfRule type="duplicateValues" dxfId="704" priority="153788"/>
    <cfRule type="duplicateValues" dxfId="703" priority="153789"/>
  </conditionalFormatting>
  <conditionalFormatting sqref="B22:B39">
    <cfRule type="duplicateValues" dxfId="702" priority="344"/>
    <cfRule type="duplicateValues" dxfId="701" priority="345"/>
  </conditionalFormatting>
  <conditionalFormatting sqref="B22:B39">
    <cfRule type="duplicateValues" dxfId="700" priority="343"/>
  </conditionalFormatting>
  <conditionalFormatting sqref="B22:B39">
    <cfRule type="duplicateValues" dxfId="699" priority="340"/>
    <cfRule type="duplicateValues" dxfId="698" priority="341"/>
    <cfRule type="duplicateValues" dxfId="697" priority="342"/>
  </conditionalFormatting>
  <conditionalFormatting sqref="E22:E39">
    <cfRule type="duplicateValues" dxfId="696" priority="339"/>
  </conditionalFormatting>
  <conditionalFormatting sqref="E22:E39">
    <cfRule type="duplicateValues" dxfId="695" priority="337"/>
    <cfRule type="duplicateValues" dxfId="694" priority="338"/>
  </conditionalFormatting>
  <conditionalFormatting sqref="E22:E39">
    <cfRule type="duplicateValues" dxfId="693" priority="334"/>
    <cfRule type="duplicateValues" dxfId="692" priority="335"/>
    <cfRule type="duplicateValues" dxfId="691" priority="336"/>
  </conditionalFormatting>
  <conditionalFormatting sqref="B40:B46">
    <cfRule type="duplicateValues" dxfId="690" priority="332"/>
    <cfRule type="duplicateValues" dxfId="689" priority="333"/>
  </conditionalFormatting>
  <conditionalFormatting sqref="B40:B46">
    <cfRule type="duplicateValues" dxfId="688" priority="331"/>
  </conditionalFormatting>
  <conditionalFormatting sqref="B40:B46">
    <cfRule type="duplicateValues" dxfId="687" priority="328"/>
    <cfRule type="duplicateValues" dxfId="686" priority="329"/>
    <cfRule type="duplicateValues" dxfId="685" priority="330"/>
  </conditionalFormatting>
  <conditionalFormatting sqref="E40:E46">
    <cfRule type="duplicateValues" dxfId="684" priority="327"/>
  </conditionalFormatting>
  <conditionalFormatting sqref="E40:E46">
    <cfRule type="duplicateValues" dxfId="683" priority="325"/>
    <cfRule type="duplicateValues" dxfId="682" priority="326"/>
  </conditionalFormatting>
  <conditionalFormatting sqref="E40:E46">
    <cfRule type="duplicateValues" dxfId="681" priority="322"/>
    <cfRule type="duplicateValues" dxfId="680" priority="323"/>
    <cfRule type="duplicateValues" dxfId="679" priority="324"/>
  </conditionalFormatting>
  <conditionalFormatting sqref="B5:B10">
    <cfRule type="duplicateValues" dxfId="678" priority="153810"/>
    <cfRule type="duplicateValues" dxfId="677" priority="153811"/>
  </conditionalFormatting>
  <conditionalFormatting sqref="B5:B10">
    <cfRule type="duplicateValues" dxfId="676" priority="153812"/>
  </conditionalFormatting>
  <conditionalFormatting sqref="B5:B10">
    <cfRule type="duplicateValues" dxfId="675" priority="153815"/>
    <cfRule type="duplicateValues" dxfId="674" priority="153816"/>
    <cfRule type="duplicateValues" dxfId="673" priority="153817"/>
  </conditionalFormatting>
  <conditionalFormatting sqref="E5:E10">
    <cfRule type="duplicateValues" dxfId="672" priority="153819"/>
  </conditionalFormatting>
  <conditionalFormatting sqref="E5:E10">
    <cfRule type="duplicateValues" dxfId="671" priority="153821"/>
    <cfRule type="duplicateValues" dxfId="670" priority="153822"/>
  </conditionalFormatting>
  <conditionalFormatting sqref="E5:E10">
    <cfRule type="duplicateValues" dxfId="669" priority="153823"/>
    <cfRule type="duplicateValues" dxfId="668" priority="153824"/>
    <cfRule type="duplicateValues" dxfId="667" priority="153825"/>
  </conditionalFormatting>
  <conditionalFormatting sqref="B129:B1048576 B1:B95">
    <cfRule type="duplicateValues" dxfId="666" priority="306"/>
    <cfRule type="duplicateValues" dxfId="665" priority="309"/>
  </conditionalFormatting>
  <conditionalFormatting sqref="E129:E1048576 E1:E95">
    <cfRule type="duplicateValues" dxfId="664" priority="307"/>
    <cfRule type="duplicateValues" dxfId="663" priority="308"/>
  </conditionalFormatting>
  <conditionalFormatting sqref="B96:B100">
    <cfRule type="duplicateValues" dxfId="662" priority="304"/>
    <cfRule type="duplicateValues" dxfId="661" priority="305"/>
  </conditionalFormatting>
  <conditionalFormatting sqref="B96:B100">
    <cfRule type="duplicateValues" dxfId="660" priority="303"/>
  </conditionalFormatting>
  <conditionalFormatting sqref="B96:B100">
    <cfRule type="duplicateValues" dxfId="659" priority="301"/>
    <cfRule type="duplicateValues" dxfId="658" priority="302"/>
  </conditionalFormatting>
  <conditionalFormatting sqref="B96:B100">
    <cfRule type="duplicateValues" dxfId="657" priority="298"/>
    <cfRule type="duplicateValues" dxfId="656" priority="299"/>
    <cfRule type="duplicateValues" dxfId="655" priority="300"/>
  </conditionalFormatting>
  <conditionalFormatting sqref="B96:B100">
    <cfRule type="duplicateValues" dxfId="654" priority="297"/>
  </conditionalFormatting>
  <conditionalFormatting sqref="E96:E100">
    <cfRule type="duplicateValues" dxfId="653" priority="296"/>
  </conditionalFormatting>
  <conditionalFormatting sqref="E96:E100">
    <cfRule type="duplicateValues" dxfId="652" priority="295"/>
  </conditionalFormatting>
  <conditionalFormatting sqref="E96:E100">
    <cfRule type="duplicateValues" dxfId="651" priority="293"/>
    <cfRule type="duplicateValues" dxfId="650" priority="294"/>
  </conditionalFormatting>
  <conditionalFormatting sqref="E96:E100">
    <cfRule type="duplicateValues" dxfId="649" priority="290"/>
    <cfRule type="duplicateValues" dxfId="648" priority="291"/>
    <cfRule type="duplicateValues" dxfId="647" priority="292"/>
  </conditionalFormatting>
  <conditionalFormatting sqref="E96:E100">
    <cfRule type="duplicateValues" dxfId="646" priority="287"/>
    <cfRule type="duplicateValues" dxfId="645" priority="288"/>
    <cfRule type="duplicateValues" dxfId="644" priority="289"/>
  </conditionalFormatting>
  <conditionalFormatting sqref="E96:E100">
    <cfRule type="duplicateValues" dxfId="643" priority="285"/>
    <cfRule type="duplicateValues" dxfId="642" priority="286"/>
  </conditionalFormatting>
  <conditionalFormatting sqref="E96:E100">
    <cfRule type="duplicateValues" dxfId="641" priority="282"/>
    <cfRule type="duplicateValues" dxfId="640" priority="283"/>
    <cfRule type="duplicateValues" dxfId="639" priority="284"/>
  </conditionalFormatting>
  <conditionalFormatting sqref="B96:B100">
    <cfRule type="duplicateValues" dxfId="638" priority="279"/>
    <cfRule type="duplicateValues" dxfId="637" priority="280"/>
    <cfRule type="duplicateValues" dxfId="636" priority="281"/>
  </conditionalFormatting>
  <conditionalFormatting sqref="B96:B100">
    <cfRule type="duplicateValues" dxfId="635" priority="278"/>
  </conditionalFormatting>
  <conditionalFormatting sqref="E96:E100">
    <cfRule type="duplicateValues" dxfId="634" priority="277"/>
  </conditionalFormatting>
  <conditionalFormatting sqref="B96:B100">
    <cfRule type="duplicateValues" dxfId="633" priority="275"/>
    <cfRule type="duplicateValues" dxfId="632" priority="276"/>
  </conditionalFormatting>
  <conditionalFormatting sqref="B96:B100">
    <cfRule type="duplicateValues" dxfId="631" priority="274"/>
  </conditionalFormatting>
  <conditionalFormatting sqref="B96:B100">
    <cfRule type="duplicateValues" dxfId="630" priority="271"/>
    <cfRule type="duplicateValues" dxfId="629" priority="272"/>
    <cfRule type="duplicateValues" dxfId="628" priority="273"/>
  </conditionalFormatting>
  <conditionalFormatting sqref="E96:E100">
    <cfRule type="duplicateValues" dxfId="627" priority="270"/>
  </conditionalFormatting>
  <conditionalFormatting sqref="E96:E100">
    <cfRule type="duplicateValues" dxfId="626" priority="268"/>
    <cfRule type="duplicateValues" dxfId="625" priority="269"/>
  </conditionalFormatting>
  <conditionalFormatting sqref="E96:E100">
    <cfRule type="duplicateValues" dxfId="624" priority="265"/>
    <cfRule type="duplicateValues" dxfId="623" priority="266"/>
    <cfRule type="duplicateValues" dxfId="622" priority="267"/>
  </conditionalFormatting>
  <conditionalFormatting sqref="B96:B100">
    <cfRule type="duplicateValues" dxfId="621" priority="263"/>
    <cfRule type="duplicateValues" dxfId="620" priority="264"/>
  </conditionalFormatting>
  <conditionalFormatting sqref="E96:E100">
    <cfRule type="duplicateValues" dxfId="619" priority="261"/>
    <cfRule type="duplicateValues" dxfId="618" priority="262"/>
  </conditionalFormatting>
  <conditionalFormatting sqref="B1:B100 B129:B1048576">
    <cfRule type="duplicateValues" dxfId="617" priority="259"/>
    <cfRule type="duplicateValues" dxfId="616" priority="260"/>
  </conditionalFormatting>
  <conditionalFormatting sqref="B47:B95">
    <cfRule type="duplicateValues" dxfId="615" priority="153875"/>
    <cfRule type="duplicateValues" dxfId="614" priority="153876"/>
  </conditionalFormatting>
  <conditionalFormatting sqref="B47:B95">
    <cfRule type="duplicateValues" dxfId="613" priority="153879"/>
  </conditionalFormatting>
  <conditionalFormatting sqref="B47:B95">
    <cfRule type="duplicateValues" dxfId="612" priority="153881"/>
    <cfRule type="duplicateValues" dxfId="611" priority="153882"/>
    <cfRule type="duplicateValues" dxfId="610" priority="153883"/>
  </conditionalFormatting>
  <conditionalFormatting sqref="E47:E95">
    <cfRule type="duplicateValues" dxfId="609" priority="153887"/>
  </conditionalFormatting>
  <conditionalFormatting sqref="E47:E95">
    <cfRule type="duplicateValues" dxfId="608" priority="153889"/>
    <cfRule type="duplicateValues" dxfId="607" priority="153890"/>
  </conditionalFormatting>
  <conditionalFormatting sqref="E47:E95">
    <cfRule type="duplicateValues" dxfId="606" priority="153893"/>
    <cfRule type="duplicateValues" dxfId="605" priority="153894"/>
    <cfRule type="duplicateValues" dxfId="604" priority="153895"/>
  </conditionalFormatting>
  <conditionalFormatting sqref="E101">
    <cfRule type="duplicateValues" dxfId="603" priority="249"/>
  </conditionalFormatting>
  <conditionalFormatting sqref="E101">
    <cfRule type="duplicateValues" dxfId="602" priority="248"/>
  </conditionalFormatting>
  <conditionalFormatting sqref="E101">
    <cfRule type="duplicateValues" dxfId="601" priority="246"/>
    <cfRule type="duplicateValues" dxfId="600" priority="247"/>
  </conditionalFormatting>
  <conditionalFormatting sqref="E101">
    <cfRule type="duplicateValues" dxfId="599" priority="243"/>
    <cfRule type="duplicateValues" dxfId="598" priority="244"/>
    <cfRule type="duplicateValues" dxfId="597" priority="245"/>
  </conditionalFormatting>
  <conditionalFormatting sqref="E101">
    <cfRule type="duplicateValues" dxfId="596" priority="240"/>
    <cfRule type="duplicateValues" dxfId="595" priority="241"/>
    <cfRule type="duplicateValues" dxfId="594" priority="242"/>
  </conditionalFormatting>
  <conditionalFormatting sqref="E101">
    <cfRule type="duplicateValues" dxfId="593" priority="238"/>
    <cfRule type="duplicateValues" dxfId="592" priority="239"/>
  </conditionalFormatting>
  <conditionalFormatting sqref="E101">
    <cfRule type="duplicateValues" dxfId="591" priority="235"/>
    <cfRule type="duplicateValues" dxfId="590" priority="236"/>
    <cfRule type="duplicateValues" dxfId="589" priority="237"/>
  </conditionalFormatting>
  <conditionalFormatting sqref="E101">
    <cfRule type="duplicateValues" dxfId="588" priority="230"/>
  </conditionalFormatting>
  <conditionalFormatting sqref="E101">
    <cfRule type="duplicateValues" dxfId="587" priority="223"/>
  </conditionalFormatting>
  <conditionalFormatting sqref="E101">
    <cfRule type="duplicateValues" dxfId="586" priority="221"/>
    <cfRule type="duplicateValues" dxfId="585" priority="222"/>
  </conditionalFormatting>
  <conditionalFormatting sqref="E101">
    <cfRule type="duplicateValues" dxfId="584" priority="218"/>
    <cfRule type="duplicateValues" dxfId="583" priority="219"/>
    <cfRule type="duplicateValues" dxfId="582" priority="220"/>
  </conditionalFormatting>
  <conditionalFormatting sqref="E101">
    <cfRule type="duplicateValues" dxfId="581" priority="214"/>
    <cfRule type="duplicateValues" dxfId="580" priority="215"/>
  </conditionalFormatting>
  <conditionalFormatting sqref="B101">
    <cfRule type="duplicateValues" dxfId="579" priority="210"/>
    <cfRule type="duplicateValues" dxfId="578" priority="211"/>
  </conditionalFormatting>
  <conditionalFormatting sqref="B101">
    <cfRule type="duplicateValues" dxfId="577" priority="209"/>
  </conditionalFormatting>
  <conditionalFormatting sqref="B101">
    <cfRule type="duplicateValues" dxfId="576" priority="207"/>
    <cfRule type="duplicateValues" dxfId="575" priority="208"/>
  </conditionalFormatting>
  <conditionalFormatting sqref="B101">
    <cfRule type="duplicateValues" dxfId="574" priority="204"/>
    <cfRule type="duplicateValues" dxfId="573" priority="205"/>
    <cfRule type="duplicateValues" dxfId="572" priority="206"/>
  </conditionalFormatting>
  <conditionalFormatting sqref="B101">
    <cfRule type="duplicateValues" dxfId="571" priority="203"/>
  </conditionalFormatting>
  <conditionalFormatting sqref="B101">
    <cfRule type="duplicateValues" dxfId="570" priority="200"/>
    <cfRule type="duplicateValues" dxfId="569" priority="201"/>
    <cfRule type="duplicateValues" dxfId="568" priority="202"/>
  </conditionalFormatting>
  <conditionalFormatting sqref="B101">
    <cfRule type="duplicateValues" dxfId="567" priority="199"/>
  </conditionalFormatting>
  <conditionalFormatting sqref="B101">
    <cfRule type="duplicateValues" dxfId="566" priority="197"/>
    <cfRule type="duplicateValues" dxfId="565" priority="198"/>
  </conditionalFormatting>
  <conditionalFormatting sqref="B101">
    <cfRule type="duplicateValues" dxfId="564" priority="196"/>
  </conditionalFormatting>
  <conditionalFormatting sqref="B101">
    <cfRule type="duplicateValues" dxfId="563" priority="193"/>
    <cfRule type="duplicateValues" dxfId="562" priority="194"/>
    <cfRule type="duplicateValues" dxfId="561" priority="195"/>
  </conditionalFormatting>
  <conditionalFormatting sqref="B101">
    <cfRule type="duplicateValues" dxfId="560" priority="191"/>
    <cfRule type="duplicateValues" dxfId="559" priority="192"/>
  </conditionalFormatting>
  <conditionalFormatting sqref="B101">
    <cfRule type="duplicateValues" dxfId="558" priority="189"/>
    <cfRule type="duplicateValues" dxfId="557" priority="190"/>
  </conditionalFormatting>
  <conditionalFormatting sqref="E102:E103">
    <cfRule type="duplicateValues" dxfId="556" priority="188"/>
  </conditionalFormatting>
  <conditionalFormatting sqref="E102:E103">
    <cfRule type="duplicateValues" dxfId="555" priority="187"/>
  </conditionalFormatting>
  <conditionalFormatting sqref="E102:E103">
    <cfRule type="duplicateValues" dxfId="554" priority="185"/>
    <cfRule type="duplicateValues" dxfId="553" priority="186"/>
  </conditionalFormatting>
  <conditionalFormatting sqref="E102:E103">
    <cfRule type="duplicateValues" dxfId="552" priority="182"/>
    <cfRule type="duplicateValues" dxfId="551" priority="183"/>
    <cfRule type="duplicateValues" dxfId="550" priority="184"/>
  </conditionalFormatting>
  <conditionalFormatting sqref="E102:E103">
    <cfRule type="duplicateValues" dxfId="549" priority="179"/>
    <cfRule type="duplicateValues" dxfId="548" priority="180"/>
    <cfRule type="duplicateValues" dxfId="547" priority="181"/>
  </conditionalFormatting>
  <conditionalFormatting sqref="E102:E103">
    <cfRule type="duplicateValues" dxfId="546" priority="177"/>
    <cfRule type="duplicateValues" dxfId="545" priority="178"/>
  </conditionalFormatting>
  <conditionalFormatting sqref="E102:E103">
    <cfRule type="duplicateValues" dxfId="544" priority="174"/>
    <cfRule type="duplicateValues" dxfId="543" priority="175"/>
    <cfRule type="duplicateValues" dxfId="542" priority="176"/>
  </conditionalFormatting>
  <conditionalFormatting sqref="E102:E103">
    <cfRule type="duplicateValues" dxfId="541" priority="173"/>
  </conditionalFormatting>
  <conditionalFormatting sqref="E102:E103">
    <cfRule type="duplicateValues" dxfId="540" priority="172"/>
  </conditionalFormatting>
  <conditionalFormatting sqref="E102:E103">
    <cfRule type="duplicateValues" dxfId="539" priority="170"/>
    <cfRule type="duplicateValues" dxfId="538" priority="171"/>
  </conditionalFormatting>
  <conditionalFormatting sqref="E102:E103">
    <cfRule type="duplicateValues" dxfId="537" priority="167"/>
    <cfRule type="duplicateValues" dxfId="536" priority="168"/>
    <cfRule type="duplicateValues" dxfId="535" priority="169"/>
  </conditionalFormatting>
  <conditionalFormatting sqref="E102:E103">
    <cfRule type="duplicateValues" dxfId="534" priority="165"/>
    <cfRule type="duplicateValues" dxfId="533" priority="166"/>
  </conditionalFormatting>
  <conditionalFormatting sqref="B102:B103">
    <cfRule type="duplicateValues" dxfId="532" priority="163"/>
    <cfRule type="duplicateValues" dxfId="531" priority="164"/>
  </conditionalFormatting>
  <conditionalFormatting sqref="B102:B103">
    <cfRule type="duplicateValues" dxfId="530" priority="162"/>
  </conditionalFormatting>
  <conditionalFormatting sqref="B102:B103">
    <cfRule type="duplicateValues" dxfId="529" priority="160"/>
    <cfRule type="duplicateValues" dxfId="528" priority="161"/>
  </conditionalFormatting>
  <conditionalFormatting sqref="B102:B103">
    <cfRule type="duplicateValues" dxfId="527" priority="157"/>
    <cfRule type="duplicateValues" dxfId="526" priority="158"/>
    <cfRule type="duplicateValues" dxfId="525" priority="159"/>
  </conditionalFormatting>
  <conditionalFormatting sqref="B102:B103">
    <cfRule type="duplicateValues" dxfId="524" priority="156"/>
  </conditionalFormatting>
  <conditionalFormatting sqref="B102:B103">
    <cfRule type="duplicateValues" dxfId="523" priority="153"/>
    <cfRule type="duplicateValues" dxfId="522" priority="154"/>
    <cfRule type="duplicateValues" dxfId="521" priority="155"/>
  </conditionalFormatting>
  <conditionalFormatting sqref="B102:B103">
    <cfRule type="duplicateValues" dxfId="520" priority="152"/>
  </conditionalFormatting>
  <conditionalFormatting sqref="B102:B103">
    <cfRule type="duplicateValues" dxfId="519" priority="150"/>
    <cfRule type="duplicateValues" dxfId="518" priority="151"/>
  </conditionalFormatting>
  <conditionalFormatting sqref="B102:B103">
    <cfRule type="duplicateValues" dxfId="517" priority="149"/>
  </conditionalFormatting>
  <conditionalFormatting sqref="B102:B103">
    <cfRule type="duplicateValues" dxfId="516" priority="146"/>
    <cfRule type="duplicateValues" dxfId="515" priority="147"/>
    <cfRule type="duplicateValues" dxfId="514" priority="148"/>
  </conditionalFormatting>
  <conditionalFormatting sqref="B102:B103">
    <cfRule type="duplicateValues" dxfId="513" priority="144"/>
    <cfRule type="duplicateValues" dxfId="512" priority="145"/>
  </conditionalFormatting>
  <conditionalFormatting sqref="B102:B103">
    <cfRule type="duplicateValues" dxfId="511" priority="142"/>
    <cfRule type="duplicateValues" dxfId="510" priority="143"/>
  </conditionalFormatting>
  <conditionalFormatting sqref="E104:E109">
    <cfRule type="duplicateValues" dxfId="509" priority="141"/>
  </conditionalFormatting>
  <conditionalFormatting sqref="E104:E109">
    <cfRule type="duplicateValues" dxfId="508" priority="140"/>
  </conditionalFormatting>
  <conditionalFormatting sqref="E104:E109">
    <cfRule type="duplicateValues" dxfId="507" priority="138"/>
    <cfRule type="duplicateValues" dxfId="506" priority="139"/>
  </conditionalFormatting>
  <conditionalFormatting sqref="E104:E109">
    <cfRule type="duplicateValues" dxfId="505" priority="135"/>
    <cfRule type="duplicateValues" dxfId="504" priority="136"/>
    <cfRule type="duplicateValues" dxfId="503" priority="137"/>
  </conditionalFormatting>
  <conditionalFormatting sqref="E104:E109">
    <cfRule type="duplicateValues" dxfId="502" priority="132"/>
    <cfRule type="duplicateValues" dxfId="501" priority="133"/>
    <cfRule type="duplicateValues" dxfId="500" priority="134"/>
  </conditionalFormatting>
  <conditionalFormatting sqref="E104:E109">
    <cfRule type="duplicateValues" dxfId="499" priority="130"/>
    <cfRule type="duplicateValues" dxfId="498" priority="131"/>
  </conditionalFormatting>
  <conditionalFormatting sqref="E104:E109">
    <cfRule type="duplicateValues" dxfId="497" priority="127"/>
    <cfRule type="duplicateValues" dxfId="496" priority="128"/>
    <cfRule type="duplicateValues" dxfId="495" priority="129"/>
  </conditionalFormatting>
  <conditionalFormatting sqref="E104:E109">
    <cfRule type="duplicateValues" dxfId="494" priority="126"/>
  </conditionalFormatting>
  <conditionalFormatting sqref="E104:E109">
    <cfRule type="duplicateValues" dxfId="493" priority="125"/>
  </conditionalFormatting>
  <conditionalFormatting sqref="E104:E109">
    <cfRule type="duplicateValues" dxfId="492" priority="123"/>
    <cfRule type="duplicateValues" dxfId="491" priority="124"/>
  </conditionalFormatting>
  <conditionalFormatting sqref="E104:E109">
    <cfRule type="duplicateValues" dxfId="490" priority="120"/>
    <cfRule type="duplicateValues" dxfId="489" priority="121"/>
    <cfRule type="duplicateValues" dxfId="488" priority="122"/>
  </conditionalFormatting>
  <conditionalFormatting sqref="E104:E109">
    <cfRule type="duplicateValues" dxfId="487" priority="118"/>
    <cfRule type="duplicateValues" dxfId="486" priority="119"/>
  </conditionalFormatting>
  <conditionalFormatting sqref="B104:B109">
    <cfRule type="duplicateValues" dxfId="485" priority="116"/>
    <cfRule type="duplicateValues" dxfId="484" priority="117"/>
  </conditionalFormatting>
  <conditionalFormatting sqref="B104:B109">
    <cfRule type="duplicateValues" dxfId="483" priority="115"/>
  </conditionalFormatting>
  <conditionalFormatting sqref="B104:B109">
    <cfRule type="duplicateValues" dxfId="482" priority="113"/>
    <cfRule type="duplicateValues" dxfId="481" priority="114"/>
  </conditionalFormatting>
  <conditionalFormatting sqref="B104:B109">
    <cfRule type="duplicateValues" dxfId="480" priority="110"/>
    <cfRule type="duplicateValues" dxfId="479" priority="111"/>
    <cfRule type="duplicateValues" dxfId="478" priority="112"/>
  </conditionalFormatting>
  <conditionalFormatting sqref="B104:B109">
    <cfRule type="duplicateValues" dxfId="477" priority="109"/>
  </conditionalFormatting>
  <conditionalFormatting sqref="B104:B109">
    <cfRule type="duplicateValues" dxfId="476" priority="106"/>
    <cfRule type="duplicateValues" dxfId="475" priority="107"/>
    <cfRule type="duplicateValues" dxfId="474" priority="108"/>
  </conditionalFormatting>
  <conditionalFormatting sqref="B104:B109">
    <cfRule type="duplicateValues" dxfId="473" priority="105"/>
  </conditionalFormatting>
  <conditionalFormatting sqref="B104:B109">
    <cfRule type="duplicateValues" dxfId="472" priority="103"/>
    <cfRule type="duplicateValues" dxfId="471" priority="104"/>
  </conditionalFormatting>
  <conditionalFormatting sqref="B104:B109">
    <cfRule type="duplicateValues" dxfId="470" priority="102"/>
  </conditionalFormatting>
  <conditionalFormatting sqref="B104:B109">
    <cfRule type="duplicateValues" dxfId="469" priority="99"/>
    <cfRule type="duplicateValues" dxfId="468" priority="100"/>
    <cfRule type="duplicateValues" dxfId="467" priority="101"/>
  </conditionalFormatting>
  <conditionalFormatting sqref="B104:B109">
    <cfRule type="duplicateValues" dxfId="466" priority="97"/>
    <cfRule type="duplicateValues" dxfId="465" priority="98"/>
  </conditionalFormatting>
  <conditionalFormatting sqref="B104:B109">
    <cfRule type="duplicateValues" dxfId="464" priority="95"/>
    <cfRule type="duplicateValues" dxfId="463" priority="96"/>
  </conditionalFormatting>
  <conditionalFormatting sqref="E110:E123">
    <cfRule type="duplicateValues" dxfId="93" priority="94"/>
  </conditionalFormatting>
  <conditionalFormatting sqref="E110:E123">
    <cfRule type="duplicateValues" dxfId="92" priority="93"/>
  </conditionalFormatting>
  <conditionalFormatting sqref="E110:E123">
    <cfRule type="duplicateValues" dxfId="91" priority="91"/>
    <cfRule type="duplicateValues" dxfId="90" priority="92"/>
  </conditionalFormatting>
  <conditionalFormatting sqref="E110:E123">
    <cfRule type="duplicateValues" dxfId="89" priority="88"/>
    <cfRule type="duplicateValues" dxfId="88" priority="89"/>
    <cfRule type="duplicateValues" dxfId="87" priority="90"/>
  </conditionalFormatting>
  <conditionalFormatting sqref="E110:E123">
    <cfRule type="duplicateValues" dxfId="86" priority="85"/>
    <cfRule type="duplicateValues" dxfId="85" priority="86"/>
    <cfRule type="duplicateValues" dxfId="84" priority="87"/>
  </conditionalFormatting>
  <conditionalFormatting sqref="E110:E123">
    <cfRule type="duplicateValues" dxfId="83" priority="83"/>
    <cfRule type="duplicateValues" dxfId="82" priority="84"/>
  </conditionalFormatting>
  <conditionalFormatting sqref="E110:E123">
    <cfRule type="duplicateValues" dxfId="81" priority="80"/>
    <cfRule type="duplicateValues" dxfId="80" priority="81"/>
    <cfRule type="duplicateValues" dxfId="79" priority="82"/>
  </conditionalFormatting>
  <conditionalFormatting sqref="E110:E123">
    <cfRule type="duplicateValues" dxfId="78" priority="79"/>
  </conditionalFormatting>
  <conditionalFormatting sqref="E110:E123">
    <cfRule type="duplicateValues" dxfId="77" priority="78"/>
  </conditionalFormatting>
  <conditionalFormatting sqref="E110:E123">
    <cfRule type="duplicateValues" dxfId="76" priority="76"/>
    <cfRule type="duplicateValues" dxfId="75" priority="77"/>
  </conditionalFormatting>
  <conditionalFormatting sqref="E110:E123">
    <cfRule type="duplicateValues" dxfId="74" priority="73"/>
    <cfRule type="duplicateValues" dxfId="73" priority="74"/>
    <cfRule type="duplicateValues" dxfId="72" priority="75"/>
  </conditionalFormatting>
  <conditionalFormatting sqref="E110:E123">
    <cfRule type="duplicateValues" dxfId="71" priority="71"/>
    <cfRule type="duplicateValues" dxfId="70" priority="72"/>
  </conditionalFormatting>
  <conditionalFormatting sqref="B110:B123">
    <cfRule type="duplicateValues" dxfId="69" priority="69"/>
    <cfRule type="duplicateValues" dxfId="68" priority="70"/>
  </conditionalFormatting>
  <conditionalFormatting sqref="B110:B123">
    <cfRule type="duplicateValues" dxfId="67" priority="68"/>
  </conditionalFormatting>
  <conditionalFormatting sqref="B110:B123">
    <cfRule type="duplicateValues" dxfId="66" priority="66"/>
    <cfRule type="duplicateValues" dxfId="65" priority="67"/>
  </conditionalFormatting>
  <conditionalFormatting sqref="B110:B123">
    <cfRule type="duplicateValues" dxfId="64" priority="63"/>
    <cfRule type="duplicateValues" dxfId="63" priority="64"/>
    <cfRule type="duplicateValues" dxfId="62" priority="65"/>
  </conditionalFormatting>
  <conditionalFormatting sqref="B110:B123">
    <cfRule type="duplicateValues" dxfId="61" priority="62"/>
  </conditionalFormatting>
  <conditionalFormatting sqref="B110:B123">
    <cfRule type="duplicateValues" dxfId="60" priority="59"/>
    <cfRule type="duplicateValues" dxfId="59" priority="60"/>
    <cfRule type="duplicateValues" dxfId="58" priority="61"/>
  </conditionalFormatting>
  <conditionalFormatting sqref="B110:B123">
    <cfRule type="duplicateValues" dxfId="57" priority="58"/>
  </conditionalFormatting>
  <conditionalFormatting sqref="B110:B123">
    <cfRule type="duplicateValues" dxfId="56" priority="56"/>
    <cfRule type="duplicateValues" dxfId="55" priority="57"/>
  </conditionalFormatting>
  <conditionalFormatting sqref="B110:B123">
    <cfRule type="duplicateValues" dxfId="54" priority="55"/>
  </conditionalFormatting>
  <conditionalFormatting sqref="B110:B123">
    <cfRule type="duplicateValues" dxfId="53" priority="52"/>
    <cfRule type="duplicateValues" dxfId="52" priority="53"/>
    <cfRule type="duplicateValues" dxfId="51" priority="54"/>
  </conditionalFormatting>
  <conditionalFormatting sqref="B110:B123">
    <cfRule type="duplicateValues" dxfId="50" priority="50"/>
    <cfRule type="duplicateValues" dxfId="49" priority="51"/>
  </conditionalFormatting>
  <conditionalFormatting sqref="B110:B123">
    <cfRule type="duplicateValues" dxfId="48" priority="48"/>
    <cfRule type="duplicateValues" dxfId="47" priority="49"/>
  </conditionalFormatting>
  <conditionalFormatting sqref="E124:E128">
    <cfRule type="duplicateValues" dxfId="46" priority="47"/>
  </conditionalFormatting>
  <conditionalFormatting sqref="E124:E128">
    <cfRule type="duplicateValues" dxfId="45" priority="46"/>
  </conditionalFormatting>
  <conditionalFormatting sqref="E124:E128">
    <cfRule type="duplicateValues" dxfId="44" priority="44"/>
    <cfRule type="duplicateValues" dxfId="43" priority="45"/>
  </conditionalFormatting>
  <conditionalFormatting sqref="E124:E128">
    <cfRule type="duplicateValues" dxfId="42" priority="41"/>
    <cfRule type="duplicateValues" dxfId="41" priority="42"/>
    <cfRule type="duplicateValues" dxfId="40" priority="43"/>
  </conditionalFormatting>
  <conditionalFormatting sqref="E124:E128">
    <cfRule type="duplicateValues" dxfId="39" priority="38"/>
    <cfRule type="duplicateValues" dxfId="38" priority="39"/>
    <cfRule type="duplicateValues" dxfId="37" priority="40"/>
  </conditionalFormatting>
  <conditionalFormatting sqref="E124:E128">
    <cfRule type="duplicateValues" dxfId="36" priority="36"/>
    <cfRule type="duplicateValues" dxfId="35" priority="37"/>
  </conditionalFormatting>
  <conditionalFormatting sqref="E124:E128">
    <cfRule type="duplicateValues" dxfId="34" priority="33"/>
    <cfRule type="duplicateValues" dxfId="33" priority="34"/>
    <cfRule type="duplicateValues" dxfId="32" priority="35"/>
  </conditionalFormatting>
  <conditionalFormatting sqref="E124:E128">
    <cfRule type="duplicateValues" dxfId="31" priority="32"/>
  </conditionalFormatting>
  <conditionalFormatting sqref="E124:E128">
    <cfRule type="duplicateValues" dxfId="30" priority="31"/>
  </conditionalFormatting>
  <conditionalFormatting sqref="E124:E128">
    <cfRule type="duplicateValues" dxfId="29" priority="29"/>
    <cfRule type="duplicateValues" dxfId="28" priority="30"/>
  </conditionalFormatting>
  <conditionalFormatting sqref="E124:E128">
    <cfRule type="duplicateValues" dxfId="27" priority="26"/>
    <cfRule type="duplicateValues" dxfId="26" priority="27"/>
    <cfRule type="duplicateValues" dxfId="25" priority="28"/>
  </conditionalFormatting>
  <conditionalFormatting sqref="E124:E128">
    <cfRule type="duplicateValues" dxfId="24" priority="24"/>
    <cfRule type="duplicateValues" dxfId="23" priority="25"/>
  </conditionalFormatting>
  <conditionalFormatting sqref="B124:B128">
    <cfRule type="duplicateValues" dxfId="22" priority="22"/>
    <cfRule type="duplicateValues" dxfId="21" priority="23"/>
  </conditionalFormatting>
  <conditionalFormatting sqref="B124:B128">
    <cfRule type="duplicateValues" dxfId="20" priority="21"/>
  </conditionalFormatting>
  <conditionalFormatting sqref="B124:B128">
    <cfRule type="duplicateValues" dxfId="19" priority="19"/>
    <cfRule type="duplicateValues" dxfId="18" priority="20"/>
  </conditionalFormatting>
  <conditionalFormatting sqref="B124:B128">
    <cfRule type="duplicateValues" dxfId="17" priority="16"/>
    <cfRule type="duplicateValues" dxfId="16" priority="17"/>
    <cfRule type="duplicateValues" dxfId="15" priority="18"/>
  </conditionalFormatting>
  <conditionalFormatting sqref="B124:B128">
    <cfRule type="duplicateValues" dxfId="14" priority="15"/>
  </conditionalFormatting>
  <conditionalFormatting sqref="B124:B128">
    <cfRule type="duplicateValues" dxfId="13" priority="12"/>
    <cfRule type="duplicateValues" dxfId="12" priority="13"/>
    <cfRule type="duplicateValues" dxfId="11" priority="14"/>
  </conditionalFormatting>
  <conditionalFormatting sqref="B124:B128">
    <cfRule type="duplicateValues" dxfId="10" priority="11"/>
  </conditionalFormatting>
  <conditionalFormatting sqref="B124:B128">
    <cfRule type="duplicateValues" dxfId="9" priority="9"/>
    <cfRule type="duplicateValues" dxfId="8" priority="10"/>
  </conditionalFormatting>
  <conditionalFormatting sqref="B124:B128">
    <cfRule type="duplicateValues" dxfId="7" priority="8"/>
  </conditionalFormatting>
  <conditionalFormatting sqref="B124:B128">
    <cfRule type="duplicateValues" dxfId="6" priority="5"/>
    <cfRule type="duplicateValues" dxfId="5" priority="6"/>
    <cfRule type="duplicateValues" dxfId="4" priority="7"/>
  </conditionalFormatting>
  <conditionalFormatting sqref="B124:B128">
    <cfRule type="duplicateValues" dxfId="3" priority="3"/>
    <cfRule type="duplicateValues" dxfId="2" priority="4"/>
  </conditionalFormatting>
  <conditionalFormatting sqref="B124:B128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zoomScale="55" zoomScaleNormal="55" workbookViewId="0">
      <selection activeCell="L23" sqref="J23:L23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6" t="s">
        <v>2144</v>
      </c>
      <c r="B1" s="197"/>
      <c r="C1" s="197"/>
      <c r="D1" s="197"/>
      <c r="E1" s="198"/>
      <c r="F1" s="194" t="s">
        <v>2535</v>
      </c>
      <c r="G1" s="195"/>
      <c r="H1" s="98">
        <f>COUNTIF(A:E,"2 Gavetas Vacías + 1 Fallando")</f>
        <v>0</v>
      </c>
      <c r="I1" s="98">
        <f>COUNTIF(A:E,("3 Gavetas Vacías"))</f>
        <v>9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99" t="s">
        <v>2606</v>
      </c>
      <c r="B2" s="200"/>
      <c r="C2" s="200"/>
      <c r="D2" s="200"/>
      <c r="E2" s="201"/>
      <c r="F2" s="97" t="s">
        <v>2534</v>
      </c>
      <c r="G2" s="96">
        <f>G3+G4</f>
        <v>124</v>
      </c>
      <c r="H2" s="97" t="s">
        <v>2541</v>
      </c>
      <c r="I2" s="96">
        <f>COUNTIF(A:E,"Abastecidos")</f>
        <v>0</v>
      </c>
      <c r="J2" s="97" t="s">
        <v>2554</v>
      </c>
      <c r="K2" s="96">
        <f>COUNTIF(REPORTE!A:Q,"REINICIO FALLIDO")</f>
        <v>0</v>
      </c>
    </row>
    <row r="3" spans="1:11" ht="15" customHeight="1" x14ac:dyDescent="0.25">
      <c r="A3" s="205"/>
      <c r="B3" s="177"/>
      <c r="C3" s="206"/>
      <c r="D3" s="206"/>
      <c r="E3" s="207"/>
      <c r="F3" s="97" t="s">
        <v>2533</v>
      </c>
      <c r="G3" s="96">
        <f>COUNTIF(REPORTE!A:Q,"fuera de Servicio")</f>
        <v>99</v>
      </c>
      <c r="H3" s="97" t="s">
        <v>2611</v>
      </c>
      <c r="I3" s="96">
        <f>COUNTIF(A:E,"GAVETAS VACIAS + GAVETAS FALLANDO")</f>
        <v>11</v>
      </c>
      <c r="J3" s="97" t="s">
        <v>2555</v>
      </c>
      <c r="K3" s="96">
        <f>COUNTIF(REPORTE!A:Q,"CARGA FALLIDA")</f>
        <v>0</v>
      </c>
    </row>
    <row r="4" spans="1:11" ht="15" customHeight="1" thickBot="1" x14ac:dyDescent="0.3">
      <c r="A4" s="138" t="s">
        <v>2405</v>
      </c>
      <c r="B4" s="139">
        <v>44457.708333333336</v>
      </c>
      <c r="C4" s="208"/>
      <c r="D4" s="208"/>
      <c r="E4" s="209"/>
      <c r="F4" s="97" t="s">
        <v>2530</v>
      </c>
      <c r="G4" s="96">
        <f>COUNTIF(REPORTE!A:Q,"En Servicio")</f>
        <v>25</v>
      </c>
      <c r="H4" s="97" t="s">
        <v>2610</v>
      </c>
      <c r="I4" s="96">
        <f>COUNTIF(A:E,"Solucionado")</f>
        <v>0</v>
      </c>
      <c r="J4" s="97" t="s">
        <v>2556</v>
      </c>
      <c r="K4" s="96">
        <f>COUNTIF(REPORTE!P4:P4,"PRINTER")</f>
        <v>0</v>
      </c>
    </row>
    <row r="5" spans="1:11" ht="18.75" thickBot="1" x14ac:dyDescent="0.3">
      <c r="A5" s="138" t="s">
        <v>2406</v>
      </c>
      <c r="B5" s="139">
        <v>44458.25</v>
      </c>
      <c r="C5" s="208"/>
      <c r="D5" s="208"/>
      <c r="E5" s="209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9</v>
      </c>
      <c r="J5" s="119"/>
      <c r="K5" s="119"/>
    </row>
    <row r="6" spans="1:11" ht="15" customHeight="1" x14ac:dyDescent="0.25">
      <c r="A6" s="212"/>
      <c r="B6" s="213"/>
      <c r="C6" s="210"/>
      <c r="D6" s="210"/>
      <c r="E6" s="211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3</v>
      </c>
      <c r="J6" s="119"/>
      <c r="K6" s="119"/>
    </row>
    <row r="7" spans="1:11" ht="18" customHeight="1" thickBot="1" x14ac:dyDescent="0.3">
      <c r="A7" s="202" t="s">
        <v>2558</v>
      </c>
      <c r="B7" s="203"/>
      <c r="C7" s="203"/>
      <c r="D7" s="203"/>
      <c r="E7" s="204"/>
      <c r="F7" s="97" t="s">
        <v>2609</v>
      </c>
      <c r="G7" s="96">
        <f>COUNTIF(A:E,"Sin Efectivo")</f>
        <v>20</v>
      </c>
      <c r="H7" s="97" t="s">
        <v>2539</v>
      </c>
      <c r="I7" s="96">
        <f>COUNTIF(A:E,"GAVETA DE RECHAZO LLENA")</f>
        <v>1</v>
      </c>
      <c r="J7" s="119"/>
      <c r="K7" s="119"/>
    </row>
    <row r="8" spans="1:11" ht="18.75" customHeight="1" x14ac:dyDescent="0.25">
      <c r="A8" s="140" t="s">
        <v>15</v>
      </c>
      <c r="B8" s="140" t="s">
        <v>2407</v>
      </c>
      <c r="C8" s="140" t="s">
        <v>46</v>
      </c>
      <c r="D8" s="149" t="s">
        <v>2410</v>
      </c>
      <c r="E8" s="140" t="s">
        <v>2408</v>
      </c>
    </row>
    <row r="9" spans="1:11" s="119" customFormat="1" ht="18" x14ac:dyDescent="0.25">
      <c r="A9" s="135" t="e">
        <f>VLOOKUP(B9,'[1]LISTADO ATM'!$A$2:$C$922,3,0)</f>
        <v>#N/A</v>
      </c>
      <c r="B9" s="122"/>
      <c r="C9" s="135" t="e">
        <f>VLOOKUP(B9,'[1]LISTADO ATM'!$A$2:$B$922,2,0)</f>
        <v>#N/A</v>
      </c>
      <c r="D9" s="143"/>
      <c r="E9" s="145"/>
    </row>
    <row r="10" spans="1:11" s="119" customFormat="1" ht="18" x14ac:dyDescent="0.25">
      <c r="A10" s="135" t="e">
        <f>VLOOKUP(B10,'[1]LISTADO ATM'!$A$2:$C$922,3,0)</f>
        <v>#N/A</v>
      </c>
      <c r="B10" s="122"/>
      <c r="C10" s="135" t="e">
        <f>VLOOKUP(B10,'[1]LISTADO ATM'!$A$2:$B$922,2,0)</f>
        <v>#N/A</v>
      </c>
      <c r="D10" s="143"/>
      <c r="E10" s="145"/>
    </row>
    <row r="11" spans="1:11" s="119" customFormat="1" ht="18" x14ac:dyDescent="0.25">
      <c r="A11" s="136" t="s">
        <v>2460</v>
      </c>
      <c r="B11" s="137">
        <f>COUNT(#REF!)</f>
        <v>0</v>
      </c>
      <c r="C11" s="214"/>
      <c r="D11" s="214"/>
      <c r="E11" s="214"/>
    </row>
    <row r="12" spans="1:11" s="119" customFormat="1" x14ac:dyDescent="0.25">
      <c r="A12" s="212"/>
      <c r="B12" s="213"/>
      <c r="C12" s="213"/>
      <c r="D12" s="213"/>
      <c r="E12" s="215"/>
    </row>
    <row r="13" spans="1:11" s="119" customFormat="1" ht="18.75" customHeight="1" thickBot="1" x14ac:dyDescent="0.3">
      <c r="A13" s="202" t="s">
        <v>2559</v>
      </c>
      <c r="B13" s="203"/>
      <c r="C13" s="203"/>
      <c r="D13" s="203"/>
      <c r="E13" s="204"/>
    </row>
    <row r="14" spans="1:11" s="119" customFormat="1" ht="18" x14ac:dyDescent="0.25">
      <c r="A14" s="140" t="s">
        <v>15</v>
      </c>
      <c r="B14" s="140" t="s">
        <v>2407</v>
      </c>
      <c r="C14" s="140" t="s">
        <v>46</v>
      </c>
      <c r="D14" s="167" t="s">
        <v>2410</v>
      </c>
      <c r="E14" s="168" t="s">
        <v>2408</v>
      </c>
    </row>
    <row r="15" spans="1:11" s="119" customFormat="1" ht="18" x14ac:dyDescent="0.25">
      <c r="A15" s="135" t="e">
        <f>VLOOKUP(B15,'[1]LISTADO ATM'!$A$2:$C$922,3,0)</f>
        <v>#N/A</v>
      </c>
      <c r="B15" s="122"/>
      <c r="C15" s="135" t="e">
        <f>VLOOKUP(B15,'[1]LISTADO ATM'!$A$2:$B$822,2,0)</f>
        <v>#N/A</v>
      </c>
      <c r="D15" s="150"/>
      <c r="E15" s="151"/>
    </row>
    <row r="16" spans="1:11" s="119" customFormat="1" ht="18" x14ac:dyDescent="0.25">
      <c r="A16" s="135" t="e">
        <f>VLOOKUP(B16,'[1]LISTADO ATM'!$A$2:$C$922,3,0)</f>
        <v>#N/A</v>
      </c>
      <c r="B16" s="122"/>
      <c r="C16" s="135" t="e">
        <f>VLOOKUP(B16,'[1]LISTADO ATM'!$A$2:$B$822,2,0)</f>
        <v>#N/A</v>
      </c>
      <c r="D16" s="150"/>
      <c r="E16" s="151"/>
    </row>
    <row r="17" spans="1:5" s="119" customFormat="1" ht="18.75" customHeight="1" x14ac:dyDescent="0.25">
      <c r="A17" s="136" t="s">
        <v>2460</v>
      </c>
      <c r="B17" s="137">
        <f>COUNT(#REF!)</f>
        <v>0</v>
      </c>
      <c r="C17" s="187"/>
      <c r="D17" s="188"/>
      <c r="E17" s="189"/>
    </row>
    <row r="18" spans="1:5" s="119" customFormat="1" ht="15.75" thickBot="1" x14ac:dyDescent="0.3">
      <c r="A18" s="190"/>
      <c r="B18" s="181"/>
      <c r="C18" s="181"/>
      <c r="D18" s="181"/>
      <c r="E18" s="182"/>
    </row>
    <row r="19" spans="1:5" s="106" customFormat="1" ht="18.75" thickBot="1" x14ac:dyDescent="0.3">
      <c r="A19" s="164" t="s">
        <v>2461</v>
      </c>
      <c r="B19" s="165"/>
      <c r="C19" s="165"/>
      <c r="D19" s="165"/>
      <c r="E19" s="166"/>
    </row>
    <row r="20" spans="1:5" s="106" customFormat="1" ht="18" customHeight="1" x14ac:dyDescent="0.25">
      <c r="A20" s="140" t="s">
        <v>15</v>
      </c>
      <c r="B20" s="140" t="s">
        <v>2407</v>
      </c>
      <c r="C20" s="140" t="s">
        <v>46</v>
      </c>
      <c r="D20" s="149" t="s">
        <v>2410</v>
      </c>
      <c r="E20" s="140" t="s">
        <v>2408</v>
      </c>
    </row>
    <row r="21" spans="1:5" s="106" customFormat="1" ht="18" customHeight="1" x14ac:dyDescent="0.25">
      <c r="A21" s="135" t="str">
        <f>VLOOKUP(B21,'[1]LISTADO ATM'!$A$2:$C$922,3,0)</f>
        <v>DISTRITO NACIONAL</v>
      </c>
      <c r="B21" s="122">
        <v>958</v>
      </c>
      <c r="C21" s="135" t="str">
        <f>VLOOKUP(B21,'[1]LISTADO ATM'!$A$2:$B$922,2,0)</f>
        <v xml:space="preserve">ATM Olé Aut. San Isidro </v>
      </c>
      <c r="D21" s="144" t="s">
        <v>2428</v>
      </c>
      <c r="E21" s="145">
        <v>3336028719</v>
      </c>
    </row>
    <row r="22" spans="1:5" s="106" customFormat="1" ht="18" customHeight="1" x14ac:dyDescent="0.25">
      <c r="A22" s="135" t="str">
        <f>VLOOKUP(B22,'[1]LISTADO ATM'!$A$2:$C$922,3,0)</f>
        <v>SUR</v>
      </c>
      <c r="B22" s="122">
        <v>249</v>
      </c>
      <c r="C22" s="135" t="str">
        <f>VLOOKUP(B22,'[1]LISTADO ATM'!$A$2:$B$922,2,0)</f>
        <v xml:space="preserve">ATM Banco Agrícola Neiba </v>
      </c>
      <c r="D22" s="144" t="s">
        <v>2428</v>
      </c>
      <c r="E22" s="145">
        <v>3336029205</v>
      </c>
    </row>
    <row r="23" spans="1:5" s="119" customFormat="1" ht="18" customHeight="1" x14ac:dyDescent="0.25">
      <c r="A23" s="135" t="str">
        <f>VLOOKUP(B23,'[1]LISTADO ATM'!$A$2:$C$922,3,0)</f>
        <v>ESTE</v>
      </c>
      <c r="B23" s="122">
        <v>838</v>
      </c>
      <c r="C23" s="135" t="str">
        <f>VLOOKUP(B23,'[1]LISTADO ATM'!$A$2:$B$922,2,0)</f>
        <v xml:space="preserve">ATM UNP Consuelo </v>
      </c>
      <c r="D23" s="144" t="s">
        <v>2428</v>
      </c>
      <c r="E23" s="145" t="s">
        <v>2647</v>
      </c>
    </row>
    <row r="24" spans="1:5" s="119" customFormat="1" ht="18" customHeight="1" x14ac:dyDescent="0.25">
      <c r="A24" s="135" t="str">
        <f>VLOOKUP(B24,'[1]LISTADO ATM'!$A$2:$C$922,3,0)</f>
        <v>ESTE</v>
      </c>
      <c r="B24" s="122">
        <v>843</v>
      </c>
      <c r="C24" s="135" t="str">
        <f>VLOOKUP(B24,'[1]LISTADO ATM'!$A$2:$B$922,2,0)</f>
        <v xml:space="preserve">ATM Oficina Romana Centro </v>
      </c>
      <c r="D24" s="144" t="s">
        <v>2428</v>
      </c>
      <c r="E24" s="145" t="s">
        <v>2645</v>
      </c>
    </row>
    <row r="25" spans="1:5" s="119" customFormat="1" ht="18.75" customHeight="1" x14ac:dyDescent="0.25">
      <c r="A25" s="135" t="str">
        <f>VLOOKUP(B25,'[1]LISTADO ATM'!$A$2:$C$922,3,0)</f>
        <v>SUR</v>
      </c>
      <c r="B25" s="122">
        <v>48</v>
      </c>
      <c r="C25" s="135" t="str">
        <f>VLOOKUP(B25,'[1]LISTADO ATM'!$A$2:$B$922,2,0)</f>
        <v xml:space="preserve">ATM Autoservicio Neiba I </v>
      </c>
      <c r="D25" s="144" t="s">
        <v>2428</v>
      </c>
      <c r="E25" s="145" t="s">
        <v>2644</v>
      </c>
    </row>
    <row r="26" spans="1:5" s="119" customFormat="1" ht="18.75" customHeight="1" x14ac:dyDescent="0.25">
      <c r="A26" s="135" t="str">
        <f>VLOOKUP(B26,'[1]LISTADO ATM'!$A$2:$C$922,3,0)</f>
        <v>NORTE</v>
      </c>
      <c r="B26" s="122">
        <v>40</v>
      </c>
      <c r="C26" s="135" t="str">
        <f>VLOOKUP(B26,'[1]LISTADO ATM'!$A$2:$B$922,2,0)</f>
        <v xml:space="preserve">ATM Oficina El Puñal </v>
      </c>
      <c r="D26" s="144" t="s">
        <v>2428</v>
      </c>
      <c r="E26" s="145" t="s">
        <v>2651</v>
      </c>
    </row>
    <row r="27" spans="1:5" s="119" customFormat="1" ht="18.75" customHeight="1" x14ac:dyDescent="0.25">
      <c r="A27" s="135" t="str">
        <f>VLOOKUP(B27,'[1]LISTADO ATM'!$A$2:$C$922,3,0)</f>
        <v>ESTE</v>
      </c>
      <c r="B27" s="122">
        <v>429</v>
      </c>
      <c r="C27" s="135" t="str">
        <f>VLOOKUP(B27,'[1]LISTADO ATM'!$A$2:$B$922,2,0)</f>
        <v xml:space="preserve">ATM Oficina Jumbo La Romana </v>
      </c>
      <c r="D27" s="144" t="s">
        <v>2428</v>
      </c>
      <c r="E27" s="145" t="s">
        <v>2648</v>
      </c>
    </row>
    <row r="28" spans="1:5" s="119" customFormat="1" ht="18.75" customHeight="1" x14ac:dyDescent="0.25">
      <c r="A28" s="135" t="str">
        <f>VLOOKUP(B28,'[1]LISTADO ATM'!$A$2:$C$922,3,0)</f>
        <v>NORTE</v>
      </c>
      <c r="B28" s="122">
        <v>633</v>
      </c>
      <c r="C28" s="135" t="str">
        <f>VLOOKUP(B28,'[1]LISTADO ATM'!$A$2:$B$922,2,0)</f>
        <v xml:space="preserve">ATM Autobanco Las Colinas </v>
      </c>
      <c r="D28" s="144" t="s">
        <v>2428</v>
      </c>
      <c r="E28" s="145" t="s">
        <v>2659</v>
      </c>
    </row>
    <row r="29" spans="1:5" s="119" customFormat="1" ht="18.75" customHeight="1" x14ac:dyDescent="0.25">
      <c r="A29" s="135" t="str">
        <f>VLOOKUP(B29,'[1]LISTADO ATM'!$A$2:$C$922,3,0)</f>
        <v>SUR</v>
      </c>
      <c r="B29" s="122">
        <v>252</v>
      </c>
      <c r="C29" s="135" t="str">
        <f>VLOOKUP(B29,'[1]LISTADO ATM'!$A$2:$B$922,2,0)</f>
        <v xml:space="preserve">ATM Banco Agrícola (Barahona) </v>
      </c>
      <c r="D29" s="144" t="s">
        <v>2428</v>
      </c>
      <c r="E29" s="145" t="s">
        <v>2665</v>
      </c>
    </row>
    <row r="30" spans="1:5" s="119" customFormat="1" ht="18" customHeight="1" x14ac:dyDescent="0.25">
      <c r="A30" s="135" t="str">
        <f>VLOOKUP(B30,'[1]LISTADO ATM'!$A$2:$C$922,3,0)</f>
        <v>SUR</v>
      </c>
      <c r="B30" s="122">
        <v>781</v>
      </c>
      <c r="C30" s="135" t="str">
        <f>VLOOKUP(B30,'[1]LISTADO ATM'!$A$2:$B$922,2,0)</f>
        <v xml:space="preserve">ATM Estación Isla Barahona </v>
      </c>
      <c r="D30" s="144" t="s">
        <v>2428</v>
      </c>
      <c r="E30" s="145">
        <v>3336030400</v>
      </c>
    </row>
    <row r="31" spans="1:5" s="119" customFormat="1" ht="18" customHeight="1" x14ac:dyDescent="0.25">
      <c r="A31" s="135" t="str">
        <f>VLOOKUP(B31,'[1]LISTADO ATM'!$A$2:$C$922,3,0)</f>
        <v>ESTE</v>
      </c>
      <c r="B31" s="122">
        <v>609</v>
      </c>
      <c r="C31" s="135" t="str">
        <f>VLOOKUP(B31,'[1]LISTADO ATM'!$A$2:$B$922,2,0)</f>
        <v xml:space="preserve">ATM S/M Jumbo (San Pedro) </v>
      </c>
      <c r="D31" s="144" t="s">
        <v>2428</v>
      </c>
      <c r="E31" s="145">
        <v>3336030402</v>
      </c>
    </row>
    <row r="32" spans="1:5" s="119" customFormat="1" ht="18" customHeight="1" x14ac:dyDescent="0.25">
      <c r="A32" s="135" t="str">
        <f>VLOOKUP(B32,'[1]LISTADO ATM'!$A$2:$C$922,3,0)</f>
        <v>ESTE</v>
      </c>
      <c r="B32" s="122">
        <v>608</v>
      </c>
      <c r="C32" s="135" t="str">
        <f>VLOOKUP(B32,'[1]LISTADO ATM'!$A$2:$B$922,2,0)</f>
        <v xml:space="preserve">ATM Oficina Jumbo (San Pedro) </v>
      </c>
      <c r="D32" s="144" t="s">
        <v>2428</v>
      </c>
      <c r="E32" s="145">
        <v>3336030407</v>
      </c>
    </row>
    <row r="33" spans="1:5" s="119" customFormat="1" ht="18" customHeight="1" x14ac:dyDescent="0.25">
      <c r="A33" s="135" t="str">
        <f>VLOOKUP(B33,'[1]LISTADO ATM'!$A$2:$C$922,3,0)</f>
        <v>DISTRITO NACIONAL</v>
      </c>
      <c r="B33" s="122">
        <v>577</v>
      </c>
      <c r="C33" s="135" t="str">
        <f>VLOOKUP(B33,'[1]LISTADO ATM'!$A$2:$B$922,2,0)</f>
        <v xml:space="preserve">ATM Olé Ave. Duarte </v>
      </c>
      <c r="D33" s="144" t="s">
        <v>2428</v>
      </c>
      <c r="E33" s="145">
        <v>3336030412</v>
      </c>
    </row>
    <row r="34" spans="1:5" s="119" customFormat="1" ht="18" customHeight="1" x14ac:dyDescent="0.25">
      <c r="A34" s="135" t="str">
        <f>VLOOKUP(B34,'[1]LISTADO ATM'!$A$2:$C$922,3,0)</f>
        <v>DISTRITO NACIONAL</v>
      </c>
      <c r="B34" s="122">
        <v>32</v>
      </c>
      <c r="C34" s="135" t="str">
        <f>VLOOKUP(B34,'[1]LISTADO ATM'!$A$2:$B$922,2,0)</f>
        <v xml:space="preserve">ATM Oficina San Martín II </v>
      </c>
      <c r="D34" s="144" t="s">
        <v>2428</v>
      </c>
      <c r="E34" s="145">
        <v>3336030414</v>
      </c>
    </row>
    <row r="35" spans="1:5" s="119" customFormat="1" ht="18" customHeight="1" x14ac:dyDescent="0.25">
      <c r="A35" s="135" t="str">
        <f>VLOOKUP(B35,'[1]LISTADO ATM'!$A$2:$C$922,3,0)</f>
        <v>DISTRITO NACIONAL</v>
      </c>
      <c r="B35" s="122">
        <v>415</v>
      </c>
      <c r="C35" s="135" t="str">
        <f>VLOOKUP(B35,'[1]LISTADO ATM'!$A$2:$B$922,2,0)</f>
        <v xml:space="preserve">ATM Autobanco San Martín I </v>
      </c>
      <c r="D35" s="144" t="s">
        <v>2428</v>
      </c>
      <c r="E35" s="145">
        <v>3336030415</v>
      </c>
    </row>
    <row r="36" spans="1:5" s="119" customFormat="1" ht="19.5" customHeight="1" x14ac:dyDescent="0.25">
      <c r="A36" s="135" t="str">
        <f>VLOOKUP(B36,'[1]LISTADO ATM'!$A$2:$C$922,3,0)</f>
        <v>ESTE</v>
      </c>
      <c r="B36" s="122">
        <v>158</v>
      </c>
      <c r="C36" s="135" t="str">
        <f>VLOOKUP(B36,'[1]LISTADO ATM'!$A$2:$B$922,2,0)</f>
        <v xml:space="preserve">ATM Oficina Romana Norte </v>
      </c>
      <c r="D36" s="144" t="s">
        <v>2428</v>
      </c>
      <c r="E36" s="145">
        <v>3336030428</v>
      </c>
    </row>
    <row r="37" spans="1:5" s="119" customFormat="1" ht="19.5" customHeight="1" x14ac:dyDescent="0.25">
      <c r="A37" s="135" t="str">
        <f>VLOOKUP(B37,'[1]LISTADO ATM'!$A$2:$C$922,3,0)</f>
        <v>DISTRITO NACIONAL</v>
      </c>
      <c r="B37" s="122">
        <v>672</v>
      </c>
      <c r="C37" s="135" t="str">
        <f>VLOOKUP(B37,'[1]LISTADO ATM'!$A$2:$B$922,2,0)</f>
        <v>ATM Destacamento Policía Nacional La Victoria</v>
      </c>
      <c r="D37" s="144" t="s">
        <v>2428</v>
      </c>
      <c r="E37" s="145">
        <v>3336030429</v>
      </c>
    </row>
    <row r="38" spans="1:5" s="119" customFormat="1" ht="19.5" customHeight="1" x14ac:dyDescent="0.25">
      <c r="A38" s="135" t="str">
        <f>VLOOKUP(B38,'[1]LISTADO ATM'!$A$2:$C$922,3,0)</f>
        <v>DISTRITO NACIONAL</v>
      </c>
      <c r="B38" s="122">
        <v>507</v>
      </c>
      <c r="C38" s="135" t="str">
        <f>VLOOKUP(B38,'[1]LISTADO ATM'!$A$2:$B$922,2,0)</f>
        <v>ATM Estación Sigma Boca Chica</v>
      </c>
      <c r="D38" s="144" t="s">
        <v>2428</v>
      </c>
      <c r="E38" s="145">
        <v>3336030431</v>
      </c>
    </row>
    <row r="39" spans="1:5" s="119" customFormat="1" ht="19.5" customHeight="1" x14ac:dyDescent="0.25">
      <c r="A39" s="135" t="str">
        <f>VLOOKUP(B39,'[1]LISTADO ATM'!$A$2:$C$922,3,0)</f>
        <v>ESTE</v>
      </c>
      <c r="B39" s="122">
        <v>660</v>
      </c>
      <c r="C39" s="135" t="str">
        <f>VLOOKUP(B39,'[1]LISTADO ATM'!$A$2:$B$922,2,0)</f>
        <v>ATM Oficina Romana Norte II</v>
      </c>
      <c r="D39" s="144" t="s">
        <v>2428</v>
      </c>
      <c r="E39" s="145">
        <v>3336030433</v>
      </c>
    </row>
    <row r="40" spans="1:5" s="119" customFormat="1" ht="19.5" customHeight="1" x14ac:dyDescent="0.25">
      <c r="A40" s="135" t="str">
        <f>VLOOKUP(B40,'[1]LISTADO ATM'!$A$2:$C$922,3,0)</f>
        <v>SUR</v>
      </c>
      <c r="B40" s="122">
        <v>182</v>
      </c>
      <c r="C40" s="135" t="str">
        <f>VLOOKUP(B40,'[1]LISTADO ATM'!$A$2:$B$922,2,0)</f>
        <v xml:space="preserve">ATM Barahona Comb </v>
      </c>
      <c r="D40" s="144" t="s">
        <v>2428</v>
      </c>
      <c r="E40" s="145">
        <v>3336030434</v>
      </c>
    </row>
    <row r="41" spans="1:5" s="119" customFormat="1" ht="19.5" customHeight="1" x14ac:dyDescent="0.25">
      <c r="A41" s="135" t="e">
        <f>VLOOKUP(B41,'[1]LISTADO ATM'!$A$2:$C$922,3,0)</f>
        <v>#N/A</v>
      </c>
      <c r="B41" s="122"/>
      <c r="C41" s="135" t="e">
        <f>VLOOKUP(B41,'[1]LISTADO ATM'!$A$2:$B$922,2,0)</f>
        <v>#N/A</v>
      </c>
      <c r="D41" s="152"/>
      <c r="E41" s="151"/>
    </row>
    <row r="42" spans="1:5" s="119" customFormat="1" ht="19.5" customHeight="1" x14ac:dyDescent="0.25">
      <c r="A42" s="135" t="e">
        <f>VLOOKUP(B42,'[1]LISTADO ATM'!$A$2:$C$922,3,0)</f>
        <v>#N/A</v>
      </c>
      <c r="B42" s="122"/>
      <c r="C42" s="135" t="e">
        <f>VLOOKUP(B42,'[1]LISTADO ATM'!$A$2:$B$922,2,0)</f>
        <v>#N/A</v>
      </c>
      <c r="D42" s="152"/>
      <c r="E42" s="151"/>
    </row>
    <row r="43" spans="1:5" s="119" customFormat="1" ht="19.5" customHeight="1" x14ac:dyDescent="0.25">
      <c r="A43" s="135" t="e">
        <f>VLOOKUP(B43,'[1]LISTADO ATM'!$A$2:$C$922,3,0)</f>
        <v>#N/A</v>
      </c>
      <c r="B43" s="122"/>
      <c r="C43" s="135" t="e">
        <f>VLOOKUP(B43,'[1]LISTADO ATM'!$A$2:$B$922,2,0)</f>
        <v>#N/A</v>
      </c>
      <c r="D43" s="152"/>
      <c r="E43" s="151"/>
    </row>
    <row r="44" spans="1:5" s="119" customFormat="1" ht="19.5" customHeight="1" x14ac:dyDescent="0.25">
      <c r="A44" s="136"/>
      <c r="B44" s="137">
        <f>COUNT(B21:B40)</f>
        <v>20</v>
      </c>
      <c r="C44" s="187"/>
      <c r="D44" s="188"/>
      <c r="E44" s="189"/>
    </row>
    <row r="45" spans="1:5" s="119" customFormat="1" ht="19.5" customHeight="1" thickBot="1" x14ac:dyDescent="0.3">
      <c r="A45" s="190"/>
      <c r="B45" s="181"/>
      <c r="C45" s="181"/>
      <c r="D45" s="181"/>
      <c r="E45" s="182"/>
    </row>
    <row r="46" spans="1:5" s="119" customFormat="1" ht="19.5" customHeight="1" thickBot="1" x14ac:dyDescent="0.3">
      <c r="A46" s="191" t="s">
        <v>2433</v>
      </c>
      <c r="B46" s="192"/>
      <c r="C46" s="192"/>
      <c r="D46" s="192"/>
      <c r="E46" s="193"/>
    </row>
    <row r="47" spans="1:5" s="119" customFormat="1" ht="19.5" customHeight="1" x14ac:dyDescent="0.25">
      <c r="A47" s="140" t="s">
        <v>15</v>
      </c>
      <c r="B47" s="140" t="s">
        <v>2407</v>
      </c>
      <c r="C47" s="140" t="s">
        <v>46</v>
      </c>
      <c r="D47" s="149" t="s">
        <v>2410</v>
      </c>
      <c r="E47" s="140" t="s">
        <v>2408</v>
      </c>
    </row>
    <row r="48" spans="1:5" s="119" customFormat="1" ht="19.5" customHeight="1" x14ac:dyDescent="0.25">
      <c r="A48" s="134" t="str">
        <f>VLOOKUP(B48,'[1]LISTADO ATM'!$A$2:$C$922,3,0)</f>
        <v>DISTRITO NACIONAL</v>
      </c>
      <c r="B48" s="122">
        <v>325</v>
      </c>
      <c r="C48" s="134" t="str">
        <f>VLOOKUP(B48,'[1]LISTADO ATM'!$A$2:$B$822,2,0)</f>
        <v>ATM Casa Edwin</v>
      </c>
      <c r="D48" s="142" t="s">
        <v>2433</v>
      </c>
      <c r="E48" s="145">
        <v>3336030123</v>
      </c>
    </row>
    <row r="49" spans="1:5" s="119" customFormat="1" ht="19.5" customHeight="1" x14ac:dyDescent="0.25">
      <c r="A49" s="134" t="str">
        <f>VLOOKUP(B49,'[1]LISTADO ATM'!$A$2:$C$922,3,0)</f>
        <v>DISTRITO NACIONAL</v>
      </c>
      <c r="B49" s="122">
        <v>516</v>
      </c>
      <c r="C49" s="134" t="str">
        <f>VLOOKUP(B49,'[1]LISTADO ATM'!$A$2:$B$822,2,0)</f>
        <v xml:space="preserve">ATM Oficina Gascue </v>
      </c>
      <c r="D49" s="142" t="s">
        <v>2433</v>
      </c>
      <c r="E49" s="145">
        <v>3336030125</v>
      </c>
    </row>
    <row r="50" spans="1:5" s="119" customFormat="1" ht="19.5" customHeight="1" x14ac:dyDescent="0.25">
      <c r="A50" s="134" t="str">
        <f>VLOOKUP(B50,'[1]LISTADO ATM'!$A$2:$C$922,3,0)</f>
        <v>DISTRITO NACIONAL</v>
      </c>
      <c r="B50" s="122">
        <v>160</v>
      </c>
      <c r="C50" s="134" t="str">
        <f>VLOOKUP(B50,'[1]LISTADO ATM'!$A$2:$B$822,2,0)</f>
        <v xml:space="preserve">ATM Oficina Herrera </v>
      </c>
      <c r="D50" s="142" t="s">
        <v>2433</v>
      </c>
      <c r="E50" s="145" t="s">
        <v>2646</v>
      </c>
    </row>
    <row r="51" spans="1:5" s="119" customFormat="1" ht="19.5" customHeight="1" x14ac:dyDescent="0.25">
      <c r="A51" s="134" t="str">
        <f>VLOOKUP(B51,'[1]LISTADO ATM'!$A$2:$C$922,3,0)</f>
        <v>NORTE</v>
      </c>
      <c r="B51" s="122">
        <v>88</v>
      </c>
      <c r="C51" s="134" t="str">
        <f>VLOOKUP(B51,'[1]LISTADO ATM'!$A$2:$B$822,2,0)</f>
        <v xml:space="preserve">ATM S/M La Fuente (Santiago) </v>
      </c>
      <c r="D51" s="142" t="s">
        <v>2433</v>
      </c>
      <c r="E51" s="145" t="s">
        <v>2650</v>
      </c>
    </row>
    <row r="52" spans="1:5" s="119" customFormat="1" ht="19.5" customHeight="1" x14ac:dyDescent="0.25">
      <c r="A52" s="134" t="str">
        <f>VLOOKUP(B52,'[1]LISTADO ATM'!$A$2:$C$922,3,0)</f>
        <v>DISTRITO NACIONAL</v>
      </c>
      <c r="B52" s="122">
        <v>717</v>
      </c>
      <c r="C52" s="134" t="str">
        <f>VLOOKUP(B52,'[1]LISTADO ATM'!$A$2:$B$822,2,0)</f>
        <v xml:space="preserve">ATM Oficina Los Alcarrizos </v>
      </c>
      <c r="D52" s="142" t="s">
        <v>2433</v>
      </c>
      <c r="E52" s="145" t="s">
        <v>2649</v>
      </c>
    </row>
    <row r="53" spans="1:5" s="119" customFormat="1" ht="19.5" customHeight="1" x14ac:dyDescent="0.25">
      <c r="A53" s="134" t="str">
        <f>VLOOKUP(B53,'[1]LISTADO ATM'!$A$2:$C$922,3,0)</f>
        <v>ESTE</v>
      </c>
      <c r="B53" s="122">
        <v>912</v>
      </c>
      <c r="C53" s="134" t="str">
        <f>VLOOKUP(B53,'[1]LISTADO ATM'!$A$2:$B$822,2,0)</f>
        <v xml:space="preserve">ATM Oficina San Pedro II </v>
      </c>
      <c r="D53" s="142" t="s">
        <v>2433</v>
      </c>
      <c r="E53" s="145" t="s">
        <v>2660</v>
      </c>
    </row>
    <row r="54" spans="1:5" s="119" customFormat="1" ht="18" customHeight="1" x14ac:dyDescent="0.25">
      <c r="A54" s="134" t="str">
        <f>VLOOKUP(B54,'[1]LISTADO ATM'!$A$2:$C$922,3,0)</f>
        <v>ESTE</v>
      </c>
      <c r="B54" s="145">
        <v>842</v>
      </c>
      <c r="C54" s="134" t="str">
        <f>VLOOKUP(B54,'[1]LISTADO ATM'!$A$2:$B$822,2,0)</f>
        <v xml:space="preserve">ATM Plaza Orense II (La Romana) </v>
      </c>
      <c r="D54" s="142" t="s">
        <v>2433</v>
      </c>
      <c r="E54" s="145">
        <v>3336030406</v>
      </c>
    </row>
    <row r="55" spans="1:5" s="119" customFormat="1" ht="18" customHeight="1" x14ac:dyDescent="0.25">
      <c r="A55" s="134" t="str">
        <f>VLOOKUP(B55,'[1]LISTADO ATM'!$A$2:$C$922,3,0)</f>
        <v>SUR</v>
      </c>
      <c r="B55" s="145">
        <v>750</v>
      </c>
      <c r="C55" s="134" t="str">
        <f>VLOOKUP(B55,'[1]LISTADO ATM'!$A$2:$B$822,2,0)</f>
        <v xml:space="preserve">ATM UNP Duvergé </v>
      </c>
      <c r="D55" s="142" t="s">
        <v>2433</v>
      </c>
      <c r="E55" s="145">
        <v>3336030423</v>
      </c>
    </row>
    <row r="56" spans="1:5" s="119" customFormat="1" ht="18" customHeight="1" x14ac:dyDescent="0.25">
      <c r="A56" s="134" t="str">
        <f>VLOOKUP(B56,'[1]LISTADO ATM'!$A$2:$C$922,3,0)</f>
        <v>NORTE</v>
      </c>
      <c r="B56" s="145">
        <v>196</v>
      </c>
      <c r="C56" s="134" t="str">
        <f>VLOOKUP(B56,'[1]LISTADO ATM'!$A$2:$B$822,2,0)</f>
        <v xml:space="preserve">ATM Estación Texaco Cangrejo Farmacia (Sosúa) </v>
      </c>
      <c r="D56" s="142" t="s">
        <v>2433</v>
      </c>
      <c r="E56" s="145">
        <v>3336030425</v>
      </c>
    </row>
    <row r="57" spans="1:5" s="119" customFormat="1" ht="18" customHeight="1" x14ac:dyDescent="0.25">
      <c r="A57" s="134" t="str">
        <f>VLOOKUP(B57,'[1]LISTADO ATM'!$A$2:$C$922,3,0)</f>
        <v>DISTRITO NACIONAL</v>
      </c>
      <c r="B57" s="145">
        <v>227</v>
      </c>
      <c r="C57" s="134" t="str">
        <f>VLOOKUP(B57,'[1]LISTADO ATM'!$A$2:$B$822,2,0)</f>
        <v xml:space="preserve">ATM S/M Bravo Av. Enriquillo </v>
      </c>
      <c r="D57" s="142" t="s">
        <v>2433</v>
      </c>
      <c r="E57" s="145">
        <v>3336030427</v>
      </c>
    </row>
    <row r="58" spans="1:5" s="119" customFormat="1" ht="18" customHeight="1" x14ac:dyDescent="0.25">
      <c r="A58" s="134" t="e">
        <f>VLOOKUP(B58,'[1]LISTADO ATM'!$A$2:$C$922,3,0)</f>
        <v>#N/A</v>
      </c>
      <c r="B58" s="145"/>
      <c r="C58" s="134" t="e">
        <f>VLOOKUP(B58,'[1]LISTADO ATM'!$A$2:$B$822,2,0)</f>
        <v>#N/A</v>
      </c>
      <c r="D58" s="142"/>
      <c r="E58" s="145"/>
    </row>
    <row r="59" spans="1:5" s="119" customFormat="1" ht="18" customHeight="1" x14ac:dyDescent="0.25">
      <c r="A59" s="134" t="e">
        <f>VLOOKUP(B59,'[1]LISTADO ATM'!$A$2:$C$922,3,0)</f>
        <v>#N/A</v>
      </c>
      <c r="B59" s="145"/>
      <c r="C59" s="134" t="e">
        <f>VLOOKUP(B59,'[1]LISTADO ATM'!$A$2:$B$822,2,0)</f>
        <v>#N/A</v>
      </c>
      <c r="D59" s="142"/>
      <c r="E59" s="145"/>
    </row>
    <row r="60" spans="1:5" s="119" customFormat="1" ht="18" customHeight="1" x14ac:dyDescent="0.25">
      <c r="A60" s="134" t="e">
        <f>VLOOKUP(B60,'[1]LISTADO ATM'!$A$2:$C$922,3,0)</f>
        <v>#N/A</v>
      </c>
      <c r="B60" s="145"/>
      <c r="C60" s="134" t="e">
        <f>VLOOKUP(B60,'[1]LISTADO ATM'!$A$2:$B$822,2,0)</f>
        <v>#N/A</v>
      </c>
      <c r="D60" s="142"/>
      <c r="E60" s="145"/>
    </row>
    <row r="61" spans="1:5" s="119" customFormat="1" ht="18" customHeight="1" thickBot="1" x14ac:dyDescent="0.3">
      <c r="A61" s="141" t="s">
        <v>2460</v>
      </c>
      <c r="B61" s="147">
        <f>COUNTA(B48:B57)</f>
        <v>10</v>
      </c>
      <c r="C61" s="172"/>
      <c r="D61" s="173"/>
      <c r="E61" s="174"/>
    </row>
    <row r="62" spans="1:5" s="119" customFormat="1" ht="18" customHeight="1" thickBot="1" x14ac:dyDescent="0.3">
      <c r="A62" s="190"/>
      <c r="B62" s="181"/>
      <c r="C62" s="181"/>
      <c r="D62" s="181"/>
      <c r="E62" s="182"/>
    </row>
    <row r="63" spans="1:5" s="119" customFormat="1" ht="18" customHeight="1" thickBot="1" x14ac:dyDescent="0.3">
      <c r="A63" s="169" t="s">
        <v>2572</v>
      </c>
      <c r="B63" s="170"/>
      <c r="C63" s="170"/>
      <c r="D63" s="170"/>
      <c r="E63" s="171"/>
    </row>
    <row r="64" spans="1:5" s="119" customFormat="1" ht="18" customHeight="1" x14ac:dyDescent="0.25">
      <c r="A64" s="140" t="s">
        <v>15</v>
      </c>
      <c r="B64" s="140" t="s">
        <v>2407</v>
      </c>
      <c r="C64" s="140" t="s">
        <v>46</v>
      </c>
      <c r="D64" s="149" t="s">
        <v>2410</v>
      </c>
      <c r="E64" s="140" t="s">
        <v>2408</v>
      </c>
    </row>
    <row r="65" spans="1:6" ht="18" x14ac:dyDescent="0.25">
      <c r="A65" s="134" t="str">
        <f>VLOOKUP(B65,'[1]LISTADO ATM'!$A$2:$C$922,3,0)</f>
        <v>DISTRITO NACIONAL</v>
      </c>
      <c r="B65" s="122">
        <v>54</v>
      </c>
      <c r="C65" s="134" t="str">
        <f>VLOOKUP(B65,'[1]LISTADO ATM'!$A$2:$B$822,2,0)</f>
        <v xml:space="preserve">ATM Autoservicio Galería 360 </v>
      </c>
      <c r="D65" s="142" t="s">
        <v>2607</v>
      </c>
      <c r="E65" s="145">
        <v>3336029993</v>
      </c>
    </row>
    <row r="66" spans="1:6" s="106" customFormat="1" ht="18" customHeight="1" x14ac:dyDescent="0.25">
      <c r="A66" s="134" t="str">
        <f>VLOOKUP(B66,'[1]LISTADO ATM'!$A$2:$C$922,3,0)</f>
        <v>SUR</v>
      </c>
      <c r="B66" s="122">
        <v>297</v>
      </c>
      <c r="C66" s="134" t="str">
        <f>VLOOKUP(B66,'[1]LISTADO ATM'!$A$2:$B$822,2,0)</f>
        <v xml:space="preserve">ATM S/M Cadena Ocoa </v>
      </c>
      <c r="D66" s="142" t="s">
        <v>2638</v>
      </c>
      <c r="E66" s="145" t="s">
        <v>2657</v>
      </c>
    </row>
    <row r="67" spans="1:6" s="106" customFormat="1" ht="18.75" customHeight="1" x14ac:dyDescent="0.25">
      <c r="A67" s="134" t="str">
        <f>VLOOKUP(B67,'[1]LISTADO ATM'!$A$2:$C$922,3,0)</f>
        <v>DISTRITO NACIONAL</v>
      </c>
      <c r="B67" s="122">
        <v>493</v>
      </c>
      <c r="C67" s="134" t="str">
        <f>VLOOKUP(B67,'[1]LISTADO ATM'!$A$2:$B$822,2,0)</f>
        <v xml:space="preserve">ATM Oficina Haina Occidental II </v>
      </c>
      <c r="D67" s="142" t="s">
        <v>2607</v>
      </c>
      <c r="E67" s="145" t="s">
        <v>2663</v>
      </c>
    </row>
    <row r="68" spans="1:6" s="106" customFormat="1" ht="18" customHeight="1" x14ac:dyDescent="0.25">
      <c r="A68" s="134" t="str">
        <f>VLOOKUP(B68,'[1]LISTADO ATM'!$A$2:$C$922,3,0)</f>
        <v>SUR</v>
      </c>
      <c r="B68" s="122">
        <v>829</v>
      </c>
      <c r="C68" s="134" t="str">
        <f>VLOOKUP(B68,'[1]LISTADO ATM'!$A$2:$B$822,2,0)</f>
        <v xml:space="preserve">ATM UNP Multicentro Sirena Baní </v>
      </c>
      <c r="D68" s="142" t="s">
        <v>2542</v>
      </c>
      <c r="E68" s="145" t="s">
        <v>2643</v>
      </c>
    </row>
    <row r="69" spans="1:6" s="106" customFormat="1" ht="18" customHeight="1" x14ac:dyDescent="0.25">
      <c r="A69" s="134" t="str">
        <f>VLOOKUP(B69,'[1]LISTADO ATM'!$A$2:$C$922,3,0)</f>
        <v>DISTRITO NACIONAL</v>
      </c>
      <c r="B69" s="122">
        <v>39</v>
      </c>
      <c r="C69" s="134" t="str">
        <f>VLOOKUP(B69,'[1]LISTADO ATM'!$A$2:$B$822,2,0)</f>
        <v xml:space="preserve">ATM Oficina Ovando </v>
      </c>
      <c r="D69" s="142" t="s">
        <v>2638</v>
      </c>
      <c r="E69" s="145" t="s">
        <v>2634</v>
      </c>
    </row>
    <row r="70" spans="1:6" s="111" customFormat="1" ht="18" customHeight="1" x14ac:dyDescent="0.25">
      <c r="A70" s="134" t="str">
        <f>VLOOKUP(B70,'[1]LISTADO ATM'!$A$2:$C$922,3,0)</f>
        <v>DISTRITO NACIONAL</v>
      </c>
      <c r="B70" s="122">
        <v>983</v>
      </c>
      <c r="C70" s="134" t="str">
        <f>VLOOKUP(B70,'[1]LISTADO ATM'!$A$2:$B$822,2,0)</f>
        <v xml:space="preserve">ATM Bravo República de Colombia </v>
      </c>
      <c r="D70" s="142" t="s">
        <v>2638</v>
      </c>
      <c r="E70" s="145" t="s">
        <v>2633</v>
      </c>
      <c r="F70" s="119"/>
    </row>
    <row r="71" spans="1:6" s="118" customFormat="1" ht="18" customHeight="1" x14ac:dyDescent="0.25">
      <c r="A71" s="134" t="str">
        <f>VLOOKUP(B71,'[1]LISTADO ATM'!$A$2:$C$922,3,0)</f>
        <v>DISTRITO NACIONAL</v>
      </c>
      <c r="B71" s="145">
        <v>359</v>
      </c>
      <c r="C71" s="134" t="str">
        <f>VLOOKUP(B71,'[1]LISTADO ATM'!$A$2:$B$822,2,0)</f>
        <v>ATM S/M Bravo Ozama</v>
      </c>
      <c r="D71" s="142" t="s">
        <v>2638</v>
      </c>
      <c r="E71" s="145">
        <v>3336030401</v>
      </c>
      <c r="F71" s="119"/>
    </row>
    <row r="72" spans="1:6" s="119" customFormat="1" ht="18" customHeight="1" x14ac:dyDescent="0.25">
      <c r="A72" s="134" t="str">
        <f>VLOOKUP(B72,'[1]LISTADO ATM'!$A$2:$C$922,3,0)</f>
        <v>DISTRITO NACIONAL</v>
      </c>
      <c r="B72" s="145">
        <v>165</v>
      </c>
      <c r="C72" s="134" t="str">
        <f>VLOOKUP(B72,'[1]LISTADO ATM'!$A$2:$B$822,2,0)</f>
        <v>ATM Autoservicio Megacentro</v>
      </c>
      <c r="D72" s="142" t="s">
        <v>2607</v>
      </c>
      <c r="E72" s="145">
        <v>3336030424</v>
      </c>
    </row>
    <row r="73" spans="1:6" s="119" customFormat="1" ht="18" customHeight="1" x14ac:dyDescent="0.25">
      <c r="A73" s="134" t="e">
        <f>VLOOKUP(B73,'[1]LISTADO ATM'!$A$2:$C$922,3,0)</f>
        <v>#N/A</v>
      </c>
      <c r="B73" s="145"/>
      <c r="C73" s="134" t="e">
        <f>VLOOKUP(B73,'[1]LISTADO ATM'!$A$2:$B$822,2,0)</f>
        <v>#N/A</v>
      </c>
      <c r="D73" s="142"/>
      <c r="E73" s="145"/>
    </row>
    <row r="74" spans="1:6" s="118" customFormat="1" ht="18.75" customHeight="1" thickBot="1" x14ac:dyDescent="0.3">
      <c r="A74" s="141" t="s">
        <v>2460</v>
      </c>
      <c r="B74" s="132">
        <f>COUNT(B65:B70)</f>
        <v>6</v>
      </c>
      <c r="C74" s="172"/>
      <c r="D74" s="173"/>
      <c r="E74" s="174"/>
      <c r="F74" s="119"/>
    </row>
    <row r="75" spans="1:6" s="111" customFormat="1" ht="18.75" customHeight="1" thickBot="1" x14ac:dyDescent="0.3">
      <c r="A75" s="175"/>
      <c r="B75" s="176"/>
      <c r="C75" s="177"/>
      <c r="D75" s="177"/>
      <c r="E75" s="178"/>
      <c r="F75" s="119"/>
    </row>
    <row r="76" spans="1:6" s="111" customFormat="1" ht="18" customHeight="1" thickBot="1" x14ac:dyDescent="0.3">
      <c r="A76" s="183" t="s">
        <v>2462</v>
      </c>
      <c r="B76" s="184"/>
      <c r="C76" s="179"/>
      <c r="D76" s="179"/>
      <c r="E76" s="180"/>
      <c r="F76" s="119"/>
    </row>
    <row r="77" spans="1:6" ht="18.75" customHeight="1" thickBot="1" x14ac:dyDescent="0.3">
      <c r="A77" s="185">
        <f>+B44+B61+B74</f>
        <v>36</v>
      </c>
      <c r="B77" s="186"/>
      <c r="C77" s="179"/>
      <c r="D77" s="179"/>
      <c r="E77" s="180"/>
      <c r="F77" s="119"/>
    </row>
    <row r="78" spans="1:6" ht="18.75" customHeight="1" thickBot="1" x14ac:dyDescent="0.3">
      <c r="A78" s="175"/>
      <c r="B78" s="176"/>
      <c r="C78" s="181"/>
      <c r="D78" s="181"/>
      <c r="E78" s="182"/>
      <c r="F78" s="119"/>
    </row>
    <row r="79" spans="1:6" ht="18.75" customHeight="1" thickBot="1" x14ac:dyDescent="0.3">
      <c r="A79" s="164" t="s">
        <v>2463</v>
      </c>
      <c r="B79" s="165"/>
      <c r="C79" s="165"/>
      <c r="D79" s="165"/>
      <c r="E79" s="166"/>
      <c r="F79" s="119"/>
    </row>
    <row r="80" spans="1:6" ht="18.75" customHeight="1" x14ac:dyDescent="0.25">
      <c r="A80" s="140" t="s">
        <v>15</v>
      </c>
      <c r="B80" s="140" t="s">
        <v>2407</v>
      </c>
      <c r="C80" s="140" t="s">
        <v>46</v>
      </c>
      <c r="D80" s="167" t="s">
        <v>2410</v>
      </c>
      <c r="E80" s="168"/>
      <c r="F80" s="119"/>
    </row>
    <row r="81" spans="1:6" ht="18" customHeight="1" x14ac:dyDescent="0.25">
      <c r="A81" s="134" t="str">
        <f>VLOOKUP(B81,'[1]LISTADO ATM'!$A$2:$C$922,3,0)</f>
        <v>ESTE</v>
      </c>
      <c r="B81" s="133">
        <v>893</v>
      </c>
      <c r="C81" s="134" t="str">
        <f>VLOOKUP(B81,'[1]LISTADO ATM'!$A$2:$B$822,2,0)</f>
        <v xml:space="preserve">ATM Hotel Be Live Canoa (Bayahibe) II </v>
      </c>
      <c r="D81" s="162" t="s">
        <v>2621</v>
      </c>
      <c r="E81" s="163"/>
      <c r="F81" s="119"/>
    </row>
    <row r="82" spans="1:6" ht="18.75" customHeight="1" x14ac:dyDescent="0.25">
      <c r="A82" s="134" t="str">
        <f>VLOOKUP(B82,'[1]LISTADO ATM'!$A$2:$C$922,3,0)</f>
        <v>DISTRITO NACIONAL</v>
      </c>
      <c r="B82" s="133">
        <v>60</v>
      </c>
      <c r="C82" s="134" t="str">
        <f>VLOOKUP(B82,'[1]LISTADO ATM'!$A$2:$B$822,2,0)</f>
        <v xml:space="preserve">ATM Autobanco 27 de Febrero </v>
      </c>
      <c r="D82" s="162" t="s">
        <v>2574</v>
      </c>
      <c r="E82" s="163"/>
      <c r="F82" s="119"/>
    </row>
    <row r="83" spans="1:6" ht="18.75" customHeight="1" x14ac:dyDescent="0.25">
      <c r="A83" s="134" t="str">
        <f>VLOOKUP(B83,'[1]LISTADO ATM'!$A$2:$C$922,3,0)</f>
        <v>DISTRITO NACIONAL</v>
      </c>
      <c r="B83" s="133">
        <v>578</v>
      </c>
      <c r="C83" s="134" t="str">
        <f>VLOOKUP(B83,'[1]LISTADO ATM'!$A$2:$B$822,2,0)</f>
        <v xml:space="preserve">ATM Procuraduría General de la República </v>
      </c>
      <c r="D83" s="162" t="s">
        <v>2621</v>
      </c>
      <c r="E83" s="163"/>
      <c r="F83" s="119"/>
    </row>
    <row r="84" spans="1:6" ht="18.75" customHeight="1" x14ac:dyDescent="0.25">
      <c r="A84" s="134" t="str">
        <f>VLOOKUP(B84,'[1]LISTADO ATM'!$A$2:$C$922,3,0)</f>
        <v>SUR</v>
      </c>
      <c r="B84" s="133">
        <v>375</v>
      </c>
      <c r="C84" s="134" t="str">
        <f>VLOOKUP(B84,'[1]LISTADO ATM'!$A$2:$B$822,2,0)</f>
        <v>ATM Base Naval Las Calderas (BANI)</v>
      </c>
      <c r="D84" s="162" t="s">
        <v>2574</v>
      </c>
      <c r="E84" s="163"/>
      <c r="F84" s="119"/>
    </row>
    <row r="85" spans="1:6" ht="18.75" customHeight="1" x14ac:dyDescent="0.25">
      <c r="A85" s="134" t="str">
        <f>VLOOKUP(B85,'[1]LISTADO ATM'!$A$2:$C$922,3,0)</f>
        <v>NORTE</v>
      </c>
      <c r="B85" s="133">
        <v>285</v>
      </c>
      <c r="C85" s="134" t="str">
        <f>VLOOKUP(B85,'[1]LISTADO ATM'!$A$2:$B$822,2,0)</f>
        <v xml:space="preserve">ATM Oficina Camino Real (Puerto Plata) </v>
      </c>
      <c r="D85" s="162" t="s">
        <v>2574</v>
      </c>
      <c r="E85" s="163"/>
    </row>
    <row r="86" spans="1:6" ht="18.75" customHeight="1" x14ac:dyDescent="0.25">
      <c r="A86" s="134" t="str">
        <f>VLOOKUP(B86,'[1]LISTADO ATM'!$A$2:$C$922,3,0)</f>
        <v>DISTRITO NACIONAL</v>
      </c>
      <c r="B86" s="133">
        <v>525</v>
      </c>
      <c r="C86" s="134" t="str">
        <f>VLOOKUP(B86,'[1]LISTADO ATM'!$A$2:$B$822,2,0)</f>
        <v>ATM S/M Bravo Las Americas</v>
      </c>
      <c r="D86" s="162" t="s">
        <v>2574</v>
      </c>
      <c r="E86" s="163"/>
    </row>
    <row r="87" spans="1:6" ht="18.75" customHeight="1" x14ac:dyDescent="0.25">
      <c r="A87" s="134" t="str">
        <f>VLOOKUP(B87,'[1]LISTADO ATM'!$A$2:$C$922,3,0)</f>
        <v>ESTE</v>
      </c>
      <c r="B87" s="133">
        <v>111</v>
      </c>
      <c r="C87" s="134" t="str">
        <f>VLOOKUP(B87,'[1]LISTADO ATM'!$A$2:$B$822,2,0)</f>
        <v xml:space="preserve">ATM Oficina San Pedro </v>
      </c>
      <c r="D87" s="162" t="s">
        <v>2574</v>
      </c>
      <c r="E87" s="163"/>
    </row>
    <row r="88" spans="1:6" ht="18.75" customHeight="1" x14ac:dyDescent="0.25">
      <c r="A88" s="134" t="str">
        <f>VLOOKUP(B88,'[1]LISTADO ATM'!$A$2:$C$922,3,0)</f>
        <v>SUR</v>
      </c>
      <c r="B88" s="133">
        <v>297</v>
      </c>
      <c r="C88" s="134" t="str">
        <f>VLOOKUP(B88,'[1]LISTADO ATM'!$A$2:$B$822,2,0)</f>
        <v xml:space="preserve">ATM S/M Cadena Ocoa </v>
      </c>
      <c r="D88" s="162" t="s">
        <v>2574</v>
      </c>
      <c r="E88" s="163"/>
    </row>
    <row r="89" spans="1:6" ht="18" x14ac:dyDescent="0.25">
      <c r="A89" s="134" t="str">
        <f>VLOOKUP(B89,'[1]LISTADO ATM'!$A$2:$C$922,3,0)</f>
        <v>SUR</v>
      </c>
      <c r="B89" s="133">
        <v>829</v>
      </c>
      <c r="C89" s="134" t="str">
        <f>VLOOKUP(B89,'[1]LISTADO ATM'!$A$2:$B$822,2,0)</f>
        <v xml:space="preserve">ATM UNP Multicentro Sirena Baní </v>
      </c>
      <c r="D89" s="162" t="s">
        <v>2574</v>
      </c>
      <c r="E89" s="163"/>
    </row>
    <row r="90" spans="1:6" ht="18.75" customHeight="1" x14ac:dyDescent="0.25">
      <c r="A90" s="134" t="str">
        <f>VLOOKUP(B90,'[1]LISTADO ATM'!$A$2:$C$922,3,0)</f>
        <v>NORTE</v>
      </c>
      <c r="B90" s="133">
        <v>990</v>
      </c>
      <c r="C90" s="134" t="e">
        <f>VLOOKUP(B90,'[1]LISTADO ATM'!$A$2:$B$822,2,0)</f>
        <v>#N/A</v>
      </c>
      <c r="D90" s="162" t="s">
        <v>2574</v>
      </c>
      <c r="E90" s="163"/>
    </row>
    <row r="91" spans="1:6" ht="18" x14ac:dyDescent="0.25">
      <c r="A91" s="134" t="str">
        <f>VLOOKUP(B91,'[1]LISTADO ATM'!$A$2:$C$922,3,0)</f>
        <v>NORTE</v>
      </c>
      <c r="B91" s="133">
        <v>283</v>
      </c>
      <c r="C91" s="134" t="str">
        <f>VLOOKUP(B91,'[1]LISTADO ATM'!$A$2:$B$822,2,0)</f>
        <v xml:space="preserve">ATM Oficina Nibaje </v>
      </c>
      <c r="D91" s="162" t="s">
        <v>2574</v>
      </c>
      <c r="E91" s="163"/>
    </row>
    <row r="92" spans="1:6" ht="18" x14ac:dyDescent="0.25">
      <c r="A92" s="134" t="e">
        <f>VLOOKUP(B92,'[1]LISTADO ATM'!$A$2:$C$922,3,0)</f>
        <v>#N/A</v>
      </c>
      <c r="B92" s="133"/>
      <c r="C92" s="134" t="e">
        <f>VLOOKUP(B92,'[1]LISTADO ATM'!$A$2:$B$822,2,0)</f>
        <v>#N/A</v>
      </c>
      <c r="D92" s="162"/>
      <c r="E92" s="163"/>
    </row>
    <row r="93" spans="1:6" ht="18.75" customHeight="1" x14ac:dyDescent="0.25">
      <c r="A93" s="134" t="e">
        <f>VLOOKUP(B93,'[1]LISTADO ATM'!$A$2:$C$922,3,0)</f>
        <v>#N/A</v>
      </c>
      <c r="B93" s="133"/>
      <c r="C93" s="134" t="e">
        <f>VLOOKUP(B93,'[1]LISTADO ATM'!$A$2:$B$822,2,0)</f>
        <v>#N/A</v>
      </c>
      <c r="D93" s="162"/>
      <c r="E93" s="163"/>
    </row>
    <row r="94" spans="1:6" ht="18" x14ac:dyDescent="0.25">
      <c r="A94" s="134" t="e">
        <f>VLOOKUP(B94,'[1]LISTADO ATM'!$A$2:$C$922,3,0)</f>
        <v>#N/A</v>
      </c>
      <c r="B94" s="133"/>
      <c r="C94" s="134" t="e">
        <f>VLOOKUP(B94,'[1]LISTADO ATM'!$A$2:$B$822,2,0)</f>
        <v>#N/A</v>
      </c>
      <c r="D94" s="162"/>
      <c r="E94" s="163"/>
    </row>
    <row r="95" spans="1:6" ht="18" x14ac:dyDescent="0.25">
      <c r="A95" s="134" t="e">
        <f>VLOOKUP(B95,'[1]LISTADO ATM'!$A$2:$C$922,3,0)</f>
        <v>#N/A</v>
      </c>
      <c r="B95" s="133"/>
      <c r="C95" s="134" t="e">
        <f>VLOOKUP(B95,'[1]LISTADO ATM'!$A$2:$B$822,2,0)</f>
        <v>#N/A</v>
      </c>
      <c r="D95" s="162"/>
      <c r="E95" s="163"/>
    </row>
    <row r="96" spans="1:6" ht="18.75" thickBot="1" x14ac:dyDescent="0.3">
      <c r="A96" s="141" t="s">
        <v>2460</v>
      </c>
      <c r="B96" s="132">
        <f>COUNT(B81:B91)</f>
        <v>11</v>
      </c>
      <c r="C96" s="172"/>
      <c r="D96" s="173"/>
      <c r="E96" s="174"/>
    </row>
    <row r="97" spans="1:4" x14ac:dyDescent="0.25">
      <c r="A97" s="68"/>
      <c r="C97" s="68"/>
      <c r="D97" s="68"/>
    </row>
    <row r="98" spans="1:4" ht="18.75" customHeight="1" x14ac:dyDescent="0.25">
      <c r="A98" s="68"/>
      <c r="C98" s="68"/>
      <c r="D98" s="68"/>
    </row>
    <row r="99" spans="1:4" ht="18.75" customHeight="1" x14ac:dyDescent="0.25">
      <c r="A99" s="68"/>
      <c r="C99" s="68"/>
      <c r="D99" s="68"/>
    </row>
    <row r="100" spans="1:4" x14ac:dyDescent="0.25">
      <c r="A100" s="68"/>
      <c r="C100" s="68"/>
      <c r="D100" s="68"/>
    </row>
    <row r="101" spans="1:4" ht="18.75" customHeight="1" x14ac:dyDescent="0.25">
      <c r="A101" s="68"/>
      <c r="C101" s="68"/>
      <c r="D101" s="68"/>
    </row>
    <row r="102" spans="1:4" x14ac:dyDescent="0.25">
      <c r="A102" s="68"/>
      <c r="C102" s="68"/>
      <c r="D102" s="68"/>
    </row>
    <row r="103" spans="1:4" x14ac:dyDescent="0.25">
      <c r="A103" s="68"/>
      <c r="C103" s="68"/>
      <c r="D103" s="68"/>
    </row>
    <row r="104" spans="1:4" x14ac:dyDescent="0.25">
      <c r="A104" s="68"/>
      <c r="C104" s="68"/>
      <c r="D104" s="68"/>
    </row>
    <row r="105" spans="1:4" ht="18.75" customHeight="1" x14ac:dyDescent="0.25">
      <c r="A105" s="68"/>
      <c r="C105" s="68"/>
      <c r="D105" s="68"/>
    </row>
    <row r="106" spans="1:4" x14ac:dyDescent="0.25">
      <c r="A106" s="68"/>
      <c r="C106" s="68"/>
      <c r="D106" s="68"/>
    </row>
    <row r="107" spans="1:4" x14ac:dyDescent="0.25">
      <c r="A107" s="68"/>
      <c r="C107" s="68"/>
      <c r="D107" s="68"/>
    </row>
    <row r="108" spans="1:4" ht="18.75" customHeight="1" x14ac:dyDescent="0.25">
      <c r="A108" s="68"/>
      <c r="C108" s="68"/>
      <c r="D108" s="68"/>
    </row>
    <row r="109" spans="1:4" x14ac:dyDescent="0.25">
      <c r="A109" s="68"/>
      <c r="C109" s="68"/>
      <c r="D109" s="68"/>
    </row>
    <row r="110" spans="1:4" ht="18.75" customHeight="1" x14ac:dyDescent="0.25">
      <c r="A110" s="68"/>
      <c r="C110" s="68"/>
      <c r="D110" s="68"/>
    </row>
    <row r="111" spans="1:4" x14ac:dyDescent="0.25">
      <c r="A111" s="68"/>
      <c r="C111" s="68"/>
      <c r="D111" s="68"/>
    </row>
    <row r="112" spans="1:4" x14ac:dyDescent="0.25">
      <c r="A112" s="68"/>
      <c r="C112" s="68"/>
      <c r="D112" s="68"/>
    </row>
    <row r="113" spans="1:4" ht="18.75" customHeight="1" x14ac:dyDescent="0.25">
      <c r="A113" s="68"/>
      <c r="C113" s="68"/>
      <c r="D113" s="68"/>
    </row>
    <row r="114" spans="1:4" x14ac:dyDescent="0.25">
      <c r="A114" s="68"/>
      <c r="C114" s="68"/>
      <c r="D114" s="68"/>
    </row>
    <row r="115" spans="1:4" x14ac:dyDescent="0.25">
      <c r="A115" s="68"/>
      <c r="C115" s="68"/>
      <c r="D115" s="68"/>
    </row>
    <row r="116" spans="1:4" x14ac:dyDescent="0.25">
      <c r="A116" s="68"/>
      <c r="C116" s="68"/>
      <c r="D116" s="68"/>
    </row>
    <row r="117" spans="1:4" x14ac:dyDescent="0.25">
      <c r="A117" s="68"/>
      <c r="C117" s="68"/>
      <c r="D117" s="68"/>
    </row>
    <row r="118" spans="1:4" x14ac:dyDescent="0.25">
      <c r="A118" s="68"/>
      <c r="C118" s="68"/>
      <c r="D118" s="68"/>
    </row>
    <row r="119" spans="1:4" x14ac:dyDescent="0.25">
      <c r="A119" s="68"/>
      <c r="C119" s="68"/>
      <c r="D119" s="68"/>
    </row>
    <row r="120" spans="1:4" x14ac:dyDescent="0.25">
      <c r="A120" s="68"/>
      <c r="C120" s="68"/>
      <c r="D120" s="68"/>
    </row>
    <row r="121" spans="1:4" x14ac:dyDescent="0.25">
      <c r="A121" s="68"/>
      <c r="C121" s="68"/>
      <c r="D121" s="68"/>
    </row>
    <row r="122" spans="1:4" x14ac:dyDescent="0.25">
      <c r="A122" s="68"/>
      <c r="C122" s="68"/>
      <c r="D122" s="68"/>
    </row>
    <row r="123" spans="1:4" x14ac:dyDescent="0.25">
      <c r="A123" s="68"/>
      <c r="C123" s="68"/>
      <c r="D123" s="68"/>
    </row>
    <row r="124" spans="1:4" x14ac:dyDescent="0.25">
      <c r="A124" s="68"/>
      <c r="C124" s="68"/>
      <c r="D124" s="68"/>
    </row>
    <row r="125" spans="1:4" x14ac:dyDescent="0.25">
      <c r="A125" s="68"/>
      <c r="C125" s="68"/>
      <c r="D125" s="68"/>
    </row>
    <row r="126" spans="1:4" x14ac:dyDescent="0.25">
      <c r="A126" s="68"/>
      <c r="C126" s="68"/>
      <c r="D126" s="68"/>
    </row>
    <row r="127" spans="1:4" x14ac:dyDescent="0.25">
      <c r="A127" s="68"/>
      <c r="C127" s="68"/>
      <c r="D127" s="68"/>
    </row>
    <row r="128" spans="1:4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44">
    <mergeCell ref="A19:E19"/>
    <mergeCell ref="C96:E96"/>
    <mergeCell ref="F1:G1"/>
    <mergeCell ref="A1:E1"/>
    <mergeCell ref="A2:E2"/>
    <mergeCell ref="A7:E7"/>
    <mergeCell ref="A3:B3"/>
    <mergeCell ref="C3:E6"/>
    <mergeCell ref="A6:B6"/>
    <mergeCell ref="D94:E94"/>
    <mergeCell ref="D95:E95"/>
    <mergeCell ref="C11:E11"/>
    <mergeCell ref="A12:E12"/>
    <mergeCell ref="A13:E13"/>
    <mergeCell ref="D14:E14"/>
    <mergeCell ref="C17:E17"/>
    <mergeCell ref="A18:E18"/>
    <mergeCell ref="D89:E89"/>
    <mergeCell ref="D90:E90"/>
    <mergeCell ref="D91:E91"/>
    <mergeCell ref="D92:E92"/>
    <mergeCell ref="D93:E93"/>
    <mergeCell ref="C44:E44"/>
    <mergeCell ref="A45:E45"/>
    <mergeCell ref="A46:E46"/>
    <mergeCell ref="C61:E61"/>
    <mergeCell ref="A62:E62"/>
    <mergeCell ref="A63:E63"/>
    <mergeCell ref="C74:E74"/>
    <mergeCell ref="A75:B75"/>
    <mergeCell ref="C75:E78"/>
    <mergeCell ref="A76:B76"/>
    <mergeCell ref="A77:B77"/>
    <mergeCell ref="A78:B78"/>
    <mergeCell ref="A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</mergeCells>
  <phoneticPr fontId="45" type="noConversion"/>
  <conditionalFormatting sqref="B68:B69">
    <cfRule type="duplicateValues" dxfId="462" priority="104"/>
  </conditionalFormatting>
  <conditionalFormatting sqref="B68:B69">
    <cfRule type="duplicateValues" dxfId="461" priority="102"/>
    <cfRule type="duplicateValues" dxfId="460" priority="103"/>
  </conditionalFormatting>
  <conditionalFormatting sqref="B68:B69">
    <cfRule type="duplicateValues" dxfId="459" priority="99"/>
    <cfRule type="duplicateValues" dxfId="458" priority="100"/>
    <cfRule type="duplicateValues" dxfId="457" priority="101"/>
  </conditionalFormatting>
  <conditionalFormatting sqref="E68:E69">
    <cfRule type="duplicateValues" dxfId="456" priority="97"/>
    <cfRule type="duplicateValues" dxfId="455" priority="98"/>
  </conditionalFormatting>
  <conditionalFormatting sqref="E68:E69">
    <cfRule type="duplicateValues" dxfId="454" priority="96"/>
  </conditionalFormatting>
  <conditionalFormatting sqref="E68:E69">
    <cfRule type="duplicateValues" dxfId="453" priority="93"/>
    <cfRule type="duplicateValues" dxfId="452" priority="94"/>
    <cfRule type="duplicateValues" dxfId="451" priority="95"/>
  </conditionalFormatting>
  <conditionalFormatting sqref="B25:B29">
    <cfRule type="duplicateValues" dxfId="450" priority="92"/>
  </conditionalFormatting>
  <conditionalFormatting sqref="B25:B29">
    <cfRule type="duplicateValues" dxfId="449" priority="90"/>
    <cfRule type="duplicateValues" dxfId="448" priority="91"/>
  </conditionalFormatting>
  <conditionalFormatting sqref="B25:B29">
    <cfRule type="duplicateValues" dxfId="447" priority="87"/>
    <cfRule type="duplicateValues" dxfId="446" priority="88"/>
    <cfRule type="duplicateValues" dxfId="445" priority="89"/>
  </conditionalFormatting>
  <conditionalFormatting sqref="E21:E24">
    <cfRule type="duplicateValues" dxfId="444" priority="85"/>
    <cfRule type="duplicateValues" dxfId="443" priority="86"/>
  </conditionalFormatting>
  <conditionalFormatting sqref="E21:E24">
    <cfRule type="duplicateValues" dxfId="442" priority="84"/>
  </conditionalFormatting>
  <conditionalFormatting sqref="E21:E24">
    <cfRule type="duplicateValues" dxfId="441" priority="81"/>
    <cfRule type="duplicateValues" dxfId="440" priority="82"/>
    <cfRule type="duplicateValues" dxfId="439" priority="83"/>
  </conditionalFormatting>
  <conditionalFormatting sqref="E25:E29">
    <cfRule type="duplicateValues" dxfId="438" priority="79"/>
    <cfRule type="duplicateValues" dxfId="437" priority="80"/>
  </conditionalFormatting>
  <conditionalFormatting sqref="E25:E29">
    <cfRule type="duplicateValues" dxfId="436" priority="78"/>
  </conditionalFormatting>
  <conditionalFormatting sqref="E25:E29">
    <cfRule type="duplicateValues" dxfId="435" priority="75"/>
    <cfRule type="duplicateValues" dxfId="434" priority="76"/>
    <cfRule type="duplicateValues" dxfId="433" priority="77"/>
  </conditionalFormatting>
  <conditionalFormatting sqref="B65:B425 B48:B63 B21:B46 B15:B19 B1:B7 B9:B13">
    <cfRule type="duplicateValues" dxfId="432" priority="74"/>
  </conditionalFormatting>
  <conditionalFormatting sqref="B21:B24">
    <cfRule type="duplicateValues" dxfId="431" priority="105"/>
  </conditionalFormatting>
  <conditionalFormatting sqref="B21:B24">
    <cfRule type="duplicateValues" dxfId="430" priority="106"/>
    <cfRule type="duplicateValues" dxfId="429" priority="107"/>
  </conditionalFormatting>
  <conditionalFormatting sqref="B21:B24">
    <cfRule type="duplicateValues" dxfId="428" priority="108"/>
    <cfRule type="duplicateValues" dxfId="427" priority="109"/>
    <cfRule type="duplicateValues" dxfId="426" priority="110"/>
  </conditionalFormatting>
  <conditionalFormatting sqref="E30:E31">
    <cfRule type="duplicateValues" dxfId="425" priority="72"/>
    <cfRule type="duplicateValues" dxfId="424" priority="73"/>
  </conditionalFormatting>
  <conditionalFormatting sqref="E30:E31">
    <cfRule type="duplicateValues" dxfId="423" priority="71"/>
  </conditionalFormatting>
  <conditionalFormatting sqref="E30:E31">
    <cfRule type="duplicateValues" dxfId="422" priority="68"/>
    <cfRule type="duplicateValues" dxfId="421" priority="69"/>
    <cfRule type="duplicateValues" dxfId="420" priority="70"/>
  </conditionalFormatting>
  <conditionalFormatting sqref="E30:E31">
    <cfRule type="duplicateValues" dxfId="419" priority="67"/>
  </conditionalFormatting>
  <conditionalFormatting sqref="E96:E425 E44:E46 E1:E7 E61:E63 E9:E19 E21:E29 E48:E53 E65:E70 E73:E85">
    <cfRule type="duplicateValues" dxfId="418" priority="111"/>
  </conditionalFormatting>
  <conditionalFormatting sqref="E65:E67 E15:E16">
    <cfRule type="duplicateValues" dxfId="417" priority="112"/>
    <cfRule type="duplicateValues" dxfId="416" priority="113"/>
  </conditionalFormatting>
  <conditionalFormatting sqref="E65:E67 E15:E16">
    <cfRule type="duplicateValues" dxfId="415" priority="114"/>
  </conditionalFormatting>
  <conditionalFormatting sqref="E65:E67 E15:E16">
    <cfRule type="duplicateValues" dxfId="414" priority="115"/>
    <cfRule type="duplicateValues" dxfId="413" priority="116"/>
    <cfRule type="duplicateValues" dxfId="412" priority="117"/>
  </conditionalFormatting>
  <conditionalFormatting sqref="B65:B67">
    <cfRule type="duplicateValues" dxfId="411" priority="118"/>
  </conditionalFormatting>
  <conditionalFormatting sqref="B65:B67">
    <cfRule type="duplicateValues" dxfId="410" priority="119"/>
    <cfRule type="duplicateValues" dxfId="409" priority="120"/>
  </conditionalFormatting>
  <conditionalFormatting sqref="B65:B67">
    <cfRule type="duplicateValues" dxfId="408" priority="121"/>
    <cfRule type="duplicateValues" dxfId="407" priority="122"/>
    <cfRule type="duplicateValues" dxfId="406" priority="123"/>
  </conditionalFormatting>
  <conditionalFormatting sqref="E54 E60">
    <cfRule type="duplicateValues" dxfId="405" priority="60"/>
    <cfRule type="duplicateValues" dxfId="404" priority="61"/>
  </conditionalFormatting>
  <conditionalFormatting sqref="E54 E60">
    <cfRule type="duplicateValues" dxfId="403" priority="62"/>
  </conditionalFormatting>
  <conditionalFormatting sqref="E54 E60">
    <cfRule type="duplicateValues" dxfId="402" priority="63"/>
    <cfRule type="duplicateValues" dxfId="401" priority="64"/>
    <cfRule type="duplicateValues" dxfId="400" priority="65"/>
  </conditionalFormatting>
  <conditionalFormatting sqref="E54">
    <cfRule type="duplicateValues" dxfId="399" priority="66"/>
  </conditionalFormatting>
  <conditionalFormatting sqref="E32">
    <cfRule type="duplicateValues" dxfId="398" priority="58"/>
    <cfRule type="duplicateValues" dxfId="397" priority="59"/>
  </conditionalFormatting>
  <conditionalFormatting sqref="E32">
    <cfRule type="duplicateValues" dxfId="396" priority="57"/>
  </conditionalFormatting>
  <conditionalFormatting sqref="E32">
    <cfRule type="duplicateValues" dxfId="395" priority="54"/>
    <cfRule type="duplicateValues" dxfId="394" priority="55"/>
    <cfRule type="duplicateValues" dxfId="393" priority="56"/>
  </conditionalFormatting>
  <conditionalFormatting sqref="E32">
    <cfRule type="duplicateValues" dxfId="392" priority="53"/>
  </conditionalFormatting>
  <conditionalFormatting sqref="E90">
    <cfRule type="duplicateValues" dxfId="391" priority="52"/>
  </conditionalFormatting>
  <conditionalFormatting sqref="B70:B73">
    <cfRule type="duplicateValues" dxfId="390" priority="124"/>
  </conditionalFormatting>
  <conditionalFormatting sqref="B70:B73">
    <cfRule type="duplicateValues" dxfId="389" priority="125"/>
    <cfRule type="duplicateValues" dxfId="388" priority="126"/>
  </conditionalFormatting>
  <conditionalFormatting sqref="B70:B73">
    <cfRule type="duplicateValues" dxfId="387" priority="127"/>
    <cfRule type="duplicateValues" dxfId="386" priority="128"/>
    <cfRule type="duplicateValues" dxfId="385" priority="129"/>
  </conditionalFormatting>
  <conditionalFormatting sqref="E70 E73">
    <cfRule type="duplicateValues" dxfId="384" priority="130"/>
    <cfRule type="duplicateValues" dxfId="383" priority="131"/>
  </conditionalFormatting>
  <conditionalFormatting sqref="E70 E73">
    <cfRule type="duplicateValues" dxfId="382" priority="132"/>
  </conditionalFormatting>
  <conditionalFormatting sqref="E70 E73">
    <cfRule type="duplicateValues" dxfId="381" priority="133"/>
    <cfRule type="duplicateValues" dxfId="380" priority="134"/>
    <cfRule type="duplicateValues" dxfId="379" priority="135"/>
  </conditionalFormatting>
  <conditionalFormatting sqref="E48:E53">
    <cfRule type="duplicateValues" dxfId="378" priority="136"/>
    <cfRule type="duplicateValues" dxfId="377" priority="137"/>
  </conditionalFormatting>
  <conditionalFormatting sqref="E48:E53">
    <cfRule type="duplicateValues" dxfId="376" priority="138"/>
  </conditionalFormatting>
  <conditionalFormatting sqref="E48:E53">
    <cfRule type="duplicateValues" dxfId="375" priority="139"/>
    <cfRule type="duplicateValues" dxfId="374" priority="140"/>
    <cfRule type="duplicateValues" dxfId="373" priority="141"/>
  </conditionalFormatting>
  <conditionalFormatting sqref="B48:B60">
    <cfRule type="duplicateValues" dxfId="372" priority="142"/>
  </conditionalFormatting>
  <conditionalFormatting sqref="B48:B60">
    <cfRule type="duplicateValues" dxfId="371" priority="143"/>
    <cfRule type="duplicateValues" dxfId="370" priority="144"/>
  </conditionalFormatting>
  <conditionalFormatting sqref="B48:B60">
    <cfRule type="duplicateValues" dxfId="369" priority="145"/>
    <cfRule type="duplicateValues" dxfId="368" priority="146"/>
    <cfRule type="duplicateValues" dxfId="367" priority="147"/>
  </conditionalFormatting>
  <conditionalFormatting sqref="E92:E95">
    <cfRule type="duplicateValues" dxfId="366" priority="51"/>
  </conditionalFormatting>
  <conditionalFormatting sqref="E33">
    <cfRule type="duplicateValues" dxfId="365" priority="49"/>
    <cfRule type="duplicateValues" dxfId="364" priority="50"/>
  </conditionalFormatting>
  <conditionalFormatting sqref="E33">
    <cfRule type="duplicateValues" dxfId="363" priority="48"/>
  </conditionalFormatting>
  <conditionalFormatting sqref="E33">
    <cfRule type="duplicateValues" dxfId="362" priority="45"/>
    <cfRule type="duplicateValues" dxfId="361" priority="46"/>
    <cfRule type="duplicateValues" dxfId="360" priority="47"/>
  </conditionalFormatting>
  <conditionalFormatting sqref="E33">
    <cfRule type="duplicateValues" dxfId="359" priority="44"/>
  </conditionalFormatting>
  <conditionalFormatting sqref="E34:E35">
    <cfRule type="duplicateValues" dxfId="358" priority="42"/>
    <cfRule type="duplicateValues" dxfId="357" priority="43"/>
  </conditionalFormatting>
  <conditionalFormatting sqref="E34:E35">
    <cfRule type="duplicateValues" dxfId="356" priority="41"/>
  </conditionalFormatting>
  <conditionalFormatting sqref="E34:E35">
    <cfRule type="duplicateValues" dxfId="355" priority="38"/>
    <cfRule type="duplicateValues" dxfId="354" priority="39"/>
    <cfRule type="duplicateValues" dxfId="353" priority="40"/>
  </conditionalFormatting>
  <conditionalFormatting sqref="E34:E35">
    <cfRule type="duplicateValues" dxfId="352" priority="37"/>
  </conditionalFormatting>
  <conditionalFormatting sqref="E86:E89">
    <cfRule type="duplicateValues" dxfId="351" priority="148"/>
  </conditionalFormatting>
  <conditionalFormatting sqref="E36:E38">
    <cfRule type="duplicateValues" dxfId="350" priority="35"/>
    <cfRule type="duplicateValues" dxfId="349" priority="36"/>
  </conditionalFormatting>
  <conditionalFormatting sqref="E36:E38">
    <cfRule type="duplicateValues" dxfId="348" priority="34"/>
  </conditionalFormatting>
  <conditionalFormatting sqref="E36:E38">
    <cfRule type="duplicateValues" dxfId="347" priority="31"/>
    <cfRule type="duplicateValues" dxfId="346" priority="32"/>
    <cfRule type="duplicateValues" dxfId="345" priority="33"/>
  </conditionalFormatting>
  <conditionalFormatting sqref="E36:E38">
    <cfRule type="duplicateValues" dxfId="344" priority="30"/>
  </conditionalFormatting>
  <conditionalFormatting sqref="E55:E59">
    <cfRule type="duplicateValues" dxfId="343" priority="23"/>
    <cfRule type="duplicateValues" dxfId="342" priority="24"/>
  </conditionalFormatting>
  <conditionalFormatting sqref="E55:E59">
    <cfRule type="duplicateValues" dxfId="341" priority="25"/>
  </conditionalFormatting>
  <conditionalFormatting sqref="E55:E59">
    <cfRule type="duplicateValues" dxfId="340" priority="26"/>
    <cfRule type="duplicateValues" dxfId="339" priority="27"/>
    <cfRule type="duplicateValues" dxfId="338" priority="28"/>
  </conditionalFormatting>
  <conditionalFormatting sqref="E55:E59">
    <cfRule type="duplicateValues" dxfId="337" priority="29"/>
  </conditionalFormatting>
  <conditionalFormatting sqref="E71:E72">
    <cfRule type="duplicateValues" dxfId="336" priority="16"/>
  </conditionalFormatting>
  <conditionalFormatting sqref="E71:E72">
    <cfRule type="duplicateValues" dxfId="335" priority="17"/>
    <cfRule type="duplicateValues" dxfId="334" priority="18"/>
  </conditionalFormatting>
  <conditionalFormatting sqref="E71:E72">
    <cfRule type="duplicateValues" dxfId="333" priority="19"/>
  </conditionalFormatting>
  <conditionalFormatting sqref="E71:E72">
    <cfRule type="duplicateValues" dxfId="332" priority="20"/>
    <cfRule type="duplicateValues" dxfId="331" priority="21"/>
    <cfRule type="duplicateValues" dxfId="330" priority="22"/>
  </conditionalFormatting>
  <conditionalFormatting sqref="E39">
    <cfRule type="duplicateValues" dxfId="329" priority="14"/>
    <cfRule type="duplicateValues" dxfId="328" priority="15"/>
  </conditionalFormatting>
  <conditionalFormatting sqref="E39">
    <cfRule type="duplicateValues" dxfId="327" priority="13"/>
  </conditionalFormatting>
  <conditionalFormatting sqref="E39">
    <cfRule type="duplicateValues" dxfId="326" priority="10"/>
    <cfRule type="duplicateValues" dxfId="325" priority="11"/>
    <cfRule type="duplicateValues" dxfId="324" priority="12"/>
  </conditionalFormatting>
  <conditionalFormatting sqref="E39">
    <cfRule type="duplicateValues" dxfId="323" priority="9"/>
  </conditionalFormatting>
  <conditionalFormatting sqref="E40:E43">
    <cfRule type="duplicateValues" dxfId="322" priority="7"/>
    <cfRule type="duplicateValues" dxfId="321" priority="8"/>
  </conditionalFormatting>
  <conditionalFormatting sqref="E40:E43">
    <cfRule type="duplicateValues" dxfId="320" priority="6"/>
  </conditionalFormatting>
  <conditionalFormatting sqref="E40:E43">
    <cfRule type="duplicateValues" dxfId="319" priority="3"/>
    <cfRule type="duplicateValues" dxfId="318" priority="4"/>
    <cfRule type="duplicateValues" dxfId="317" priority="5"/>
  </conditionalFormatting>
  <conditionalFormatting sqref="E40:E43">
    <cfRule type="duplicateValues" dxfId="316" priority="2"/>
  </conditionalFormatting>
  <conditionalFormatting sqref="E91">
    <cfRule type="duplicateValues" dxfId="315" priority="1"/>
  </conditionalFormatting>
  <conditionalFormatting sqref="E9:E10">
    <cfRule type="duplicateValues" dxfId="314" priority="149"/>
    <cfRule type="duplicateValues" dxfId="313" priority="150"/>
  </conditionalFormatting>
  <conditionalFormatting sqref="E9:E10">
    <cfRule type="duplicateValues" dxfId="312" priority="151"/>
  </conditionalFormatting>
  <conditionalFormatting sqref="E9:E10">
    <cfRule type="duplicateValues" dxfId="311" priority="152"/>
    <cfRule type="duplicateValues" dxfId="310" priority="153"/>
    <cfRule type="duplicateValues" dxfId="309" priority="154"/>
  </conditionalFormatting>
  <conditionalFormatting sqref="B9:B10">
    <cfRule type="duplicateValues" dxfId="308" priority="155"/>
  </conditionalFormatting>
  <conditionalFormatting sqref="B9:B10">
    <cfRule type="duplicateValues" dxfId="307" priority="156"/>
    <cfRule type="duplicateValues" dxfId="306" priority="157"/>
  </conditionalFormatting>
  <conditionalFormatting sqref="B9:B10">
    <cfRule type="duplicateValues" dxfId="305" priority="158"/>
    <cfRule type="duplicateValues" dxfId="304" priority="159"/>
    <cfRule type="duplicateValues" dxfId="303" priority="160"/>
  </conditionalFormatting>
  <conditionalFormatting sqref="E9:E10">
    <cfRule type="duplicateValues" dxfId="302" priority="161"/>
    <cfRule type="duplicateValues" dxfId="301" priority="162"/>
  </conditionalFormatting>
  <conditionalFormatting sqref="E9:E10">
    <cfRule type="duplicateValues" dxfId="300" priority="163"/>
  </conditionalFormatting>
  <conditionalFormatting sqref="E9:E10">
    <cfRule type="duplicateValues" dxfId="299" priority="164"/>
    <cfRule type="duplicateValues" dxfId="298" priority="165"/>
    <cfRule type="duplicateValues" dxfId="297" priority="166"/>
  </conditionalFormatting>
  <conditionalFormatting sqref="B15:B16">
    <cfRule type="duplicateValues" dxfId="296" priority="167"/>
  </conditionalFormatting>
  <conditionalFormatting sqref="B15:B16">
    <cfRule type="duplicateValues" dxfId="295" priority="168"/>
    <cfRule type="duplicateValues" dxfId="294" priority="169"/>
  </conditionalFormatting>
  <conditionalFormatting sqref="B15:B16">
    <cfRule type="duplicateValues" dxfId="293" priority="170"/>
    <cfRule type="duplicateValues" dxfId="292" priority="171"/>
    <cfRule type="duplicateValues" dxfId="291" priority="17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14 26 85 231 238 302 379 385 402 536 584 624 666 769 946 952 957                                                   </v>
      </c>
    </row>
    <row r="2" spans="2:5" s="119" customFormat="1" ht="18.75" thickBot="1" x14ac:dyDescent="0.3">
      <c r="B2" s="122">
        <v>26</v>
      </c>
      <c r="C2" s="130" t="s">
        <v>2404</v>
      </c>
    </row>
    <row r="3" spans="2:5" s="119" customFormat="1" ht="18.75" thickBot="1" x14ac:dyDescent="0.3">
      <c r="B3" s="122">
        <v>85</v>
      </c>
      <c r="C3" s="130" t="s">
        <v>2404</v>
      </c>
    </row>
    <row r="4" spans="2:5" s="119" customFormat="1" ht="18.75" thickBot="1" x14ac:dyDescent="0.3">
      <c r="B4" s="122">
        <v>231</v>
      </c>
      <c r="C4" s="130" t="s">
        <v>2404</v>
      </c>
    </row>
    <row r="5" spans="2:5" s="119" customFormat="1" ht="18.75" thickBot="1" x14ac:dyDescent="0.3">
      <c r="B5" s="122">
        <v>238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379</v>
      </c>
      <c r="C7" s="130" t="s">
        <v>2404</v>
      </c>
    </row>
    <row r="8" spans="2:5" s="119" customFormat="1" ht="18.75" thickBot="1" x14ac:dyDescent="0.3">
      <c r="B8" s="122">
        <v>385</v>
      </c>
      <c r="C8" s="130" t="s">
        <v>2404</v>
      </c>
    </row>
    <row r="9" spans="2:5" s="119" customFormat="1" ht="18.75" thickBot="1" x14ac:dyDescent="0.3">
      <c r="B9" s="122">
        <v>402</v>
      </c>
      <c r="C9" s="130" t="s">
        <v>2404</v>
      </c>
    </row>
    <row r="10" spans="2:5" s="119" customFormat="1" ht="18.75" thickBot="1" x14ac:dyDescent="0.3">
      <c r="B10" s="122">
        <v>536</v>
      </c>
      <c r="C10" s="130" t="s">
        <v>2404</v>
      </c>
    </row>
    <row r="11" spans="2:5" s="119" customFormat="1" ht="18.75" thickBot="1" x14ac:dyDescent="0.3">
      <c r="B11" s="122">
        <v>584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769</v>
      </c>
      <c r="C14" s="130" t="s">
        <v>2404</v>
      </c>
    </row>
    <row r="15" spans="2:5" s="119" customFormat="1" ht="18.75" thickBot="1" x14ac:dyDescent="0.3">
      <c r="B15" s="122">
        <v>946</v>
      </c>
      <c r="C15" s="130" t="s">
        <v>2404</v>
      </c>
    </row>
    <row r="16" spans="2:5" s="119" customFormat="1" ht="18.75" thickBot="1" x14ac:dyDescent="0.3">
      <c r="B16" s="122">
        <v>952</v>
      </c>
      <c r="C16" s="130" t="s">
        <v>2404</v>
      </c>
    </row>
    <row r="17" spans="2:3" s="119" customFormat="1" ht="18.75" thickBot="1" x14ac:dyDescent="0.3">
      <c r="B17" s="122">
        <v>957</v>
      </c>
      <c r="C17" s="130" t="s">
        <v>2404</v>
      </c>
    </row>
    <row r="18" spans="2:3" s="119" customFormat="1" ht="18.75" thickBot="1" x14ac:dyDescent="0.3">
      <c r="B18" s="122"/>
      <c r="C18" s="130" t="s">
        <v>2404</v>
      </c>
    </row>
    <row r="19" spans="2:3" s="119" customFormat="1" ht="18.75" thickBot="1" x14ac:dyDescent="0.3">
      <c r="B19" s="122"/>
      <c r="C19" s="130" t="s">
        <v>2404</v>
      </c>
    </row>
    <row r="20" spans="2:3" s="119" customFormat="1" ht="18.75" thickBot="1" x14ac:dyDescent="0.3">
      <c r="B20" s="122"/>
      <c r="C20" s="130" t="s">
        <v>2404</v>
      </c>
    </row>
    <row r="21" spans="2:3" s="119" customFormat="1" ht="18.75" thickBot="1" x14ac:dyDescent="0.3">
      <c r="B21" s="122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90" priority="964"/>
  </conditionalFormatting>
  <conditionalFormatting sqref="B61:B67">
    <cfRule type="duplicateValues" dxfId="289" priority="963"/>
  </conditionalFormatting>
  <conditionalFormatting sqref="B57:B60">
    <cfRule type="duplicateValues" dxfId="288" priority="961"/>
  </conditionalFormatting>
  <conditionalFormatting sqref="B57:B60">
    <cfRule type="duplicateValues" dxfId="287" priority="962"/>
  </conditionalFormatting>
  <conditionalFormatting sqref="B40:B56">
    <cfRule type="duplicateValues" dxfId="286" priority="960"/>
  </conditionalFormatting>
  <conditionalFormatting sqref="B39">
    <cfRule type="duplicateValues" dxfId="285" priority="959"/>
  </conditionalFormatting>
  <conditionalFormatting sqref="B28:B38">
    <cfRule type="duplicateValues" dxfId="284" priority="953"/>
  </conditionalFormatting>
  <conditionalFormatting sqref="B28:B38">
    <cfRule type="duplicateValues" dxfId="283" priority="954"/>
    <cfRule type="duplicateValues" dxfId="282" priority="955"/>
  </conditionalFormatting>
  <conditionalFormatting sqref="B28:B38">
    <cfRule type="duplicateValues" dxfId="281" priority="956"/>
  </conditionalFormatting>
  <conditionalFormatting sqref="B28:B38">
    <cfRule type="duplicateValues" dxfId="280" priority="952"/>
  </conditionalFormatting>
  <conditionalFormatting sqref="B28:B38">
    <cfRule type="duplicateValues" dxfId="279" priority="957"/>
  </conditionalFormatting>
  <conditionalFormatting sqref="B28:B38">
    <cfRule type="duplicateValues" dxfId="278" priority="958"/>
  </conditionalFormatting>
  <conditionalFormatting sqref="B25:B27">
    <cfRule type="duplicateValues" dxfId="277" priority="208"/>
  </conditionalFormatting>
  <conditionalFormatting sqref="B25:B27">
    <cfRule type="duplicateValues" dxfId="276" priority="207"/>
  </conditionalFormatting>
  <conditionalFormatting sqref="B25:B27">
    <cfRule type="duplicateValues" dxfId="275" priority="205"/>
    <cfRule type="duplicateValues" dxfId="274" priority="206"/>
  </conditionalFormatting>
  <conditionalFormatting sqref="B25:B27">
    <cfRule type="duplicateValues" dxfId="273" priority="202"/>
    <cfRule type="duplicateValues" dxfId="272" priority="203"/>
    <cfRule type="duplicateValues" dxfId="271" priority="204"/>
  </conditionalFormatting>
  <conditionalFormatting sqref="B18">
    <cfRule type="duplicateValues" dxfId="270" priority="106"/>
  </conditionalFormatting>
  <conditionalFormatting sqref="B18">
    <cfRule type="duplicateValues" dxfId="269" priority="105"/>
  </conditionalFormatting>
  <conditionalFormatting sqref="B18">
    <cfRule type="duplicateValues" dxfId="268" priority="103"/>
    <cfRule type="duplicateValues" dxfId="267" priority="104"/>
  </conditionalFormatting>
  <conditionalFormatting sqref="B18">
    <cfRule type="duplicateValues" dxfId="266" priority="100"/>
    <cfRule type="duplicateValues" dxfId="265" priority="101"/>
    <cfRule type="duplicateValues" dxfId="264" priority="102"/>
  </conditionalFormatting>
  <conditionalFormatting sqref="B18">
    <cfRule type="duplicateValues" dxfId="263" priority="97"/>
    <cfRule type="duplicateValues" dxfId="262" priority="98"/>
    <cfRule type="duplicateValues" dxfId="261" priority="99"/>
  </conditionalFormatting>
  <conditionalFormatting sqref="B18">
    <cfRule type="duplicateValues" dxfId="260" priority="95"/>
    <cfRule type="duplicateValues" dxfId="259" priority="96"/>
  </conditionalFormatting>
  <conditionalFormatting sqref="B18">
    <cfRule type="duplicateValues" dxfId="258" priority="92"/>
    <cfRule type="duplicateValues" dxfId="257" priority="93"/>
    <cfRule type="duplicateValues" dxfId="256" priority="94"/>
  </conditionalFormatting>
  <conditionalFormatting sqref="B18">
    <cfRule type="duplicateValues" dxfId="255" priority="91"/>
  </conditionalFormatting>
  <conditionalFormatting sqref="B18">
    <cfRule type="duplicateValues" dxfId="254" priority="89"/>
    <cfRule type="duplicateValues" dxfId="253" priority="90"/>
  </conditionalFormatting>
  <conditionalFormatting sqref="B18">
    <cfRule type="duplicateValues" dxfId="252" priority="86"/>
    <cfRule type="duplicateValues" dxfId="251" priority="87"/>
    <cfRule type="duplicateValues" dxfId="250" priority="88"/>
  </conditionalFormatting>
  <conditionalFormatting sqref="B18">
    <cfRule type="duplicateValues" dxfId="249" priority="85"/>
  </conditionalFormatting>
  <conditionalFormatting sqref="B19:B24">
    <cfRule type="duplicateValues" dxfId="248" priority="84"/>
  </conditionalFormatting>
  <conditionalFormatting sqref="B19:B24">
    <cfRule type="duplicateValues" dxfId="247" priority="83"/>
  </conditionalFormatting>
  <conditionalFormatting sqref="B19:B24">
    <cfRule type="duplicateValues" dxfId="246" priority="81"/>
    <cfRule type="duplicateValues" dxfId="245" priority="82"/>
  </conditionalFormatting>
  <conditionalFormatting sqref="B19:B24">
    <cfRule type="duplicateValues" dxfId="244" priority="78"/>
    <cfRule type="duplicateValues" dxfId="243" priority="79"/>
    <cfRule type="duplicateValues" dxfId="242" priority="80"/>
  </conditionalFormatting>
  <conditionalFormatting sqref="B19:B24">
    <cfRule type="duplicateValues" dxfId="241" priority="75"/>
    <cfRule type="duplicateValues" dxfId="240" priority="76"/>
    <cfRule type="duplicateValues" dxfId="239" priority="77"/>
  </conditionalFormatting>
  <conditionalFormatting sqref="B19:B24">
    <cfRule type="duplicateValues" dxfId="238" priority="73"/>
    <cfRule type="duplicateValues" dxfId="237" priority="74"/>
  </conditionalFormatting>
  <conditionalFormatting sqref="B19:B24">
    <cfRule type="duplicateValues" dxfId="236" priority="70"/>
    <cfRule type="duplicateValues" dxfId="235" priority="71"/>
    <cfRule type="duplicateValues" dxfId="234" priority="72"/>
  </conditionalFormatting>
  <conditionalFormatting sqref="B19:B24">
    <cfRule type="duplicateValues" dxfId="233" priority="69"/>
  </conditionalFormatting>
  <conditionalFormatting sqref="B19:B24">
    <cfRule type="duplicateValues" dxfId="232" priority="67"/>
    <cfRule type="duplicateValues" dxfId="231" priority="68"/>
  </conditionalFormatting>
  <conditionalFormatting sqref="B19:B24">
    <cfRule type="duplicateValues" dxfId="230" priority="64"/>
    <cfRule type="duplicateValues" dxfId="229" priority="65"/>
    <cfRule type="duplicateValues" dxfId="228" priority="66"/>
  </conditionalFormatting>
  <conditionalFormatting sqref="B19:B24">
    <cfRule type="duplicateValues" dxfId="227" priority="63"/>
  </conditionalFormatting>
  <conditionalFormatting sqref="B1:B2">
    <cfRule type="duplicateValues" dxfId="226" priority="12"/>
  </conditionalFormatting>
  <conditionalFormatting sqref="B1:B2">
    <cfRule type="duplicateValues" dxfId="225" priority="10"/>
    <cfRule type="duplicateValues" dxfId="224" priority="11"/>
  </conditionalFormatting>
  <conditionalFormatting sqref="B1:B2">
    <cfRule type="duplicateValues" dxfId="223" priority="7"/>
    <cfRule type="duplicateValues" dxfId="222" priority="8"/>
    <cfRule type="duplicateValues" dxfId="221" priority="9"/>
  </conditionalFormatting>
  <conditionalFormatting sqref="B3:B17">
    <cfRule type="duplicateValues" dxfId="220" priority="6"/>
  </conditionalFormatting>
  <conditionalFormatting sqref="B3:B17">
    <cfRule type="duplicateValues" dxfId="219" priority="4"/>
    <cfRule type="duplicateValues" dxfId="218" priority="5"/>
  </conditionalFormatting>
  <conditionalFormatting sqref="B3:B17">
    <cfRule type="duplicateValues" dxfId="217" priority="1"/>
    <cfRule type="duplicateValues" dxfId="216" priority="2"/>
    <cfRule type="duplicateValues" dxfId="215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2577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2571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2557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2578</v>
      </c>
      <c r="C273" s="38" t="s">
        <v>1270</v>
      </c>
    </row>
    <row r="274" spans="1:3" x14ac:dyDescent="0.25">
      <c r="A274" s="38">
        <v>375</v>
      </c>
      <c r="B274" s="38" t="s">
        <v>2543</v>
      </c>
      <c r="C274" s="38" t="s">
        <v>1270</v>
      </c>
    </row>
    <row r="275" spans="1:3" x14ac:dyDescent="0.25">
      <c r="A275" s="38">
        <v>376</v>
      </c>
      <c r="B275" s="38" t="s">
        <v>2579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2580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2581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2575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2582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2583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2597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2591</v>
      </c>
      <c r="C842" s="38" t="s">
        <v>1273</v>
      </c>
    </row>
    <row r="843" spans="1:3" x14ac:dyDescent="0.25">
      <c r="A843" s="38">
        <v>379</v>
      </c>
      <c r="B843" s="38" t="s">
        <v>2602</v>
      </c>
      <c r="C843" s="38" t="s">
        <v>1270</v>
      </c>
    </row>
    <row r="844" spans="1:3" s="68" customFormat="1" x14ac:dyDescent="0.25">
      <c r="A844" s="38">
        <v>100</v>
      </c>
      <c r="B844" s="38" t="s">
        <v>2625</v>
      </c>
      <c r="C844" s="38" t="s">
        <v>1271</v>
      </c>
    </row>
  </sheetData>
  <autoFilter ref="A1:C829">
    <sortState ref="A2:C843">
      <sortCondition sortBy="cellColor" ref="A1:A830" dxfId="78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14" priority="24"/>
  </conditionalFormatting>
  <conditionalFormatting sqref="A830">
    <cfRule type="duplicateValues" dxfId="213" priority="23"/>
  </conditionalFormatting>
  <conditionalFormatting sqref="A831">
    <cfRule type="duplicateValues" dxfId="212" priority="22"/>
  </conditionalFormatting>
  <conditionalFormatting sqref="A832">
    <cfRule type="duplicateValues" dxfId="211" priority="21"/>
  </conditionalFormatting>
  <conditionalFormatting sqref="A833">
    <cfRule type="duplicateValues" dxfId="210" priority="20"/>
  </conditionalFormatting>
  <conditionalFormatting sqref="A845:A1048576 A1:A833">
    <cfRule type="duplicateValues" dxfId="209" priority="19"/>
  </conditionalFormatting>
  <conditionalFormatting sqref="A834:A840">
    <cfRule type="duplicateValues" dxfId="208" priority="18"/>
  </conditionalFormatting>
  <conditionalFormatting sqref="A834:A840">
    <cfRule type="duplicateValues" dxfId="207" priority="17"/>
  </conditionalFormatting>
  <conditionalFormatting sqref="A845:A1048576 A1:A840">
    <cfRule type="duplicateValues" dxfId="206" priority="16"/>
  </conditionalFormatting>
  <conditionalFormatting sqref="A841">
    <cfRule type="duplicateValues" dxfId="205" priority="15"/>
  </conditionalFormatting>
  <conditionalFormatting sqref="A841">
    <cfRule type="duplicateValues" dxfId="204" priority="14"/>
  </conditionalFormatting>
  <conditionalFormatting sqref="A841">
    <cfRule type="duplicateValues" dxfId="203" priority="13"/>
  </conditionalFormatting>
  <conditionalFormatting sqref="A842">
    <cfRule type="duplicateValues" dxfId="202" priority="12"/>
  </conditionalFormatting>
  <conditionalFormatting sqref="A842">
    <cfRule type="duplicateValues" dxfId="201" priority="11"/>
  </conditionalFormatting>
  <conditionalFormatting sqref="A842">
    <cfRule type="duplicateValues" dxfId="200" priority="10"/>
  </conditionalFormatting>
  <conditionalFormatting sqref="A1:A842 A845:A1048576">
    <cfRule type="duplicateValues" dxfId="199" priority="9"/>
  </conditionalFormatting>
  <conditionalFormatting sqref="A843">
    <cfRule type="duplicateValues" dxfId="198" priority="8"/>
  </conditionalFormatting>
  <conditionalFormatting sqref="A843">
    <cfRule type="duplicateValues" dxfId="197" priority="7"/>
  </conditionalFormatting>
  <conditionalFormatting sqref="A843">
    <cfRule type="duplicateValues" dxfId="196" priority="6"/>
  </conditionalFormatting>
  <conditionalFormatting sqref="A843">
    <cfRule type="duplicateValues" dxfId="195" priority="5"/>
  </conditionalFormatting>
  <conditionalFormatting sqref="A844">
    <cfRule type="duplicateValues" dxfId="194" priority="4"/>
  </conditionalFormatting>
  <conditionalFormatting sqref="A844">
    <cfRule type="duplicateValues" dxfId="193" priority="3"/>
  </conditionalFormatting>
  <conditionalFormatting sqref="A844">
    <cfRule type="duplicateValues" dxfId="192" priority="2"/>
  </conditionalFormatting>
  <conditionalFormatting sqref="A844">
    <cfRule type="duplicateValues" dxfId="191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6" t="s">
        <v>2412</v>
      </c>
      <c r="B1" s="217"/>
      <c r="C1" s="217"/>
      <c r="D1" s="21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2613</v>
      </c>
      <c r="C3" s="48" t="s">
        <v>2545</v>
      </c>
      <c r="D3" s="60" t="s">
        <v>2530</v>
      </c>
    </row>
    <row r="4" spans="1:4" ht="15.75" x14ac:dyDescent="0.25">
      <c r="A4" s="48">
        <v>3336023002</v>
      </c>
      <c r="B4" s="48" t="s">
        <v>2614</v>
      </c>
      <c r="C4" s="48" t="s">
        <v>2545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6" t="s">
        <v>2421</v>
      </c>
      <c r="B16" s="217"/>
      <c r="C16" s="217"/>
      <c r="D16" s="21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2547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2546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2549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2550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2551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2552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2553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2548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90" priority="26"/>
  </conditionalFormatting>
  <conditionalFormatting sqref="B5:B6">
    <cfRule type="duplicateValues" dxfId="189" priority="25"/>
  </conditionalFormatting>
  <conditionalFormatting sqref="A5:A6">
    <cfRule type="duplicateValues" dxfId="188" priority="23"/>
    <cfRule type="duplicateValues" dxfId="187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2021-09-19T19:40:45Z</dcterms:modified>
</cp:coreProperties>
</file>