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1\"/>
    </mc:Choice>
  </mc:AlternateContent>
  <bookViews>
    <workbookView xWindow="0" yWindow="0" windowWidth="28800" windowHeight="11430" tabRatio="596" firstSheet="3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REPORTE!$A$4:$Q$91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5" i="1"/>
  <c r="G5" i="1"/>
  <c r="H5" i="1"/>
  <c r="I5" i="1"/>
  <c r="J5" i="1"/>
  <c r="K5" i="1"/>
  <c r="F86" i="1"/>
  <c r="G86" i="1"/>
  <c r="H86" i="1"/>
  <c r="I86" i="1"/>
  <c r="J86" i="1"/>
  <c r="K86" i="1"/>
  <c r="F87" i="1"/>
  <c r="G87" i="1"/>
  <c r="H87" i="1"/>
  <c r="I87" i="1"/>
  <c r="J87" i="1"/>
  <c r="K87" i="1"/>
  <c r="F35" i="1"/>
  <c r="G35" i="1"/>
  <c r="H35" i="1"/>
  <c r="I35" i="1"/>
  <c r="J35" i="1"/>
  <c r="K35" i="1"/>
  <c r="F58" i="1"/>
  <c r="G58" i="1"/>
  <c r="H58" i="1"/>
  <c r="I58" i="1"/>
  <c r="J58" i="1"/>
  <c r="K58" i="1"/>
  <c r="F60" i="1"/>
  <c r="G60" i="1"/>
  <c r="H60" i="1"/>
  <c r="I60" i="1"/>
  <c r="J60" i="1"/>
  <c r="K60" i="1"/>
  <c r="A32" i="1"/>
  <c r="A33" i="1"/>
  <c r="A34" i="1"/>
  <c r="A5" i="1"/>
  <c r="A86" i="1"/>
  <c r="A87" i="1"/>
  <c r="A35" i="1"/>
  <c r="A58" i="1"/>
  <c r="A60" i="1"/>
  <c r="F13" i="3"/>
  <c r="G13" i="3"/>
  <c r="H13" i="3"/>
  <c r="I13" i="3"/>
  <c r="J13" i="3"/>
  <c r="A13" i="3"/>
  <c r="A12" i="3"/>
  <c r="E1" i="32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73" i="16" s="1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36" i="1" l="1"/>
  <c r="G36" i="1"/>
  <c r="H36" i="1"/>
  <c r="I36" i="1"/>
  <c r="J36" i="1"/>
  <c r="K36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112" i="1"/>
  <c r="G112" i="1"/>
  <c r="H112" i="1"/>
  <c r="I112" i="1"/>
  <c r="J112" i="1"/>
  <c r="K112" i="1"/>
  <c r="F37" i="1"/>
  <c r="G37" i="1"/>
  <c r="H37" i="1"/>
  <c r="I37" i="1"/>
  <c r="J37" i="1"/>
  <c r="K37" i="1"/>
  <c r="F6" i="1"/>
  <c r="G6" i="1"/>
  <c r="H6" i="1"/>
  <c r="I6" i="1"/>
  <c r="J6" i="1"/>
  <c r="K6" i="1"/>
  <c r="F7" i="1"/>
  <c r="G7" i="1"/>
  <c r="H7" i="1"/>
  <c r="I7" i="1"/>
  <c r="J7" i="1"/>
  <c r="K7" i="1"/>
  <c r="F38" i="1"/>
  <c r="G38" i="1"/>
  <c r="H38" i="1"/>
  <c r="I38" i="1"/>
  <c r="J38" i="1"/>
  <c r="K38" i="1"/>
  <c r="F8" i="1"/>
  <c r="G8" i="1"/>
  <c r="H8" i="1"/>
  <c r="I8" i="1"/>
  <c r="J8" i="1"/>
  <c r="K8" i="1"/>
  <c r="F9" i="1"/>
  <c r="G9" i="1"/>
  <c r="H9" i="1"/>
  <c r="I9" i="1"/>
  <c r="J9" i="1"/>
  <c r="K9" i="1"/>
  <c r="F39" i="1"/>
  <c r="G39" i="1"/>
  <c r="H39" i="1"/>
  <c r="I39" i="1"/>
  <c r="J39" i="1"/>
  <c r="K3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31" i="1"/>
  <c r="G31" i="1"/>
  <c r="H31" i="1"/>
  <c r="I31" i="1"/>
  <c r="J31" i="1"/>
  <c r="K31" i="1"/>
  <c r="F14" i="1"/>
  <c r="G14" i="1"/>
  <c r="H14" i="1"/>
  <c r="I14" i="1"/>
  <c r="J14" i="1"/>
  <c r="K14" i="1"/>
  <c r="F113" i="1"/>
  <c r="G113" i="1"/>
  <c r="H113" i="1"/>
  <c r="I113" i="1"/>
  <c r="J113" i="1"/>
  <c r="K113" i="1"/>
  <c r="F40" i="1"/>
  <c r="G40" i="1"/>
  <c r="H40" i="1"/>
  <c r="I40" i="1"/>
  <c r="J40" i="1"/>
  <c r="K40" i="1"/>
  <c r="F41" i="1"/>
  <c r="G41" i="1"/>
  <c r="H41" i="1"/>
  <c r="I41" i="1"/>
  <c r="J41" i="1"/>
  <c r="K41" i="1"/>
  <c r="F15" i="1"/>
  <c r="G15" i="1"/>
  <c r="H15" i="1"/>
  <c r="I15" i="1"/>
  <c r="J15" i="1"/>
  <c r="K15" i="1"/>
  <c r="F42" i="1"/>
  <c r="G42" i="1"/>
  <c r="H42" i="1"/>
  <c r="I42" i="1"/>
  <c r="J42" i="1"/>
  <c r="K42" i="1"/>
  <c r="F16" i="1"/>
  <c r="G16" i="1"/>
  <c r="H16" i="1"/>
  <c r="I16" i="1"/>
  <c r="J16" i="1"/>
  <c r="K16" i="1"/>
  <c r="F57" i="1"/>
  <c r="G57" i="1"/>
  <c r="H57" i="1"/>
  <c r="I57" i="1"/>
  <c r="J57" i="1"/>
  <c r="K57" i="1"/>
  <c r="F114" i="1"/>
  <c r="G114" i="1"/>
  <c r="H114" i="1"/>
  <c r="I114" i="1"/>
  <c r="J114" i="1"/>
  <c r="K114" i="1"/>
  <c r="F59" i="1"/>
  <c r="G59" i="1"/>
  <c r="H59" i="1"/>
  <c r="I59" i="1"/>
  <c r="J59" i="1"/>
  <c r="K59" i="1"/>
  <c r="F115" i="1"/>
  <c r="G115" i="1"/>
  <c r="H115" i="1"/>
  <c r="I115" i="1"/>
  <c r="J115" i="1"/>
  <c r="K115" i="1"/>
  <c r="A36" i="1"/>
  <c r="A82" i="1"/>
  <c r="A83" i="1"/>
  <c r="A84" i="1"/>
  <c r="A85" i="1"/>
  <c r="A112" i="1"/>
  <c r="A37" i="1"/>
  <c r="A6" i="1"/>
  <c r="A7" i="1"/>
  <c r="A38" i="1"/>
  <c r="A8" i="1"/>
  <c r="A9" i="1"/>
  <c r="A39" i="1"/>
  <c r="A10" i="1"/>
  <c r="A11" i="1"/>
  <c r="A12" i="1"/>
  <c r="A13" i="1"/>
  <c r="A31" i="1"/>
  <c r="A14" i="1"/>
  <c r="A113" i="1"/>
  <c r="A40" i="1"/>
  <c r="A41" i="1"/>
  <c r="A15" i="1"/>
  <c r="A42" i="1"/>
  <c r="A16" i="1"/>
  <c r="A57" i="1"/>
  <c r="A114" i="1"/>
  <c r="A59" i="1"/>
  <c r="A115" i="1"/>
  <c r="A62" i="1" l="1"/>
  <c r="A116" i="1"/>
  <c r="A48" i="1"/>
  <c r="A47" i="1"/>
  <c r="A46" i="1"/>
  <c r="A45" i="1"/>
  <c r="A44" i="1"/>
  <c r="A43" i="1"/>
  <c r="F62" i="1"/>
  <c r="G62" i="1"/>
  <c r="H62" i="1"/>
  <c r="I62" i="1"/>
  <c r="J62" i="1"/>
  <c r="K62" i="1"/>
  <c r="F116" i="1"/>
  <c r="G116" i="1"/>
  <c r="H116" i="1"/>
  <c r="I116" i="1"/>
  <c r="J116" i="1"/>
  <c r="K116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4" i="1"/>
  <c r="A22" i="1"/>
  <c r="A71" i="1"/>
  <c r="A70" i="1"/>
  <c r="A69" i="1"/>
  <c r="A100" i="1"/>
  <c r="A99" i="1"/>
  <c r="A98" i="1"/>
  <c r="A97" i="1"/>
  <c r="A96" i="1"/>
  <c r="A68" i="1"/>
  <c r="A95" i="1"/>
  <c r="A67" i="1"/>
  <c r="A66" i="1"/>
  <c r="A94" i="1"/>
  <c r="A93" i="1"/>
  <c r="A92" i="1"/>
  <c r="A65" i="1"/>
  <c r="A64" i="1"/>
  <c r="A63" i="1"/>
  <c r="A91" i="1"/>
  <c r="A90" i="1"/>
  <c r="A119" i="1"/>
  <c r="A118" i="1"/>
  <c r="A111" i="1"/>
  <c r="A117" i="1"/>
  <c r="A21" i="1"/>
  <c r="A20" i="1"/>
  <c r="A19" i="1"/>
  <c r="A18" i="1"/>
  <c r="A17" i="1"/>
  <c r="A53" i="1"/>
  <c r="A52" i="1"/>
  <c r="A51" i="1"/>
  <c r="A50" i="1"/>
  <c r="A49" i="1"/>
  <c r="A89" i="1"/>
  <c r="A88" i="1"/>
  <c r="A78" i="1"/>
  <c r="F54" i="1"/>
  <c r="G54" i="1"/>
  <c r="H54" i="1"/>
  <c r="I54" i="1"/>
  <c r="J54" i="1"/>
  <c r="K54" i="1"/>
  <c r="F22" i="1"/>
  <c r="G22" i="1"/>
  <c r="H22" i="1"/>
  <c r="I22" i="1"/>
  <c r="J22" i="1"/>
  <c r="K2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68" i="1"/>
  <c r="G68" i="1"/>
  <c r="H68" i="1"/>
  <c r="I68" i="1"/>
  <c r="J68" i="1"/>
  <c r="K68" i="1"/>
  <c r="F95" i="1"/>
  <c r="G95" i="1"/>
  <c r="H95" i="1"/>
  <c r="I95" i="1"/>
  <c r="J95" i="1"/>
  <c r="K95" i="1"/>
  <c r="F67" i="1"/>
  <c r="G67" i="1"/>
  <c r="H67" i="1"/>
  <c r="I67" i="1"/>
  <c r="J67" i="1"/>
  <c r="K67" i="1"/>
  <c r="F66" i="1"/>
  <c r="G66" i="1"/>
  <c r="H66" i="1"/>
  <c r="I66" i="1"/>
  <c r="J66" i="1"/>
  <c r="K6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91" i="1"/>
  <c r="G91" i="1"/>
  <c r="H91" i="1"/>
  <c r="I91" i="1"/>
  <c r="J91" i="1"/>
  <c r="K91" i="1"/>
  <c r="F90" i="1"/>
  <c r="G90" i="1"/>
  <c r="H90" i="1"/>
  <c r="I90" i="1"/>
  <c r="J90" i="1"/>
  <c r="K9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1" i="1"/>
  <c r="G111" i="1"/>
  <c r="H111" i="1"/>
  <c r="I111" i="1"/>
  <c r="J111" i="1"/>
  <c r="K111" i="1"/>
  <c r="F117" i="1"/>
  <c r="G117" i="1"/>
  <c r="H117" i="1"/>
  <c r="I117" i="1"/>
  <c r="J117" i="1"/>
  <c r="K117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89" i="1"/>
  <c r="G89" i="1"/>
  <c r="H89" i="1"/>
  <c r="I89" i="1"/>
  <c r="J89" i="1"/>
  <c r="K89" i="1"/>
  <c r="F88" i="1"/>
  <c r="G88" i="1"/>
  <c r="H88" i="1"/>
  <c r="I88" i="1"/>
  <c r="J88" i="1"/>
  <c r="K88" i="1"/>
  <c r="F78" i="1"/>
  <c r="G78" i="1"/>
  <c r="H78" i="1"/>
  <c r="I78" i="1"/>
  <c r="J78" i="1"/>
  <c r="K78" i="1"/>
  <c r="A81" i="1" l="1"/>
  <c r="F81" i="1"/>
  <c r="G81" i="1"/>
  <c r="H81" i="1"/>
  <c r="I81" i="1"/>
  <c r="J81" i="1"/>
  <c r="K81" i="1"/>
  <c r="A101" i="1"/>
  <c r="F101" i="1"/>
  <c r="G101" i="1"/>
  <c r="H101" i="1"/>
  <c r="I101" i="1"/>
  <c r="J101" i="1"/>
  <c r="K101" i="1"/>
  <c r="A76" i="1"/>
  <c r="F76" i="1"/>
  <c r="G76" i="1"/>
  <c r="H76" i="1"/>
  <c r="I76" i="1"/>
  <c r="J76" i="1"/>
  <c r="K76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77" i="1"/>
  <c r="F77" i="1"/>
  <c r="G77" i="1"/>
  <c r="H77" i="1"/>
  <c r="I77" i="1"/>
  <c r="J77" i="1"/>
  <c r="K77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23" i="1"/>
  <c r="F23" i="1"/>
  <c r="G23" i="1"/>
  <c r="H23" i="1"/>
  <c r="I23" i="1"/>
  <c r="J23" i="1"/>
  <c r="K23" i="1"/>
  <c r="A106" i="1"/>
  <c r="F106" i="1"/>
  <c r="G106" i="1"/>
  <c r="H106" i="1"/>
  <c r="I106" i="1"/>
  <c r="J106" i="1"/>
  <c r="K106" i="1"/>
  <c r="A123" i="1"/>
  <c r="F123" i="1"/>
  <c r="G123" i="1"/>
  <c r="H123" i="1"/>
  <c r="I123" i="1"/>
  <c r="J123" i="1"/>
  <c r="K123" i="1"/>
  <c r="A55" i="1"/>
  <c r="F55" i="1"/>
  <c r="G55" i="1"/>
  <c r="H55" i="1"/>
  <c r="I55" i="1"/>
  <c r="J55" i="1"/>
  <c r="K55" i="1"/>
  <c r="A24" i="1"/>
  <c r="F24" i="1"/>
  <c r="G24" i="1"/>
  <c r="H24" i="1"/>
  <c r="I24" i="1"/>
  <c r="J24" i="1"/>
  <c r="K24" i="1"/>
  <c r="A124" i="1"/>
  <c r="F124" i="1"/>
  <c r="G124" i="1"/>
  <c r="H124" i="1"/>
  <c r="I124" i="1"/>
  <c r="J124" i="1"/>
  <c r="K124" i="1"/>
  <c r="A72" i="1"/>
  <c r="F72" i="1"/>
  <c r="G72" i="1"/>
  <c r="H72" i="1"/>
  <c r="I72" i="1"/>
  <c r="J72" i="1"/>
  <c r="K72" i="1"/>
  <c r="A125" i="1"/>
  <c r="A25" i="1"/>
  <c r="F125" i="1"/>
  <c r="G125" i="1"/>
  <c r="H125" i="1"/>
  <c r="I125" i="1"/>
  <c r="J125" i="1"/>
  <c r="K125" i="1"/>
  <c r="F25" i="1"/>
  <c r="G25" i="1"/>
  <c r="H25" i="1"/>
  <c r="I25" i="1"/>
  <c r="J25" i="1"/>
  <c r="K25" i="1"/>
  <c r="A107" i="1" l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73" i="1"/>
  <c r="F73" i="1"/>
  <c r="G73" i="1"/>
  <c r="H73" i="1"/>
  <c r="I73" i="1"/>
  <c r="J73" i="1"/>
  <c r="K73" i="1"/>
  <c r="A109" i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74" i="1"/>
  <c r="F74" i="1"/>
  <c r="G74" i="1"/>
  <c r="H74" i="1"/>
  <c r="I74" i="1"/>
  <c r="J74" i="1"/>
  <c r="K74" i="1"/>
  <c r="F126" i="1" l="1"/>
  <c r="G126" i="1"/>
  <c r="H126" i="1"/>
  <c r="I126" i="1"/>
  <c r="J126" i="1"/>
  <c r="K126" i="1"/>
  <c r="F127" i="1"/>
  <c r="G127" i="1"/>
  <c r="H127" i="1"/>
  <c r="I127" i="1"/>
  <c r="J127" i="1"/>
  <c r="K127" i="1"/>
  <c r="A126" i="1"/>
  <c r="A127" i="1"/>
  <c r="F26" i="1" l="1"/>
  <c r="G26" i="1"/>
  <c r="H26" i="1"/>
  <c r="I26" i="1"/>
  <c r="J26" i="1"/>
  <c r="K26" i="1"/>
  <c r="A26" i="1"/>
  <c r="F61" i="1"/>
  <c r="G61" i="1"/>
  <c r="H61" i="1"/>
  <c r="I61" i="1"/>
  <c r="J61" i="1"/>
  <c r="K61" i="1"/>
  <c r="A61" i="1"/>
  <c r="F27" i="1" l="1"/>
  <c r="G27" i="1"/>
  <c r="H27" i="1"/>
  <c r="I27" i="1"/>
  <c r="J27" i="1"/>
  <c r="K27" i="1"/>
  <c r="F28" i="1"/>
  <c r="G28" i="1"/>
  <c r="H28" i="1"/>
  <c r="I28" i="1"/>
  <c r="J28" i="1"/>
  <c r="K28" i="1"/>
  <c r="A27" i="1"/>
  <c r="A28" i="1"/>
  <c r="A75" i="1" l="1"/>
  <c r="F75" i="1"/>
  <c r="G75" i="1"/>
  <c r="H75" i="1"/>
  <c r="I75" i="1"/>
  <c r="J75" i="1"/>
  <c r="K75" i="1"/>
  <c r="A56" i="1" l="1"/>
  <c r="F56" i="1"/>
  <c r="G56" i="1"/>
  <c r="H56" i="1"/>
  <c r="I56" i="1"/>
  <c r="J56" i="1"/>
  <c r="K56" i="1"/>
  <c r="F29" i="1" l="1"/>
  <c r="G29" i="1"/>
  <c r="H29" i="1"/>
  <c r="I29" i="1"/>
  <c r="J29" i="1"/>
  <c r="K29" i="1"/>
  <c r="A29" i="1"/>
  <c r="A30" i="1" l="1"/>
  <c r="F30" i="1"/>
  <c r="G30" i="1"/>
  <c r="H30" i="1"/>
  <c r="I30" i="1"/>
  <c r="J30" i="1"/>
  <c r="K30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<sst xmlns="http://schemas.openxmlformats.org/spreadsheetml/2006/main" count="14081" uniqueCount="2738">
  <si>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</si>
  <si>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</si>
  <si>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</si>
  <si>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</si>
  <si>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</si>
  <si>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</si>
  <si>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</si>
  <si>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</si>
  <si>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</si>
  <si>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</si>
  <si>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</si>
  <si>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</si>
  <si>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</si>
  <si>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</si>
  <si>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</si>
  <si>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</si>
  <si>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</si>
  <si>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</si>
  <si>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</si>
  <si>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</si>
  <si>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</si>
  <si>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</si>
  <si>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</si>
  <si>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</si>
  <si>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</si>
  <si>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</si>
  <si>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</si>
  <si>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</si>
  <si>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</si>
  <si>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</si>
  <si>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</si>
  <si>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</si>
  <si>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</si>
  <si>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</si>
  <si>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</si>
  <si>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</si>
  <si>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</si>
  <si>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</si>
  <si>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</si>
  <si>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</si>
  <si>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</si>
  <si>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</si>
  <si>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</si>
  <si>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</si>
  <si>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</si>
  <si>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</si>
  <si>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</si>
  <si>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</si>
  <si>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</si>
  <si>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</si>
  <si>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</si>
  <si>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</si>
  <si>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</si>
  <si>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</si>
  <si>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</si>
  <si>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</si>
  <si>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</si>
  <si>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</si>
  <si>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</si>
  <si>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</si>
  <si>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</si>
  <si>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</si>
  <si>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</si>
  <si>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</si>
  <si>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</si>
  <si>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</si>
  <si>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</si>
  <si>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</si>
  <si>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</si>
  <si>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</si>
  <si>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</si>
  <si>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</si>
  <si>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</si>
  <si>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</si>
  <si>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</si>
  <si>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</si>
  <si>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</si>
  <si>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</si>
  <si>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</si>
  <si>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</si>
  <si>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</si>
  <si>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</si>
  <si>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</si>
  <si>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</si>
  <si>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</si>
  <si>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</si>
  <si>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</si>
  <si>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</si>
  <si>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</si>
  <si>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</si>
  <si>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</si>
  <si>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</si>
  <si>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</si>
  <si>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</si>
  <si>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</si>
  <si>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</si>
  <si>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</si>
  <si>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</si>
  <si>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</si>
  <si>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</si>
  <si>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</si>
  <si>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</si>
  <si>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</si>
  <si>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</si>
  <si>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</si>
  <si>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</si>
  <si>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</si>
  <si>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</si>
  <si>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</si>
  <si>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</si>
  <si>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</si>
  <si>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</si>
  <si>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</si>
  <si>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</si>
  <si>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</si>
  <si>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</si>
  <si>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</si>
  <si>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</si>
  <si>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</si>
  <si>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</si>
  <si>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</si>
  <si>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</si>
  <si>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</si>
  <si>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</si>
  <si>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</si>
  <si>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</si>
  <si>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</si>
  <si>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</si>
  <si>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</si>
  <si>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</si>
  <si>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</si>
  <si>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</si>
  <si>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</si>
  <si>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</si>
  <si>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</si>
  <si>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</si>
  <si>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</si>
  <si>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</si>
  <si>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</si>
  <si>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</si>
  <si>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</si>
  <si>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</si>
  <si>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</si>
  <si>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</si>
  <si>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</si>
  <si>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</si>
  <si>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</si>
  <si>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</si>
  <si>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</si>
  <si>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</si>
  <si>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</si>
  <si>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</si>
  <si>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</si>
  <si>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</si>
  <si>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</si>
  <si>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</si>
  <si>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</si>
  <si>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</si>
  <si>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</si>
  <si>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</si>
  <si>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</si>
  <si>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</si>
  <si>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</si>
  <si>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</si>
  <si>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</si>
  <si>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</si>
  <si>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</si>
  <si>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</si>
  <si>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</si>
  <si>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</si>
  <si>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</si>
  <si>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</si>
  <si>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</si>
  <si>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</si>
  <si>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</si>
  <si>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</si>
  <si>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</si>
  <si>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</si>
  <si>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</si>
  <si>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</si>
  <si>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</si>
  <si>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</si>
  <si>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</si>
  <si>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</si>
  <si>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</si>
  <si>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</si>
  <si>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</si>
  <si>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</si>
  <si>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</si>
  <si>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</si>
  <si>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</si>
  <si>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</si>
  <si>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</si>
  <si>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</si>
  <si>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</si>
  <si>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</si>
  <si>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</si>
  <si>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</si>
  <si>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</si>
  <si>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</si>
  <si>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</si>
  <si>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</si>
  <si>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</si>
  <si>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</si>
  <si>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</si>
  <si>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</si>
  <si>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</si>
  <si>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</si>
  <si>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</si>
  <si>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</si>
  <si>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</si>
  <si>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</si>
  <si>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</si>
  <si>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</si>
  <si>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</si>
  <si>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</si>
  <si>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</si>
  <si>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</si>
  <si>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</si>
  <si>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</si>
  <si>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</si>
  <si>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</si>
  <si>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</si>
  <si>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</si>
  <si>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</si>
  <si>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</si>
  <si>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</si>
  <si>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</si>
  <si>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</si>
  <si>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</si>
  <si>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</si>
  <si>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</si>
  <si>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</si>
  <si>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</si>
  <si>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</si>
  <si>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</si>
  <si>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</si>
  <si>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</si>
  <si>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</si>
  <si>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</si>
  <si>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</si>
  <si>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</si>
  <si>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</si>
  <si>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</si>
  <si>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</si>
  <si>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</si>
  <si>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</si>
  <si>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</si>
  <si>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</si>
  <si>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</si>
  <si>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</si>
  <si>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</si>
  <si>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</si>
  <si>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</si>
  <si>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</si>
  <si>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</si>
  <si>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</si>
  <si>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</si>
  <si>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</si>
  <si>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</si>
  <si>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</si>
  <si>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</si>
  <si>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</si>
  <si>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</si>
  <si>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</si>
  <si>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</si>
  <si>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</si>
  <si>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</si>
  <si>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</si>
  <si>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</si>
  <si>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</si>
  <si>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</si>
  <si>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</si>
  <si>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</si>
  <si>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</si>
  <si>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</si>
  <si>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</si>
  <si>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</si>
  <si>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</si>
  <si>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</si>
  <si>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</si>
  <si>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</si>
  <si>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</si>
  <si>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</si>
  <si>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</si>
  <si>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</si>
  <si>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</si>
  <si>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</si>
  <si>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</si>
  <si>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</si>
  <si>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</si>
  <si>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</si>
  <si>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</si>
  <si>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</si>
  <si>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</si>
  <si>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</si>
  <si>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</si>
  <si>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</si>
  <si>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</si>
  <si>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</si>
  <si>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</si>
  <si>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</si>
  <si>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</si>
  <si>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</si>
  <si>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</si>
  <si>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</si>
  <si>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</si>
  <si>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</si>
  <si>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</si>
  <si>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</si>
  <si>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</si>
  <si>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</si>
  <si>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</si>
  <si>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</si>
  <si>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</si>
  <si>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</si>
  <si>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</si>
  <si>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</si>
  <si>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</si>
  <si>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</si>
  <si>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</si>
  <si>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</si>
  <si>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</si>
  <si>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</si>
  <si>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</si>
  <si>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</si>
  <si>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</si>
  <si>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</si>
  <si>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</si>
  <si>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</si>
  <si>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</si>
  <si>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</si>
  <si>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</si>
  <si>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</si>
  <si>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</si>
  <si>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</si>
  <si>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</si>
  <si>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</si>
  <si>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</si>
  <si>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</si>
  <si>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</si>
  <si>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</si>
  <si>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</si>
  <si>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</si>
  <si>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</si>
  <si>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</si>
  <si>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</si>
  <si>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</si>
  <si>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</si>
  <si>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</si>
  <si>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</si>
  <si>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</si>
  <si>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</si>
  <si>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</si>
  <si>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</si>
  <si>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</si>
  <si>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</si>
  <si>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</si>
  <si>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</si>
  <si>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</si>
  <si>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</si>
  <si>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</si>
  <si>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</si>
  <si>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</si>
  <si>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</si>
  <si>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</si>
  <si>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</si>
  <si>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</si>
  <si>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</si>
  <si>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</si>
  <si>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</si>
  <si>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</si>
  <si>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</si>
  <si>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</si>
  <si>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</si>
  <si>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</si>
  <si>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</si>
  <si>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</si>
  <si>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</si>
  <si>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</si>
  <si>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</si>
  <si>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</si>
  <si>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</si>
  <si>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</si>
  <si>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</si>
  <si>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</si>
  <si>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</si>
  <si>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</si>
  <si>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</si>
  <si>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</si>
  <si>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</si>
  <si>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</si>
  <si>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</si>
  <si>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</si>
  <si>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</si>
  <si>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</si>
  <si>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</si>
  <si>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</si>
  <si>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</si>
  <si>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</si>
  <si>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</si>
  <si>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</si>
  <si>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</si>
  <si>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</si>
  <si>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</si>
  <si>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</si>
  <si>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</si>
  <si>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</si>
  <si>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</si>
  <si>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</si>
  <si>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</si>
  <si>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</si>
  <si>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</si>
  <si>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</si>
  <si>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</si>
  <si>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</si>
  <si>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</si>
  <si>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</si>
  <si>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</si>
  <si>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</si>
  <si>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</si>
  <si>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</si>
  <si>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</si>
  <si>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</si>
  <si>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</si>
  <si>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</si>
  <si>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</si>
  <si>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</si>
  <si>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</si>
  <si>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</si>
  <si>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</si>
  <si>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</si>
  <si>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</si>
  <si>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</si>
  <si>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</si>
  <si>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</si>
  <si>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</si>
  <si>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</si>
  <si>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</si>
  <si>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</si>
  <si>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</si>
  <si>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</si>
  <si>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</si>
  <si>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</si>
  <si>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</si>
  <si>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</si>
  <si>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</si>
  <si>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</si>
  <si>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</si>
  <si>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</si>
  <si>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</si>
  <si>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</si>
  <si>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</si>
  <si>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</si>
  <si>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</si>
  <si>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</si>
  <si>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</si>
  <si>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</si>
  <si>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</si>
  <si>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</si>
  <si>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</si>
  <si>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</si>
  <si>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</si>
  <si>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</si>
  <si>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</si>
  <si>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</si>
  <si>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</si>
  <si>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</si>
  <si>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</si>
  <si>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</si>
  <si>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</si>
  <si>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</si>
  <si>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</si>
  <si>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</si>
  <si>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</si>
  <si>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</si>
  <si>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</si>
  <si>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</si>
  <si>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</si>
  <si>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</si>
  <si>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</si>
  <si>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</si>
  <si>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</si>
  <si>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</si>
  <si>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</si>
  <si>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</si>
  <si>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</si>
  <si>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</si>
  <si>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</si>
  <si>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</si>
  <si>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</si>
  <si>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</si>
  <si>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</si>
  <si>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</si>
  <si>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</si>
  <si>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</si>
  <si>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</si>
  <si>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</si>
  <si>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</si>
  <si>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</si>
  <si>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</si>
  <si>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</si>
  <si>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</si>
  <si>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</si>
  <si>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</si>
  <si>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</si>
  <si>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</si>
  <si>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</si>
  <si>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</si>
  <si>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</si>
  <si>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</si>
  <si>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</si>
  <si>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</si>
  <si>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</si>
  <si>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</si>
  <si>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</si>
  <si>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</si>
  <si>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</si>
  <si>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</si>
  <si>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</si>
  <si>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</si>
  <si>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</si>
  <si>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</si>
  <si>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</si>
  <si>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</si>
  <si>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</si>
  <si>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</si>
  <si>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</si>
  <si>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</si>
  <si>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</si>
  <si>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</si>
  <si>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</si>
  <si>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</si>
  <si>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</si>
  <si>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</si>
  <si>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</si>
  <si>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</si>
  <si>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</si>
  <si>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</si>
  <si>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</si>
  <si>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</si>
  <si>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</si>
  <si>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</si>
  <si>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</si>
  <si>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</si>
  <si>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</si>
  <si>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</si>
  <si>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</si>
  <si>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</si>
  <si>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</si>
  <si>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</si>
  <si>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</si>
  <si>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</si>
  <si>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</si>
  <si>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</si>
  <si>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</si>
  <si>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</si>
  <si>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</si>
  <si>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</si>
  <si>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</si>
  <si>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</si>
  <si>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</si>
  <si>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</si>
  <si>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</si>
  <si>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</si>
  <si>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</si>
  <si>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</si>
  <si>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</si>
  <si>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</si>
  <si>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</si>
  <si>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</si>
  <si>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</si>
  <si>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</si>
  <si>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</si>
  <si>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</si>
  <si>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</si>
  <si>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</si>
  <si>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</si>
  <si>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</si>
  <si>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</si>
  <si>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</si>
  <si>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</si>
  <si>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</si>
  <si>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</si>
  <si>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</si>
  <si>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</si>
  <si>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</si>
  <si>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</si>
  <si>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</si>
  <si>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</si>
  <si>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</si>
  <si>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</si>
  <si>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</si>
  <si>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</si>
  <si>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</si>
  <si>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</si>
  <si>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</si>
  <si>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</si>
  <si>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</si>
  <si>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</si>
  <si>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</si>
  <si>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</si>
  <si>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</si>
  <si>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</si>
  <si>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</si>
  <si>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</si>
  <si>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</si>
  <si>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</si>
  <si>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</si>
  <si>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</si>
  <si>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</si>
  <si>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</si>
  <si>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</si>
  <si>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</si>
  <si>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</si>
  <si>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</si>
  <si>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</si>
  <si>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</si>
  <si>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</si>
  <si>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</si>
  <si>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</si>
  <si>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</si>
  <si>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</si>
  <si>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</si>
  <si>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</si>
  <si>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</si>
  <si>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</si>
  <si>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</si>
  <si>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</si>
  <si>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</si>
  <si>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</si>
  <si>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</si>
  <si>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</si>
  <si>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</si>
  <si>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</si>
  <si>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</si>
  <si>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</si>
  <si>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</si>
  <si>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</si>
  <si>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</si>
  <si>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</si>
  <si>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</si>
  <si>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</si>
  <si>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</si>
  <si>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</si>
  <si>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</si>
  <si>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</si>
  <si>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</si>
  <si>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</si>
  <si>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</si>
  <si>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</si>
  <si>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</si>
  <si>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</si>
  <si>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</si>
  <si>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</si>
  <si>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</si>
  <si>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</si>
  <si>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</si>
  <si>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</si>
  <si>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</si>
  <si>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</si>
  <si>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</si>
  <si>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</si>
  <si>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</si>
  <si>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</si>
  <si>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</si>
  <si>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</si>
  <si>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</si>
  <si>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</si>
  <si>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</si>
  <si>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</si>
  <si>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</si>
  <si>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</si>
  <si>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</si>
  <si>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</si>
  <si>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</si>
  <si>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</si>
  <si>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</si>
  <si>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</si>
  <si>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</si>
  <si>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</si>
  <si>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</si>
  <si>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</si>
  <si>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</si>
  <si>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</si>
  <si>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</si>
  <si>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</si>
  <si>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</si>
  <si>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</si>
  <si>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</si>
  <si>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</si>
  <si>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</si>
  <si>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</si>
  <si>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</si>
  <si>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</si>
  <si>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</si>
  <si>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</si>
  <si>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</si>
  <si>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</si>
  <si>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</si>
  <si>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</si>
  <si>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</si>
  <si>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</si>
  <si>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</si>
  <si>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</si>
  <si>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</si>
  <si>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</si>
  <si>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</si>
  <si>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</si>
  <si>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</si>
  <si>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</si>
  <si>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</si>
  <si>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</si>
  <si>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</si>
  <si>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</si>
  <si>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</si>
  <si>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</si>
  <si>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</si>
  <si>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</si>
  <si>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</si>
  <si>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</si>
  <si>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</si>
  <si>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</si>
  <si>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</si>
  <si>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</si>
  <si>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</si>
  <si>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</si>
  <si>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</si>
  <si>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</si>
  <si>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</si>
  <si>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</si>
  <si>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</si>
  <si>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</si>
  <si>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</si>
  <si>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</si>
  <si>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</si>
  <si>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</si>
  <si>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</si>
  <si>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</si>
  <si>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</si>
  <si>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</si>
  <si>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</si>
  <si>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</si>
  <si>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</si>
  <si>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</si>
  <si>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</si>
  <si>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</si>
  <si>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</si>
  <si>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</si>
  <si>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</si>
  <si>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</si>
  <si>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</si>
  <si>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</si>
  <si>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</si>
  <si>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</si>
  <si>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</si>
  <si>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</si>
  <si>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</si>
  <si>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</si>
  <si>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</si>
  <si>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</si>
  <si>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</si>
  <si>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</si>
  <si>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</si>
  <si>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</si>
  <si>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</si>
  <si>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</si>
  <si>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</si>
  <si>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</si>
  <si>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</si>
  <si>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</si>
  <si>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</si>
  <si>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</si>
  <si>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</si>
  <si>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</si>
  <si>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</si>
  <si>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</si>
  <si>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</si>
  <si>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</si>
  <si>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</si>
  <si>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</si>
  <si>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</si>
  <si>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</si>
  <si>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</si>
  <si>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</si>
  <si>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</si>
  <si>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</si>
  <si>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</si>
  <si>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</si>
  <si>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</si>
  <si>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</si>
  <si>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</si>
  <si>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</si>
  <si>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</si>
  <si>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</si>
  <si>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</si>
  <si>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</si>
  <si>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</si>
  <si>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</si>
  <si>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</si>
  <si>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</si>
  <si>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</si>
  <si>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</si>
  <si>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</si>
  <si>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</si>
  <si>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</si>
  <si>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</si>
  <si>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</si>
  <si>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</si>
  <si>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</si>
  <si>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</si>
  <si>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</si>
  <si>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</si>
  <si>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</si>
  <si>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</si>
  <si>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</si>
  <si>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</si>
  <si>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</si>
  <si>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</si>
  <si>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</si>
  <si>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</si>
  <si>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</si>
  <si>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</si>
  <si>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</si>
  <si>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</si>
  <si>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</si>
  <si>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</si>
  <si>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</si>
  <si>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</si>
  <si>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</si>
  <si>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</si>
  <si>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</si>
  <si>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</si>
  <si>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</si>
  <si>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</si>
  <si>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</si>
  <si>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</si>
  <si>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</si>
  <si>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</si>
  <si>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</si>
  <si>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</si>
  <si>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</si>
  <si>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</si>
  <si>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</si>
  <si>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</si>
  <si>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</si>
  <si>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</si>
  <si>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</si>
  <si>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</si>
  <si>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</si>
  <si>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</si>
  <si>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</si>
  <si>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</si>
  <si>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</si>
  <si>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</si>
  <si>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</si>
  <si>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</si>
  <si>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</si>
  <si>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</si>
  <si>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</si>
  <si>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</si>
  <si>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</si>
  <si>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</si>
  <si>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</si>
  <si>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</si>
  <si>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</si>
  <si>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</si>
  <si>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</si>
  <si>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</si>
  <si>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</si>
  <si>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</si>
  <si>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</si>
  <si>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</si>
  <si>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</si>
  <si>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</si>
  <si>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</si>
  <si>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</si>
  <si>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</si>
  <si>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</si>
  <si>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</si>
  <si>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</si>
  <si>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</si>
  <si>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</si>
  <si>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</si>
  <si>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</si>
  <si>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</si>
  <si>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</si>
  <si>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</si>
  <si>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</si>
  <si>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</si>
  <si>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</si>
  <si>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</si>
  <si>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</si>
  <si>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</si>
  <si>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</si>
  <si>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</si>
  <si>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</si>
  <si>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</si>
  <si>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</si>
  <si>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</si>
  <si>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</si>
  <si>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</si>
  <si>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</si>
  <si>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</si>
  <si>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</si>
  <si>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</si>
  <si>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</si>
  <si>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</si>
  <si>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</si>
  <si>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</si>
  <si>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</si>
  <si>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</si>
  <si>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</si>
  <si>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</si>
  <si>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</si>
  <si>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</si>
  <si>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</si>
  <si>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</si>
  <si>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</si>
  <si>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</si>
  <si>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</si>
  <si>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</si>
  <si>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</si>
  <si>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</si>
  <si>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</si>
  <si>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</si>
  <si>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</si>
  <si>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</si>
  <si>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</si>
  <si>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</si>
  <si>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</si>
  <si>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</si>
  <si>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</si>
  <si>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</si>
  <si>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</si>
  <si>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</si>
  <si>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</si>
  <si>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</si>
  <si>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</si>
  <si>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</si>
  <si>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</si>
  <si>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</si>
  <si>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</si>
  <si>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</si>
  <si>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</si>
  <si>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</si>
  <si>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</si>
  <si>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</si>
  <si>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</si>
  <si>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</si>
  <si>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</si>
  <si>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</si>
  <si>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</si>
  <si>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</si>
  <si>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</si>
  <si>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</si>
  <si>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</si>
  <si>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</si>
  <si>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</si>
  <si>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</si>
  <si>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</si>
  <si>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</si>
  <si>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</si>
  <si>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</si>
  <si>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</si>
  <si>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</si>
  <si>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</si>
  <si>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</si>
  <si>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</si>
  <si>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</si>
  <si>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</si>
  <si>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</si>
  <si>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</si>
  <si>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</si>
  <si>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</si>
  <si>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</si>
  <si>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</si>
  <si>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</si>
  <si>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</si>
  <si>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</si>
  <si>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</si>
  <si>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</si>
  <si>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</si>
  <si>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</si>
  <si>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</si>
  <si>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</si>
  <si>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</si>
  <si>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</si>
  <si>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</si>
  <si>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</si>
  <si>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</si>
  <si>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</si>
  <si>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</si>
  <si>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</si>
  <si>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</si>
  <si>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</si>
  <si>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</si>
  <si>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</si>
  <si>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</si>
  <si>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</si>
  <si>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</si>
  <si>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</si>
  <si>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</si>
  <si>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</si>
  <si>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</si>
  <si>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</si>
  <si>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</si>
  <si>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</si>
  <si>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</si>
  <si>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</si>
  <si>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</si>
  <si>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</si>
  <si>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</si>
  <si>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</si>
  <si>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</si>
  <si>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</si>
  <si>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</si>
  <si>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</si>
  <si>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</si>
  <si>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</si>
  <si>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</si>
  <si>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</si>
  <si>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</si>
  <si>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</si>
  <si>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</si>
  <si>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</si>
  <si>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</si>
  <si>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</si>
  <si>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</si>
  <si>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</si>
  <si>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</si>
  <si>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</si>
  <si>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</si>
  <si>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</si>
  <si>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</si>
  <si>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</si>
  <si>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</si>
  <si>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</si>
  <si>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</si>
  <si>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</si>
  <si>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</si>
  <si>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</si>
  <si>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</si>
  <si>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</si>
  <si>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</si>
  <si>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</si>
  <si>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</si>
  <si>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</si>
  <si>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</si>
  <si>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</si>
  <si>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</si>
  <si>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</si>
  <si>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</si>
  <si>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</si>
  <si>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</si>
  <si>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</si>
  <si>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</si>
  <si>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</si>
  <si>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</si>
  <si>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</si>
  <si>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</si>
  <si>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</si>
  <si>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</si>
  <si>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</si>
  <si>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</si>
  <si>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</si>
  <si>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</si>
  <si>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</si>
  <si>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</si>
  <si>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</si>
  <si>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</si>
  <si>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</si>
  <si>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</si>
  <si>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</si>
  <si>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</si>
  <si>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</si>
  <si>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</si>
  <si>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</si>
  <si>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</si>
  <si>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</si>
  <si>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</si>
  <si>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</si>
  <si>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</si>
  <si>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</si>
  <si>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</si>
  <si>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</si>
  <si>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</si>
  <si>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</si>
  <si>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</si>
  <si>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</si>
  <si>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</si>
  <si>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</si>
  <si>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</si>
  <si>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</si>
  <si>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</si>
  <si>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</si>
  <si>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</si>
  <si>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</si>
  <si>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</si>
  <si>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</si>
  <si>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</si>
  <si>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</si>
  <si>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</si>
  <si>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</si>
  <si>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</si>
  <si>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</si>
  <si>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</si>
  <si>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</si>
  <si>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</si>
  <si>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</si>
  <si>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</si>
  <si>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</si>
  <si>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</si>
  <si>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</si>
  <si>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</si>
  <si>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</si>
  <si>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</si>
  <si>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</si>
  <si>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</si>
  <si>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</si>
  <si>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</si>
  <si>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</si>
  <si>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</si>
  <si>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</si>
  <si>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</si>
  <si>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</si>
  <si>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</si>
  <si>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</si>
  <si>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</si>
  <si>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</si>
  <si>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</si>
  <si>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</si>
  <si>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</si>
  <si>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</si>
  <si>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</si>
  <si>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</si>
  <si>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</si>
  <si>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</si>
  <si>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</si>
  <si>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</si>
  <si>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</si>
  <si>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</si>
  <si>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</si>
  <si>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</si>
  <si>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</si>
  <si>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</si>
  <si>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</si>
  <si>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</si>
  <si>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</si>
  <si>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</si>
  <si>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</si>
  <si>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</si>
  <si>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</si>
  <si>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</si>
  <si>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</si>
  <si>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</si>
  <si>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</si>
  <si>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</si>
  <si>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</si>
  <si>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</si>
  <si>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</si>
  <si>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</si>
  <si>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</si>
  <si>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</si>
  <si>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</si>
  <si>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</si>
  <si>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</si>
  <si>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</si>
  <si>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</si>
  <si>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</si>
  <si>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</si>
  <si>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</si>
  <si>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</si>
  <si>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</si>
  <si>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</si>
  <si>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</si>
  <si>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</si>
  <si>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</si>
  <si>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</si>
  <si>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</si>
  <si>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</si>
  <si>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</si>
  <si>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</si>
  <si>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</si>
  <si>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</si>
  <si>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</si>
  <si>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</si>
  <si>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</si>
  <si>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</si>
  <si>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</si>
  <si>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</si>
  <si>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</si>
  <si>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</si>
  <si>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</si>
  <si>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</si>
  <si>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</si>
  <si>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</si>
  <si>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</si>
  <si>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</si>
  <si>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</si>
  <si>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</si>
  <si>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</si>
  <si>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</si>
  <si>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</si>
  <si>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</si>
  <si>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</si>
  <si>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</si>
  <si>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</si>
  <si>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</si>
  <si>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</si>
  <si>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</si>
  <si>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</si>
  <si>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</si>
  <si>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</si>
  <si>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</si>
  <si>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</si>
  <si>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</si>
  <si>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</si>
  <si>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</si>
  <si>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</si>
  <si>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</si>
  <si>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</si>
  <si>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</si>
  <si>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</si>
  <si>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</si>
  <si>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</si>
  <si>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</si>
  <si>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</si>
  <si>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</si>
  <si>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</si>
  <si>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</si>
  <si>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</si>
  <si>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</si>
  <si>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</si>
  <si>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</si>
  <si>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</si>
  <si>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</si>
  <si>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</si>
  <si>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</si>
  <si>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</si>
  <si>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</si>
  <si>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</si>
  <si>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</si>
  <si>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</si>
  <si>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</si>
  <si>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</si>
  <si>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</si>
  <si>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</si>
  <si>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</si>
  <si>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</si>
  <si>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</si>
  <si>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</si>
  <si>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</si>
  <si>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</si>
  <si>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</si>
  <si>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</si>
  <si>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</si>
  <si>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</si>
  <si>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</si>
  <si>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</si>
  <si>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</si>
  <si>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</si>
  <si>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</si>
  <si>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</si>
  <si>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</si>
  <si>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</si>
  <si>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</si>
  <si>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</si>
  <si>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</si>
  <si>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</si>
  <si>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</si>
  <si>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</si>
  <si>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</si>
  <si>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</si>
  <si>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</si>
  <si>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</si>
  <si>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</si>
  <si>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</si>
  <si>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</si>
  <si>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</si>
  <si>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</si>
  <si>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</si>
  <si>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</si>
  <si>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</si>
  <si>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</si>
  <si>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</si>
  <si>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</si>
  <si>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</si>
  <si>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</si>
  <si>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</si>
  <si>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</si>
  <si>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</si>
  <si>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</si>
  <si>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</si>
  <si>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</si>
  <si>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</si>
  <si>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</si>
  <si>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</si>
  <si>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</si>
  <si>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</si>
  <si>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</si>
  <si>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</si>
  <si>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</si>
  <si>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</si>
  <si>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</si>
  <si>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</si>
  <si>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</si>
  <si>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</si>
  <si>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</si>
  <si>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</si>
  <si>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</si>
  <si>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</si>
  <si>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</si>
  <si>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</si>
  <si>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</si>
  <si>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</si>
  <si>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</si>
  <si>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</si>
  <si>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</si>
  <si>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</si>
  <si>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</si>
  <si>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</si>
  <si>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</si>
  <si>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</si>
  <si>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</si>
  <si>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</si>
  <si>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</si>
  <si>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</si>
  <si>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</si>
  <si>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</si>
  <si>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</si>
  <si>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</si>
  <si>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</si>
  <si>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</si>
  <si>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</si>
  <si>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</si>
  <si>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</si>
  <si>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</si>
  <si>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</si>
  <si>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</si>
  <si>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</si>
  <si>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</si>
  <si>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</si>
  <si>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</si>
  <si>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</si>
  <si>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</si>
  <si>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</si>
  <si>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</si>
  <si>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</si>
  <si>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</si>
  <si>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</si>
  <si>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</si>
  <si>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</si>
  <si>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</si>
  <si>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</si>
  <si>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</si>
  <si>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</si>
  <si>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</si>
  <si>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</si>
  <si>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</si>
  <si>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</si>
  <si>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</si>
  <si>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</si>
  <si>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</si>
  <si>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</si>
  <si>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</si>
  <si>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</si>
  <si>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</si>
  <si>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</si>
  <si>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</si>
  <si>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</si>
  <si>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</si>
  <si>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</si>
  <si>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</si>
  <si>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</si>
  <si>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</si>
  <si>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</si>
  <si>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</si>
  <si>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</si>
  <si>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</si>
  <si>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</si>
  <si>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</si>
  <si>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</si>
  <si>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</si>
  <si>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</si>
  <si>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</si>
  <si>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</si>
  <si>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</si>
  <si>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</si>
  <si>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</si>
  <si>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</si>
  <si>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</si>
  <si>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</si>
  <si>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</si>
  <si>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</si>
  <si>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</si>
  <si>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</si>
  <si>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</si>
  <si>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</si>
  <si>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</si>
  <si>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</si>
  <si>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</si>
  <si>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</si>
  <si>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</si>
  <si>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</si>
  <si>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</si>
  <si>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</si>
  <si>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</si>
  <si>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</si>
  <si>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</si>
  <si>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</si>
  <si>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</si>
  <si>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</si>
  <si>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</si>
  <si>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</si>
  <si>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</si>
  <si>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</si>
  <si>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</si>
  <si>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</si>
  <si>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</si>
  <si>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</si>
  <si>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</si>
  <si>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</si>
  <si>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</si>
  <si>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</si>
  <si>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</si>
  <si>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</si>
  <si>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</si>
  <si>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</si>
  <si>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</si>
  <si>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</si>
  <si>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</si>
  <si>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</si>
  <si>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</si>
  <si>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</si>
  <si>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</si>
  <si>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</si>
  <si>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</si>
  <si>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</si>
  <si>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</si>
  <si>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</si>
  <si>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</si>
  <si>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</si>
  <si>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</si>
  <si>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</si>
  <si>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</si>
  <si>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</si>
  <si>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</si>
  <si>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</si>
  <si>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</si>
  <si>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</si>
  <si>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</si>
  <si>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</si>
  <si>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</si>
  <si>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</si>
  <si>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</si>
  <si>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</si>
  <si>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</si>
  <si>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</si>
  <si>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</si>
  <si>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</si>
  <si>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</si>
  <si>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</si>
  <si>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</si>
  <si>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</si>
  <si>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</si>
  <si>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</si>
  <si>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</si>
  <si>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</si>
  <si>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</si>
  <si>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</si>
  <si>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</si>
  <si>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</si>
  <si>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</si>
  <si>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</si>
  <si>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</si>
  <si>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</si>
  <si>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</si>
  <si>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</si>
  <si>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</si>
  <si>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</si>
  <si>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</si>
  <si>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</si>
  <si>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</si>
  <si>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</si>
  <si>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</si>
  <si>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</si>
  <si>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</si>
  <si>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</si>
  <si>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</si>
  <si>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</si>
  <si>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</si>
  <si>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</si>
  <si>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</si>
  <si>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</si>
  <si>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</si>
  <si>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</si>
  <si>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</si>
  <si>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</si>
  <si>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</si>
  <si>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</si>
  <si>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</si>
  <si>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</si>
  <si>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</si>
  <si>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</si>
  <si>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</si>
  <si>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</si>
  <si>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</si>
  <si>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</si>
  <si>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</si>
  <si>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</si>
  <si>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</si>
  <si>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</si>
  <si>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</si>
  <si>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</si>
  <si>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</si>
  <si>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</si>
  <si>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</si>
  <si>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</si>
  <si>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</si>
  <si>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</si>
  <si>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</si>
  <si>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</si>
  <si>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</si>
  <si>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</si>
  <si>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</si>
  <si>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</si>
  <si>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</si>
  <si>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</si>
  <si>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</si>
  <si>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</si>
  <si>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</si>
  <si>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</si>
  <si>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</si>
  <si>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</si>
  <si>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</si>
  <si>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</si>
  <si>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</si>
  <si>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</si>
  <si>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</si>
  <si>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</si>
  <si>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</si>
  <si>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</si>
  <si>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</si>
  <si>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</si>
  <si>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</si>
  <si>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</si>
  <si>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</si>
  <si>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</si>
  <si>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</si>
  <si>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</si>
  <si>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</si>
  <si>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</si>
  <si>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</si>
  <si>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</si>
  <si>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</si>
  <si>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</si>
  <si>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</si>
  <si>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</si>
  <si>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</si>
  <si>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</si>
  <si>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</si>
  <si>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</si>
  <si>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</si>
  <si>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</si>
  <si>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</si>
  <si>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</si>
  <si>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</si>
  <si>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</si>
  <si>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</si>
  <si>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</si>
  <si>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</si>
  <si>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</si>
  <si>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</si>
  <si>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</si>
  <si>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</si>
  <si>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</si>
  <si>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</si>
  <si>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</si>
  <si>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</si>
  <si>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</si>
  <si>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</si>
  <si>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</si>
  <si>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</si>
  <si>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</si>
  <si>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</si>
  <si>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</si>
  <si>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</si>
  <si>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</si>
  <si>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</si>
  <si>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</si>
  <si>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</si>
  <si>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</si>
  <si>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</si>
  <si>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</si>
  <si>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</si>
  <si>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</si>
  <si>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</si>
  <si>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</si>
  <si>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</si>
  <si>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</si>
  <si>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</si>
  <si>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</si>
  <si>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</si>
  <si>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</si>
  <si>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</si>
  <si>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</si>
  <si>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</si>
  <si>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</si>
  <si>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</si>
  <si>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</si>
  <si>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</si>
  <si>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</si>
  <si>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</si>
  <si>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</si>
  <si>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</si>
  <si>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</si>
  <si>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</si>
  <si>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</si>
  <si>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</si>
  <si>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</si>
  <si>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</si>
  <si>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</si>
  <si>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</si>
  <si>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</si>
  <si>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</si>
  <si>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</si>
  <si>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</si>
  <si>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</si>
  <si>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</si>
  <si>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</si>
  <si>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</si>
  <si>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</si>
  <si>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</si>
  <si>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</si>
  <si>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</si>
  <si>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</si>
  <si>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</si>
  <si>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</si>
  <si>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</si>
  <si>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</si>
  <si>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</si>
  <si>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</si>
  <si>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</si>
  <si>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</si>
  <si>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</si>
  <si>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</si>
  <si>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</si>
  <si>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</si>
  <si>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</si>
  <si>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</si>
  <si>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</si>
  <si>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</si>
  <si>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</si>
  <si>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</si>
  <si>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</si>
  <si>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</si>
  <si>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</si>
  <si>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</si>
  <si>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</si>
  <si>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</si>
  <si>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</si>
  <si>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</si>
  <si>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</si>
  <si>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</si>
  <si>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</si>
  <si>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</si>
  <si>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</si>
  <si>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</si>
  <si>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</si>
  <si>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</si>
  <si>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</si>
  <si>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</si>
  <si>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</si>
  <si>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</si>
  <si>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</si>
  <si>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</si>
  <si>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</si>
  <si>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</si>
  <si>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</si>
  <si>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</si>
  <si>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</si>
  <si>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</si>
  <si>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</si>
  <si>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</si>
  <si>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</si>
  <si>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</si>
  <si>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</si>
  <si>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</si>
  <si>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</si>
  <si>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</si>
  <si>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</si>
  <si>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</si>
  <si>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</si>
  <si>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</si>
  <si>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</si>
  <si>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</si>
  <si>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</si>
  <si>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</si>
  <si>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</si>
  <si>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</si>
  <si>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</si>
  <si>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</si>
  <si>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</si>
  <si>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</si>
  <si>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</si>
  <si>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</si>
  <si>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</si>
  <si>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</si>
  <si>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</si>
  <si>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</si>
  <si>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</si>
  <si>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</si>
  <si>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</si>
  <si>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</si>
  <si>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</si>
  <si>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</si>
  <si>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</si>
  <si>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</si>
  <si>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</si>
  <si>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</si>
  <si>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</si>
  <si>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</si>
  <si>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</si>
  <si>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</si>
  <si>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</si>
  <si>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</si>
  <si>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</si>
  <si>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</si>
  <si>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</si>
  <si>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</si>
  <si>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</si>
  <si>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</si>
  <si>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</si>
  <si>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</si>
  <si>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</si>
  <si>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</si>
  <si>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</si>
  <si>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</si>
  <si>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</si>
  <si>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</si>
  <si>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</si>
  <si>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</si>
  <si>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</si>
  <si>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</si>
  <si>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</si>
  <si>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</si>
  <si>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</si>
  <si>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</si>
  <si>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</si>
  <si>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</si>
  <si>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</si>
  <si>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</si>
  <si>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</si>
  <si>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</si>
  <si>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</si>
  <si>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</si>
  <si>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</si>
  <si>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</si>
  <si>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</si>
  <si>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</si>
  <si>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</si>
  <si>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</si>
  <si>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</si>
  <si>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</si>
  <si>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</si>
  <si>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</si>
  <si>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</si>
  <si>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</si>
  <si>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</si>
  <si>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</si>
  <si>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</si>
  <si>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</si>
  <si>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</si>
  <si>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</si>
  <si>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</si>
  <si>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</si>
  <si>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</si>
  <si>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</si>
  <si>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</si>
  <si>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</si>
  <si>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</si>
  <si>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</si>
  <si>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</si>
  <si>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</si>
  <si>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</si>
  <si>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</si>
  <si>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</si>
  <si>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</si>
  <si>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</si>
  <si>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</si>
  <si>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</si>
  <si>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</si>
  <si>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</si>
  <si>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</si>
  <si>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</si>
  <si>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</si>
  <si>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</si>
  <si>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</si>
  <si>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</si>
  <si>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</si>
  <si>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</si>
  <si>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</si>
  <si>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</si>
  <si>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</si>
  <si>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</si>
  <si>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</si>
  <si>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</si>
  <si>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</si>
  <si>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</si>
  <si>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</si>
  <si>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</si>
  <si>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</si>
  <si>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</si>
  <si>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</si>
  <si>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</si>
  <si>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</si>
  <si>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</si>
  <si>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</si>
  <si>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</si>
  <si>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</si>
  <si>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</si>
  <si>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</si>
  <si>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</si>
  <si>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</si>
  <si>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</si>
  <si>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</si>
  <si>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</si>
  <si>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</si>
  <si>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</si>
  <si>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</si>
  <si>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</si>
  <si>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</si>
  <si>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</si>
  <si>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</si>
  <si>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</si>
  <si>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</si>
  <si>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</si>
  <si>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</si>
  <si>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</si>
  <si>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</si>
  <si>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</si>
  <si>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</si>
  <si>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</si>
  <si>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</si>
  <si>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</si>
  <si>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</si>
  <si>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</si>
  <si>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</si>
  <si>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</si>
  <si>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</si>
  <si>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</si>
  <si>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</si>
  <si>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</si>
  <si>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</si>
  <si>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</si>
  <si>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</si>
  <si>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</si>
  <si>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</si>
  <si>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</si>
  <si>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</si>
  <si>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</si>
  <si>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</si>
  <si>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</si>
  <si>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</si>
  <si>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</si>
  <si>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</si>
  <si>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</si>
  <si>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</si>
  <si>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</si>
  <si>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</si>
  <si>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</si>
  <si>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</si>
  <si>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</si>
  <si>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</si>
  <si>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</si>
  <si>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</si>
  <si>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</si>
  <si>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</si>
  <si>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</si>
  <si>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</si>
  <si>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</si>
  <si>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</si>
  <si>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</si>
  <si>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</si>
  <si>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</si>
  <si>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</si>
  <si>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</si>
  <si>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</si>
  <si>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</si>
  <si>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</si>
  <si>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</si>
  <si>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</si>
  <si>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</si>
  <si>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</si>
  <si>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</si>
  <si>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</si>
  <si>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</si>
  <si>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</si>
  <si>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</si>
  <si>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</si>
  <si>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</si>
  <si>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</si>
  <si>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</si>
  <si>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</si>
  <si>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</si>
  <si>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</si>
  <si>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</si>
  <si>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</si>
  <si>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</si>
  <si>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</si>
  <si>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</si>
  <si>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</si>
  <si>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</si>
  <si>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</si>
  <si>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</si>
  <si>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</si>
  <si>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</si>
  <si>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</si>
  <si>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</si>
  <si>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</si>
  <si>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</si>
  <si>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</si>
  <si>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</si>
  <si>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</si>
  <si>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</si>
  <si>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</si>
  <si>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</si>
  <si>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</si>
  <si>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</si>
  <si>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</si>
  <si>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</si>
  <si>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</si>
  <si>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</si>
  <si>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</si>
  <si>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</si>
  <si>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</si>
  <si>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</si>
  <si>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</si>
  <si>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</si>
  <si>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</si>
  <si>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</si>
  <si>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</si>
  <si>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</si>
  <si>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</si>
  <si>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</si>
  <si>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</si>
  <si>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</si>
  <si>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</si>
  <si>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</si>
  <si>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</si>
  <si>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</si>
  <si>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</si>
  <si>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</si>
  <si>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</si>
  <si>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</si>
  <si>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</si>
  <si>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</si>
  <si>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</si>
  <si>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</si>
  <si>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</si>
  <si>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</si>
  <si>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</si>
  <si>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</si>
  <si>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</si>
  <si>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</si>
  <si>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</si>
  <si>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</si>
  <si>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</si>
  <si>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</si>
  <si>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</si>
  <si>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</si>
  <si>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</si>
  <si>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</si>
  <si>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</si>
  <si>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</si>
  <si>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</si>
  <si>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</si>
  <si>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</si>
  <si>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</si>
  <si>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</si>
  <si>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</si>
  <si>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</si>
  <si>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</si>
  <si>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</si>
  <si>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</si>
  <si>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</si>
  <si>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</si>
  <si>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</si>
  <si>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</si>
  <si>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</si>
  <si>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</si>
  <si>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</si>
  <si>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</si>
  <si>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</si>
  <si>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</si>
  <si>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</si>
  <si>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</si>
  <si>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</si>
  <si>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</si>
  <si>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</si>
  <si>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</si>
  <si>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</si>
  <si>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</si>
  <si>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</si>
  <si>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</si>
  <si>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</si>
  <si>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</si>
  <si>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</si>
  <si>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</si>
  <si>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</si>
  <si>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</si>
  <si>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</si>
  <si>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</si>
  <si>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</si>
  <si>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</si>
  <si>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</si>
  <si>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</si>
  <si>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</si>
  <si>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</si>
  <si>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</si>
  <si>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</si>
  <si>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</si>
  <si>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</si>
  <si>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</si>
  <si>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</si>
  <si>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</si>
  <si>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</si>
  <si>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</si>
  <si>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</si>
  <si>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</si>
  <si>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</si>
  <si>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</si>
  <si>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</si>
  <si>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</si>
  <si>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</si>
  <si>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</si>
  <si>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</si>
  <si>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</si>
  <si>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</si>
  <si>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</si>
  <si>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</si>
  <si>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</si>
  <si>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</si>
  <si>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</si>
  <si>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</si>
  <si>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</si>
  <si>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</si>
  <si>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</si>
  <si>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</si>
  <si>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</si>
  <si>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</si>
  <si>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</si>
  <si>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</si>
  <si>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</si>
  <si>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</si>
  <si>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</si>
  <si>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</si>
  <si>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</si>
  <si>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</si>
  <si>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</si>
  <si>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</si>
  <si>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</si>
  <si>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</si>
  <si>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</si>
  <si>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</si>
  <si>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</si>
  <si>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</si>
  <si>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</si>
  <si>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</si>
  <si>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</si>
  <si>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</si>
  <si>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</si>
  <si>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</si>
  <si>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</si>
  <si>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</si>
  <si>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</si>
  <si>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</si>
  <si>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</si>
  <si>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</si>
  <si>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</si>
  <si>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</si>
  <si>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</si>
  <si>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</si>
  <si>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</si>
  <si>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</si>
  <si>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</si>
  <si>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</si>
  <si>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</si>
  <si>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</si>
  <si>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</si>
  <si>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</si>
  <si>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</si>
  <si>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</si>
  <si>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</si>
  <si>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</si>
  <si>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</si>
  <si>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</si>
  <si>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</si>
  <si>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</si>
  <si>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</si>
  <si>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</si>
  <si>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</si>
  <si>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</si>
  <si>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</si>
  <si>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</si>
  <si>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</si>
  <si>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</si>
  <si>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</si>
  <si>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</si>
  <si>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</si>
  <si>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</si>
  <si>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</si>
  <si>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</si>
  <si>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</si>
  <si>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</si>
  <si>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</si>
  <si>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</si>
  <si>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</si>
  <si>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</si>
  <si>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</si>
  <si>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</si>
  <si>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</si>
  <si>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</si>
  <si>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</si>
  <si>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</si>
  <si>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</si>
  <si>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</si>
  <si>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</si>
  <si>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</si>
  <si>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</si>
  <si>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</si>
  <si>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</si>
  <si>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</si>
  <si>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</si>
  <si>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</si>
  <si>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</si>
  <si>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</si>
  <si>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</si>
  <si>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</si>
  <si>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</si>
  <si>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</si>
  <si>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</si>
  <si>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</si>
  <si>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</si>
  <si>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</si>
  <si>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</si>
  <si>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</si>
  <si>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</si>
  <si>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</si>
  <si>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</si>
  <si>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</si>
  <si>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</si>
  <si>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</si>
  <si>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</si>
  <si>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</si>
  <si>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</si>
  <si>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</si>
  <si>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</si>
  <si>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</si>
  <si>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</si>
  <si>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</si>
  <si>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</si>
  <si>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</si>
  <si>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</si>
  <si>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</si>
  <si>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</si>
  <si>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</si>
  <si>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</si>
  <si>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</si>
  <si>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</si>
  <si>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</si>
  <si>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</si>
  <si>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</si>
  <si>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</si>
  <si>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</si>
  <si>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</si>
  <si>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</si>
  <si>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</si>
  <si>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</si>
  <si>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</si>
  <si>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</si>
  <si>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</si>
  <si>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</si>
  <si>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</si>
  <si>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</si>
  <si>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</si>
  <si>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</si>
  <si>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</si>
  <si>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</si>
  <si>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</si>
  <si>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</si>
  <si>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</si>
  <si>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</si>
  <si>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</si>
  <si>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</si>
  <si>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</si>
  <si>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</si>
  <si>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</si>
  <si>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</si>
  <si>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</si>
  <si>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</si>
  <si>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</si>
  <si>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</si>
  <si>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</si>
  <si>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</si>
  <si>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</si>
  <si>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</si>
  <si>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</si>
  <si>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</si>
  <si>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</si>
  <si>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</si>
  <si>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</si>
  <si>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</si>
  <si>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</si>
  <si>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</si>
  <si>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</si>
  <si>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</si>
  <si>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</si>
  <si>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</si>
  <si>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</si>
  <si>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</si>
  <si>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</si>
  <si>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</si>
  <si>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</si>
  <si>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</si>
  <si>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</si>
  <si>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</si>
  <si>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</si>
  <si>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</si>
  <si>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</si>
  <si>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</si>
  <si>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</si>
  <si>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</si>
  <si>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</si>
  <si>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</si>
  <si>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</si>
  <si>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</si>
  <si>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</si>
  <si>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</si>
  <si>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</si>
  <si>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</si>
  <si>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</si>
  <si>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</si>
  <si>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</si>
  <si>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</si>
  <si>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</si>
  <si>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</si>
  <si>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</si>
  <si>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</si>
  <si>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</si>
  <si>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</si>
  <si>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</si>
  <si>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</si>
  <si>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</si>
  <si>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</si>
  <si>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</si>
  <si>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</si>
  <si>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</si>
  <si>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</si>
  <si>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</si>
  <si>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</si>
  <si>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</si>
  <si>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</si>
  <si>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</si>
  <si>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</si>
  <si>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</si>
  <si>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</si>
  <si>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</si>
  <si>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</si>
  <si>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</si>
  <si>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</si>
  <si>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</si>
  <si>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</si>
  <si>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</si>
  <si>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</si>
  <si>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</si>
  <si>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</si>
  <si>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</si>
  <si>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</si>
  <si>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</si>
  <si>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</si>
  <si>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</si>
  <si>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</si>
  <si>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</si>
  <si>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</si>
  <si>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</si>
  <si>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</si>
  <si>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</si>
  <si>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</si>
  <si>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</si>
  <si>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</si>
  <si>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</si>
  <si>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</si>
  <si>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</si>
  <si>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</si>
  <si>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</si>
  <si>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</si>
  <si>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</si>
  <si>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</si>
  <si>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</si>
  <si>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</si>
  <si>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</si>
  <si>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</si>
  <si>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</si>
  <si>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</si>
  <si>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</si>
  <si>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</si>
  <si>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</si>
  <si>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</si>
  <si>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</si>
  <si>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</si>
  <si>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</si>
  <si>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</si>
  <si>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</si>
  <si>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</si>
  <si>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</si>
  <si>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</si>
  <si>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</si>
  <si>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</si>
  <si>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</si>
  <si>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</si>
  <si>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</si>
  <si>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</si>
  <si>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</si>
  <si>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</si>
  <si>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</si>
  <si>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</si>
  <si>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</si>
  <si>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</si>
  <si>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</si>
  <si>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</si>
  <si>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</si>
  <si>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</si>
  <si>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</si>
  <si>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</si>
  <si>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</si>
  <si>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</si>
  <si>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</si>
  <si>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</si>
  <si>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</si>
  <si>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</si>
  <si>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</si>
  <si>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</si>
  <si>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</si>
  <si>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</si>
  <si>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</si>
  <si>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</si>
  <si>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</si>
  <si>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</si>
  <si>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</si>
  <si>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</si>
  <si>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</si>
  <si>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</si>
  <si>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</si>
  <si>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</si>
  <si>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</si>
  <si>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</si>
  <si>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</si>
  <si>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</si>
  <si>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</si>
  <si>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</si>
  <si>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</si>
  <si>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</si>
  <si>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</si>
  <si>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</si>
  <si>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</si>
  <si>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</si>
  <si>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</si>
  <si>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</si>
  <si>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</si>
  <si>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</si>
  <si>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</si>
  <si>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</si>
  <si>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</si>
  <si>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</si>
  <si>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</si>
  <si>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</si>
  <si>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</si>
  <si>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</si>
  <si>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</si>
  <si>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</si>
  <si>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</si>
  <si>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</si>
  <si>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</si>
  <si>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</si>
  <si>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</si>
  <si>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</si>
  <si>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</si>
  <si>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</si>
  <si>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</si>
  <si>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</si>
  <si>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</si>
  <si>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</si>
  <si>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</si>
  <si>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</si>
  <si>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</si>
  <si>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</si>
  <si>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</si>
  <si>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</si>
  <si>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</si>
  <si>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</si>
  <si>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</si>
  <si>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</si>
  <si>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</si>
  <si>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</si>
  <si>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</si>
  <si>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</si>
  <si>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</si>
  <si>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</si>
  <si>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</si>
  <si>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</si>
  <si>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</si>
  <si>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</si>
  <si>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</si>
  <si>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</si>
  <si>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</si>
  <si>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</si>
  <si>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</si>
  <si>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</si>
  <si>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</si>
  <si>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</si>
  <si>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</si>
  <si>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</si>
  <si>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</si>
  <si>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</si>
  <si>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</si>
  <si>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</si>
  <si>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</si>
  <si>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</si>
  <si>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</si>
  <si>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</si>
  <si>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</si>
  <si>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</si>
  <si>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</si>
  <si>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</si>
  <si>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</si>
  <si>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</si>
  <si>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</si>
  <si>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</si>
  <si>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</si>
  <si>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</si>
  <si>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</si>
  <si>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</si>
  <si>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</si>
  <si>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</si>
  <si>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</si>
  <si>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</si>
  <si>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</si>
  <si>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</si>
  <si>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</si>
  <si>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</si>
  <si>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</si>
  <si>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</si>
  <si>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</si>
  <si>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</si>
  <si>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</si>
  <si>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</si>
  <si>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</si>
  <si>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</si>
  <si>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</si>
  <si>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</si>
  <si>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</si>
  <si>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</si>
  <si>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</si>
  <si>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</si>
  <si>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</si>
  <si>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</si>
  <si>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</si>
  <si>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</si>
  <si>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</si>
  <si>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</si>
  <si>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</si>
  <si>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</si>
  <si>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</si>
  <si>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</si>
  <si>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</si>
  <si>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</si>
  <si>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</si>
  <si>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</si>
  <si>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</si>
  <si>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</si>
  <si>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</si>
  <si>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</si>
  <si>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</si>
  <si>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</si>
  <si>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</si>
  <si>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</si>
  <si>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</si>
  <si>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</si>
  <si>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</si>
  <si>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</si>
  <si>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</si>
  <si>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</si>
  <si>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</si>
  <si>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</si>
  <si>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</si>
  <si>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</si>
  <si>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</si>
  <si>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</si>
  <si>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</si>
  <si>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</si>
  <si>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</si>
  <si>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</si>
  <si>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</si>
  <si>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</si>
  <si>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</si>
  <si>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</si>
  <si>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</si>
  <si>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</si>
  <si>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</si>
  <si>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</si>
  <si>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</si>
  <si>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</si>
  <si>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</si>
  <si>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</si>
  <si>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</si>
  <si>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</si>
  <si>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</si>
  <si>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</si>
  <si>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</si>
  <si>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</si>
  <si>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</si>
  <si>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</si>
  <si>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</si>
  <si>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</si>
  <si>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</si>
  <si>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</si>
  <si>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</si>
  <si>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</si>
  <si>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</si>
  <si>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</si>
  <si>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</si>
  <si>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</si>
  <si>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</si>
  <si>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</si>
  <si>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</si>
  <si>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</si>
  <si>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</si>
  <si>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</si>
  <si>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</si>
  <si>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</si>
  <si>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</si>
  <si>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</si>
  <si>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</si>
  <si>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</si>
  <si>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</si>
  <si>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</si>
  <si>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</si>
  <si>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</si>
  <si>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</si>
  <si>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</si>
  <si>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</si>
  <si>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</si>
  <si>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</si>
  <si>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</si>
  <si>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</si>
  <si>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</si>
  <si>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</si>
  <si>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</si>
  <si>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</si>
  <si>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</si>
  <si>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</si>
  <si>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</si>
  <si>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</si>
  <si>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</si>
  <si>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</si>
  <si>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</si>
  <si>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</si>
  <si>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</si>
  <si>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</si>
  <si>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</si>
  <si>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</si>
  <si>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</si>
  <si>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</si>
  <si>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</si>
  <si>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</si>
  <si>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</si>
  <si>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</si>
  <si>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</si>
  <si>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</si>
  <si>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</si>
  <si>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</si>
  <si>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</si>
  <si>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</si>
  <si>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</si>
  <si>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</si>
  <si>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</si>
  <si>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</si>
  <si>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</si>
  <si>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</si>
  <si>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</si>
  <si>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</si>
  <si>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</si>
  <si>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</si>
  <si>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</si>
  <si>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</si>
  <si>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</si>
  <si>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</si>
  <si>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</si>
  <si>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</si>
  <si>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</si>
  <si>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</si>
  <si>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</si>
  <si>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</si>
  <si>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</si>
  <si>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</si>
  <si>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</si>
  <si>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</si>
  <si>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</si>
  <si>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</si>
  <si>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</si>
  <si>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</si>
  <si>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</si>
  <si>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</si>
  <si>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</si>
  <si>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</si>
  <si>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</si>
  <si>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</si>
  <si>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</si>
  <si>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</si>
  <si>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</si>
  <si>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</si>
  <si>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</si>
  <si>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</si>
  <si>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Morales Payano, Wilfredy Leandro</t>
  </si>
  <si>
    <t>INCIDENTE</t>
  </si>
  <si>
    <t>Abastecido</t>
  </si>
  <si>
    <t>Solucionado</t>
  </si>
  <si>
    <t>SIN ACTIVIDAD DE RETIRO</t>
  </si>
  <si>
    <t>LECTOR VANDALIZADO</t>
  </si>
  <si>
    <t>Toribio Batista, Junior De Jesus</t>
  </si>
  <si>
    <t>Closed</t>
  </si>
  <si>
    <t>3336031761</t>
  </si>
  <si>
    <t>3336031814</t>
  </si>
  <si>
    <t>3336031881</t>
  </si>
  <si>
    <t>3336031896</t>
  </si>
  <si>
    <t>3336031901</t>
  </si>
  <si>
    <t>3336031921</t>
  </si>
  <si>
    <t>3336031925</t>
  </si>
  <si>
    <t>3336031933</t>
  </si>
  <si>
    <t>3336031943</t>
  </si>
  <si>
    <t>3336031950</t>
  </si>
  <si>
    <t>3336031951</t>
  </si>
  <si>
    <t>3336031954</t>
  </si>
  <si>
    <t>3336031957</t>
  </si>
  <si>
    <t>3336031960</t>
  </si>
  <si>
    <t>3336031962</t>
  </si>
  <si>
    <t>3336031965</t>
  </si>
  <si>
    <t>3336031966</t>
  </si>
  <si>
    <t>3336031982</t>
  </si>
  <si>
    <t>3336031988</t>
  </si>
  <si>
    <t>3336031990</t>
  </si>
  <si>
    <t>3336031991</t>
  </si>
  <si>
    <t>3336031996</t>
  </si>
  <si>
    <t>3336032010</t>
  </si>
  <si>
    <t>3336032012</t>
  </si>
  <si>
    <t>3336032015</t>
  </si>
  <si>
    <t>3336032016</t>
  </si>
  <si>
    <t>3336032017</t>
  </si>
  <si>
    <t>3336032018</t>
  </si>
  <si>
    <t>3336032019</t>
  </si>
  <si>
    <t>3336032020</t>
  </si>
  <si>
    <t>3336032021</t>
  </si>
  <si>
    <t>3336032022</t>
  </si>
  <si>
    <t>3336032023</t>
  </si>
  <si>
    <t>3336032024</t>
  </si>
  <si>
    <t>3336032025</t>
  </si>
  <si>
    <t>3336032026</t>
  </si>
  <si>
    <t>3336032027</t>
  </si>
  <si>
    <t>3336032028</t>
  </si>
  <si>
    <t>3336032034</t>
  </si>
  <si>
    <t>TAJRETA TRABADA</t>
  </si>
  <si>
    <t>3336032044</t>
  </si>
  <si>
    <t>3336032045</t>
  </si>
  <si>
    <t>3336032046</t>
  </si>
  <si>
    <t>3336032047</t>
  </si>
  <si>
    <t>3336032048</t>
  </si>
  <si>
    <t>3336032049</t>
  </si>
  <si>
    <t>3336032050</t>
  </si>
  <si>
    <t>3336032051</t>
  </si>
  <si>
    <t>3336032087</t>
  </si>
  <si>
    <t>3336032086</t>
  </si>
  <si>
    <t>3336032085</t>
  </si>
  <si>
    <t>3336032084</t>
  </si>
  <si>
    <t>3336032083</t>
  </si>
  <si>
    <t>3336032082</t>
  </si>
  <si>
    <t>3336032081</t>
  </si>
  <si>
    <t>3336032080</t>
  </si>
  <si>
    <t>3336032079</t>
  </si>
  <si>
    <t>3336032078</t>
  </si>
  <si>
    <t>3336032077</t>
  </si>
  <si>
    <t>3336032076</t>
  </si>
  <si>
    <t>3336032075</t>
  </si>
  <si>
    <t>3336032074</t>
  </si>
  <si>
    <t>3336032073</t>
  </si>
  <si>
    <t>3336032072</t>
  </si>
  <si>
    <t>3336032071</t>
  </si>
  <si>
    <t>3336032070</t>
  </si>
  <si>
    <t>3336032069</t>
  </si>
  <si>
    <t>3336032068</t>
  </si>
  <si>
    <t>3336032066</t>
  </si>
  <si>
    <t>3336032065</t>
  </si>
  <si>
    <t>3336032064</t>
  </si>
  <si>
    <t>3336032063</t>
  </si>
  <si>
    <t>3336032062</t>
  </si>
  <si>
    <t>3336032061</t>
  </si>
  <si>
    <t>3336032060</t>
  </si>
  <si>
    <t>3336032059</t>
  </si>
  <si>
    <t>3336032058</t>
  </si>
  <si>
    <t>PRINTER</t>
  </si>
  <si>
    <t>Acevedo Dominguez, Victor Leonardo</t>
  </si>
  <si>
    <t>DISPENSASOR</t>
  </si>
  <si>
    <t>GAVETA DE DEPOSITO CON PROBLEMA</t>
  </si>
  <si>
    <t>3336031116 </t>
  </si>
  <si>
    <t>3336031361 </t>
  </si>
  <si>
    <t>3336031464 </t>
  </si>
  <si>
    <t>3336031486 </t>
  </si>
  <si>
    <t>3336031563 </t>
  </si>
  <si>
    <t>3336031712 </t>
  </si>
  <si>
    <t>3336031966 </t>
  </si>
  <si>
    <t>3336031582 </t>
  </si>
  <si>
    <t>3336031567 </t>
  </si>
  <si>
    <t>3336031951 </t>
  </si>
  <si>
    <t>3336032044 </t>
  </si>
  <si>
    <t xml:space="preserve">GAVETA DE DEPOSITO LLENA </t>
  </si>
  <si>
    <t>3336030281 </t>
  </si>
  <si>
    <t>SUSTITUCION DEL ATM</t>
  </si>
  <si>
    <t>3336032097</t>
  </si>
  <si>
    <t>3336032096</t>
  </si>
  <si>
    <t>3336032094</t>
  </si>
  <si>
    <t>3336032092</t>
  </si>
  <si>
    <t>3336032091</t>
  </si>
  <si>
    <t>3336032090</t>
  </si>
  <si>
    <t>3336032089</t>
  </si>
  <si>
    <t>3336032088</t>
  </si>
  <si>
    <t>3336030554</t>
  </si>
  <si>
    <t>21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</si>
</sst>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81" xfId="0" applyNumberFormat="1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8"/>
      <tableStyleElement type="headerRow" dxfId="337"/>
      <tableStyleElement type="totalRow" dxfId="336"/>
      <tableStyleElement type="firstColumn" dxfId="335"/>
      <tableStyleElement type="lastColumn" dxfId="334"/>
      <tableStyleElement type="firstRowStripe" dxfId="333"/>
      <tableStyleElement type="firstColumnStripe" dxfId="3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97.4985879629603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58.0556018518546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39.0611689814832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-0.270138888889051 días</v>
      </c>
      <c r="B13" s="107" t="s">
        <v>2726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2727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17" priority="99428"/>
  </conditionalFormatting>
  <conditionalFormatting sqref="E3">
    <cfRule type="duplicateValues" dxfId="116" priority="121791"/>
  </conditionalFormatting>
  <conditionalFormatting sqref="E3">
    <cfRule type="duplicateValues" dxfId="115" priority="121792"/>
    <cfRule type="duplicateValues" dxfId="114" priority="121793"/>
  </conditionalFormatting>
  <conditionalFormatting sqref="E3">
    <cfRule type="duplicateValues" dxfId="113" priority="121794"/>
    <cfRule type="duplicateValues" dxfId="112" priority="121795"/>
    <cfRule type="duplicateValues" dxfId="111" priority="121796"/>
    <cfRule type="duplicateValues" dxfId="110" priority="121797"/>
  </conditionalFormatting>
  <conditionalFormatting sqref="B3">
    <cfRule type="duplicateValues" dxfId="109" priority="121798"/>
  </conditionalFormatting>
  <conditionalFormatting sqref="E4">
    <cfRule type="duplicateValues" dxfId="108" priority="143"/>
  </conditionalFormatting>
  <conditionalFormatting sqref="E4">
    <cfRule type="duplicateValues" dxfId="107" priority="140"/>
    <cfRule type="duplicateValues" dxfId="106" priority="141"/>
    <cfRule type="duplicateValues" dxfId="105" priority="142"/>
  </conditionalFormatting>
  <conditionalFormatting sqref="E4">
    <cfRule type="duplicateValues" dxfId="104" priority="139"/>
  </conditionalFormatting>
  <conditionalFormatting sqref="E4">
    <cfRule type="duplicateValues" dxfId="103" priority="136"/>
    <cfRule type="duplicateValues" dxfId="102" priority="137"/>
    <cfRule type="duplicateValues" dxfId="101" priority="138"/>
  </conditionalFormatting>
  <conditionalFormatting sqref="B4">
    <cfRule type="duplicateValues" dxfId="100" priority="135"/>
  </conditionalFormatting>
  <conditionalFormatting sqref="E4">
    <cfRule type="duplicateValues" dxfId="99" priority="134"/>
  </conditionalFormatting>
  <conditionalFormatting sqref="B5">
    <cfRule type="duplicateValues" dxfId="98" priority="118"/>
  </conditionalFormatting>
  <conditionalFormatting sqref="E5">
    <cfRule type="duplicateValues" dxfId="97" priority="117"/>
  </conditionalFormatting>
  <conditionalFormatting sqref="E5">
    <cfRule type="duplicateValues" dxfId="96" priority="114"/>
    <cfRule type="duplicateValues" dxfId="95" priority="115"/>
    <cfRule type="duplicateValues" dxfId="94" priority="116"/>
  </conditionalFormatting>
  <conditionalFormatting sqref="E5">
    <cfRule type="duplicateValues" dxfId="93" priority="113"/>
  </conditionalFormatting>
  <conditionalFormatting sqref="E5">
    <cfRule type="duplicateValues" dxfId="92" priority="110"/>
    <cfRule type="duplicateValues" dxfId="91" priority="111"/>
    <cfRule type="duplicateValues" dxfId="90" priority="112"/>
  </conditionalFormatting>
  <conditionalFormatting sqref="E5">
    <cfRule type="duplicateValues" dxfId="89" priority="109"/>
  </conditionalFormatting>
  <conditionalFormatting sqref="E7">
    <cfRule type="duplicateValues" dxfId="88" priority="62"/>
  </conditionalFormatting>
  <conditionalFormatting sqref="E7">
    <cfRule type="duplicateValues" dxfId="87" priority="60"/>
    <cfRule type="duplicateValues" dxfId="86" priority="61"/>
  </conditionalFormatting>
  <conditionalFormatting sqref="E7">
    <cfRule type="duplicateValues" dxfId="85" priority="57"/>
    <cfRule type="duplicateValues" dxfId="84" priority="58"/>
    <cfRule type="duplicateValues" dxfId="83" priority="59"/>
  </conditionalFormatting>
  <conditionalFormatting sqref="E7">
    <cfRule type="duplicateValues" dxfId="82" priority="53"/>
    <cfRule type="duplicateValues" dxfId="81" priority="54"/>
    <cfRule type="duplicateValues" dxfId="80" priority="55"/>
    <cfRule type="duplicateValues" dxfId="79" priority="56"/>
  </conditionalFormatting>
  <conditionalFormatting sqref="B7">
    <cfRule type="duplicateValues" dxfId="78" priority="52"/>
  </conditionalFormatting>
  <conditionalFormatting sqref="B7">
    <cfRule type="duplicateValues" dxfId="77" priority="50"/>
    <cfRule type="duplicateValues" dxfId="76" priority="51"/>
  </conditionalFormatting>
  <conditionalFormatting sqref="E8">
    <cfRule type="duplicateValues" dxfId="75" priority="49"/>
  </conditionalFormatting>
  <conditionalFormatting sqref="E8">
    <cfRule type="duplicateValues" dxfId="74" priority="48"/>
  </conditionalFormatting>
  <conditionalFormatting sqref="B8">
    <cfRule type="duplicateValues" dxfId="73" priority="47"/>
  </conditionalFormatting>
  <conditionalFormatting sqref="E8">
    <cfRule type="duplicateValues" dxfId="72" priority="46"/>
  </conditionalFormatting>
  <conditionalFormatting sqref="B8">
    <cfRule type="duplicateValues" dxfId="71" priority="45"/>
  </conditionalFormatting>
  <conditionalFormatting sqref="E8">
    <cfRule type="duplicateValues" dxfId="70" priority="44"/>
  </conditionalFormatting>
  <conditionalFormatting sqref="E9">
    <cfRule type="duplicateValues" dxfId="69" priority="33"/>
    <cfRule type="duplicateValues" dxfId="68" priority="34"/>
    <cfRule type="duplicateValues" dxfId="67" priority="35"/>
    <cfRule type="duplicateValues" dxfId="66" priority="36"/>
  </conditionalFormatting>
  <conditionalFormatting sqref="B9">
    <cfRule type="duplicateValues" dxfId="65" priority="130254"/>
  </conditionalFormatting>
  <conditionalFormatting sqref="E6">
    <cfRule type="duplicateValues" dxfId="64" priority="130256"/>
  </conditionalFormatting>
  <conditionalFormatting sqref="B6">
    <cfRule type="duplicateValues" dxfId="63" priority="130257"/>
  </conditionalFormatting>
  <conditionalFormatting sqref="B6">
    <cfRule type="duplicateValues" dxfId="62" priority="130258"/>
    <cfRule type="duplicateValues" dxfId="61" priority="130259"/>
    <cfRule type="duplicateValues" dxfId="60" priority="130260"/>
  </conditionalFormatting>
  <conditionalFormatting sqref="E6">
    <cfRule type="duplicateValues" dxfId="59" priority="130261"/>
    <cfRule type="duplicateValues" dxfId="58" priority="130262"/>
  </conditionalFormatting>
  <conditionalFormatting sqref="E6">
    <cfRule type="duplicateValues" dxfId="57" priority="130263"/>
    <cfRule type="duplicateValues" dxfId="56" priority="130264"/>
    <cfRule type="duplicateValues" dxfId="55" priority="130265"/>
  </conditionalFormatting>
  <conditionalFormatting sqref="E6">
    <cfRule type="duplicateValues" dxfId="54" priority="130266"/>
    <cfRule type="duplicateValues" dxfId="53" priority="130267"/>
    <cfRule type="duplicateValues" dxfId="52" priority="130268"/>
    <cfRule type="duplicateValues" dxfId="51" priority="130269"/>
  </conditionalFormatting>
  <conditionalFormatting sqref="B10">
    <cfRule type="duplicateValues" dxfId="50" priority="148812"/>
  </conditionalFormatting>
  <conditionalFormatting sqref="E10">
    <cfRule type="duplicateValues" dxfId="49" priority="148813"/>
  </conditionalFormatting>
  <conditionalFormatting sqref="E11:E12">
    <cfRule type="duplicateValues" dxfId="48" priority="26"/>
  </conditionalFormatting>
  <conditionalFormatting sqref="E11:E12">
    <cfRule type="duplicateValues" dxfId="47" priority="25"/>
  </conditionalFormatting>
  <conditionalFormatting sqref="E11:E12">
    <cfRule type="duplicateValues" dxfId="46" priority="23"/>
    <cfRule type="duplicateValues" dxfId="45" priority="24"/>
  </conditionalFormatting>
  <conditionalFormatting sqref="E11:E12">
    <cfRule type="duplicateValues" dxfId="44" priority="20"/>
    <cfRule type="duplicateValues" dxfId="43" priority="21"/>
    <cfRule type="duplicateValues" dxfId="42" priority="22"/>
  </conditionalFormatting>
  <conditionalFormatting sqref="B11:B12">
    <cfRule type="duplicateValues" dxfId="41" priority="18"/>
    <cfRule type="duplicateValues" dxfId="40" priority="19"/>
  </conditionalFormatting>
  <conditionalFormatting sqref="B11:B12">
    <cfRule type="duplicateValues" dxfId="39" priority="17"/>
  </conditionalFormatting>
  <conditionalFormatting sqref="B11:B12">
    <cfRule type="duplicateValues" dxfId="38" priority="14"/>
    <cfRule type="duplicateValues" dxfId="37" priority="15"/>
    <cfRule type="duplicateValues" dxfId="36" priority="16"/>
  </conditionalFormatting>
  <conditionalFormatting sqref="E13">
    <cfRule type="duplicateValues" dxfId="35" priority="13"/>
  </conditionalFormatting>
  <conditionalFormatting sqref="E13">
    <cfRule type="duplicateValues" dxfId="34" priority="12"/>
  </conditionalFormatting>
  <conditionalFormatting sqref="E13">
    <cfRule type="duplicateValues" dxfId="33" priority="10"/>
    <cfRule type="duplicateValues" dxfId="32" priority="11"/>
  </conditionalFormatting>
  <conditionalFormatting sqref="E13">
    <cfRule type="duplicateValues" dxfId="31" priority="7"/>
    <cfRule type="duplicateValues" dxfId="30" priority="8"/>
    <cfRule type="duplicateValues" dxfId="29" priority="9"/>
  </conditionalFormatting>
  <conditionalFormatting sqref="B13">
    <cfRule type="duplicateValues" dxfId="28" priority="5"/>
    <cfRule type="duplicateValues" dxfId="27" priority="6"/>
  </conditionalFormatting>
  <conditionalFormatting sqref="B13">
    <cfRule type="duplicateValues" dxfId="26" priority="4"/>
  </conditionalFormatting>
  <conditionalFormatting sqref="B13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2620</v>
      </c>
      <c r="C825" s="135" t="s">
        <v>2621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3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5839"/>
  <sheetViews>
    <sheetView tabSelected="1" topLeftCell="B1" zoomScaleNormal="100" workbookViewId="0">
      <pane ySplit="4" topLeftCell="A95" activePane="bottomLeft" state="frozen"/>
      <selection pane="bottomLeft" activeCell="Q97" sqref="Q97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hidden="1" customWidth="1"/>
    <col min="7" max="7" width="59.42578125" style="44" hidden="1" customWidth="1"/>
    <col min="8" max="11" width="5.28515625" style="44" hidden="1" customWidth="1"/>
    <col min="12" max="12" width="52.140625" style="44" hidden="1" customWidth="1"/>
    <col min="13" max="13" width="20.140625" style="99" customWidth="1"/>
    <col min="14" max="14" width="16.5703125" style="99" hidden="1" customWidth="1"/>
    <col min="15" max="15" width="42.85546875" style="99" hidden="1" customWidth="1"/>
    <col min="16" max="16" width="22.5703125" style="129" hidden="1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2737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2626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2618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 t="s">
        <v>2731</v>
      </c>
      <c r="C5" s="94">
        <v>44460.154780092591</v>
      </c>
      <c r="D5" s="94" t="s">
        <v>2174</v>
      </c>
      <c r="E5" s="136">
        <v>943</v>
      </c>
      <c r="F5" s="138" t="str">
        <f>VLOOKUP(E5,VIP!$A$2:$O16101,2,0)</f>
        <v>DRBR16K</v>
      </c>
      <c r="G5" s="138" t="str">
        <f>VLOOKUP(E5,'LISTADO ATM'!$A$2:$B$900,2,0)</f>
        <v xml:space="preserve">ATM Oficina Tránsito Terreste </v>
      </c>
      <c r="H5" s="138" t="str">
        <f>VLOOKUP(E5,VIP!$A$2:$O21062,7,FALSE)</f>
        <v>Si</v>
      </c>
      <c r="I5" s="138" t="str">
        <f>VLOOKUP(E5,VIP!$A$2:$O13027,8,FALSE)</f>
        <v>Si</v>
      </c>
      <c r="J5" s="138" t="str">
        <f>VLOOKUP(E5,VIP!$A$2:$O12977,8,FALSE)</f>
        <v>Si</v>
      </c>
      <c r="K5" s="138" t="str">
        <f>VLOOKUP(E5,VIP!$A$2:$O16551,6,0)</f>
        <v>NO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</row>
    <row r="6" spans="1:17" s="119" customFormat="1" ht="18" x14ac:dyDescent="0.25">
      <c r="A6" s="138" t="str">
        <f>VLOOKUP(E6,'LISTADO ATM'!$A$2:$C$901,3,0)</f>
        <v>DISTRITO NACIONAL</v>
      </c>
      <c r="B6" s="144" t="s">
        <v>2688</v>
      </c>
      <c r="C6" s="94">
        <v>44460.060590277775</v>
      </c>
      <c r="D6" s="94" t="s">
        <v>2174</v>
      </c>
      <c r="E6" s="136">
        <v>623</v>
      </c>
      <c r="F6" s="138" t="str">
        <f>VLOOKUP(E6,VIP!$A$2:$O16104,2,0)</f>
        <v>DRBR623</v>
      </c>
      <c r="G6" s="138" t="str">
        <f>VLOOKUP(E6,'LISTADO ATM'!$A$2:$B$900,2,0)</f>
        <v xml:space="preserve">ATM Operaciones Especiales (Manoguayabo) </v>
      </c>
      <c r="H6" s="138" t="str">
        <f>VLOOKUP(E6,VIP!$A$2:$O21065,7,FALSE)</f>
        <v>Si</v>
      </c>
      <c r="I6" s="138" t="str">
        <f>VLOOKUP(E6,VIP!$A$2:$O13030,8,FALSE)</f>
        <v>Si</v>
      </c>
      <c r="J6" s="138" t="str">
        <f>VLOOKUP(E6,VIP!$A$2:$O12980,8,FALSE)</f>
        <v>Si</v>
      </c>
      <c r="K6" s="138" t="str">
        <f>VLOOKUP(E6,VIP!$A$2:$O16554,6,0)</f>
        <v>No</v>
      </c>
      <c r="L6" s="143" t="s">
        <v>2212</v>
      </c>
      <c r="M6" s="154" t="s">
        <v>2530</v>
      </c>
      <c r="N6" s="93" t="s">
        <v>2443</v>
      </c>
      <c r="O6" s="138" t="s">
        <v>2445</v>
      </c>
      <c r="P6" s="143"/>
      <c r="Q6" s="234">
        <v>44460.400937500002</v>
      </c>
    </row>
    <row r="7" spans="1:17" s="119" customFormat="1" ht="18" x14ac:dyDescent="0.25">
      <c r="A7" s="138" t="str">
        <f>VLOOKUP(E7,'LISTADO ATM'!$A$2:$C$901,3,0)</f>
        <v>ESTE</v>
      </c>
      <c r="B7" s="144" t="s">
        <v>2689</v>
      </c>
      <c r="C7" s="94">
        <v>44460.060023148151</v>
      </c>
      <c r="D7" s="94" t="s">
        <v>2174</v>
      </c>
      <c r="E7" s="136">
        <v>111</v>
      </c>
      <c r="F7" s="138" t="str">
        <f>VLOOKUP(E7,VIP!$A$2:$O16105,2,0)</f>
        <v>DRBR111</v>
      </c>
      <c r="G7" s="138" t="str">
        <f>VLOOKUP(E7,'LISTADO ATM'!$A$2:$B$900,2,0)</f>
        <v xml:space="preserve">ATM Oficina San Pedro </v>
      </c>
      <c r="H7" s="138" t="str">
        <f>VLOOKUP(E7,VIP!$A$2:$O21066,7,FALSE)</f>
        <v>Si</v>
      </c>
      <c r="I7" s="138" t="str">
        <f>VLOOKUP(E7,VIP!$A$2:$O13031,8,FALSE)</f>
        <v>Si</v>
      </c>
      <c r="J7" s="138" t="str">
        <f>VLOOKUP(E7,VIP!$A$2:$O12981,8,FALSE)</f>
        <v>Si</v>
      </c>
      <c r="K7" s="138" t="str">
        <f>VLOOKUP(E7,VIP!$A$2:$O16555,6,0)</f>
        <v>SI</v>
      </c>
      <c r="L7" s="143" t="s">
        <v>2212</v>
      </c>
      <c r="M7" s="154" t="s">
        <v>2530</v>
      </c>
      <c r="N7" s="93" t="s">
        <v>2443</v>
      </c>
      <c r="O7" s="138" t="s">
        <v>2445</v>
      </c>
      <c r="P7" s="143"/>
      <c r="Q7" s="234">
        <v>44460.418263888889</v>
      </c>
    </row>
    <row r="8" spans="1:17" s="119" customFormat="1" ht="18" x14ac:dyDescent="0.25">
      <c r="A8" s="138" t="str">
        <f>VLOOKUP(E8,'LISTADO ATM'!$A$2:$C$901,3,0)</f>
        <v>DISTRITO NACIONAL</v>
      </c>
      <c r="B8" s="144" t="s">
        <v>2691</v>
      </c>
      <c r="C8" s="94">
        <v>44460.059189814812</v>
      </c>
      <c r="D8" s="94" t="s">
        <v>2174</v>
      </c>
      <c r="E8" s="136">
        <v>146</v>
      </c>
      <c r="F8" s="138" t="str">
        <f>VLOOKUP(E8,VIP!$A$2:$O16107,2,0)</f>
        <v>DRBR146</v>
      </c>
      <c r="G8" s="138" t="str">
        <f>VLOOKUP(E8,'LISTADO ATM'!$A$2:$B$900,2,0)</f>
        <v xml:space="preserve">ATM Tribunal Superior Constitucional </v>
      </c>
      <c r="H8" s="138" t="str">
        <f>VLOOKUP(E8,VIP!$A$2:$O21068,7,FALSE)</f>
        <v>Si</v>
      </c>
      <c r="I8" s="138" t="str">
        <f>VLOOKUP(E8,VIP!$A$2:$O13033,8,FALSE)</f>
        <v>Si</v>
      </c>
      <c r="J8" s="138" t="str">
        <f>VLOOKUP(E8,VIP!$A$2:$O12983,8,FALSE)</f>
        <v>Si</v>
      </c>
      <c r="K8" s="138" t="str">
        <f>VLOOKUP(E8,VIP!$A$2:$O16557,6,0)</f>
        <v>NO</v>
      </c>
      <c r="L8" s="143" t="s">
        <v>2212</v>
      </c>
      <c r="M8" s="93" t="s">
        <v>2437</v>
      </c>
      <c r="N8" s="93" t="s">
        <v>2443</v>
      </c>
      <c r="O8" s="138" t="s">
        <v>2445</v>
      </c>
      <c r="P8" s="143"/>
      <c r="Q8" s="134" t="s">
        <v>2212</v>
      </c>
    </row>
    <row r="9" spans="1:17" s="119" customFormat="1" ht="18" x14ac:dyDescent="0.25">
      <c r="A9" s="138" t="str">
        <f>VLOOKUP(E9,'LISTADO ATM'!$A$2:$C$901,3,0)</f>
        <v>NORTE</v>
      </c>
      <c r="B9" s="144" t="s">
        <v>2692</v>
      </c>
      <c r="C9" s="94">
        <v>44460.058807870373</v>
      </c>
      <c r="D9" s="94" t="s">
        <v>2175</v>
      </c>
      <c r="E9" s="136">
        <v>948</v>
      </c>
      <c r="F9" s="138" t="str">
        <f>VLOOKUP(E9,VIP!$A$2:$O16108,2,0)</f>
        <v>DRBR948</v>
      </c>
      <c r="G9" s="138" t="str">
        <f>VLOOKUP(E9,'LISTADO ATM'!$A$2:$B$900,2,0)</f>
        <v xml:space="preserve">ATM Autobanco El Jaya II (SFM) </v>
      </c>
      <c r="H9" s="138" t="str">
        <f>VLOOKUP(E9,VIP!$A$2:$O21069,7,FALSE)</f>
        <v>Si</v>
      </c>
      <c r="I9" s="138" t="str">
        <f>VLOOKUP(E9,VIP!$A$2:$O13034,8,FALSE)</f>
        <v>Si</v>
      </c>
      <c r="J9" s="138" t="str">
        <f>VLOOKUP(E9,VIP!$A$2:$O12984,8,FALSE)</f>
        <v>Si</v>
      </c>
      <c r="K9" s="138" t="str">
        <f>VLOOKUP(E9,VIP!$A$2:$O16558,6,0)</f>
        <v>NO</v>
      </c>
      <c r="L9" s="143" t="s">
        <v>2212</v>
      </c>
      <c r="M9" s="93" t="s">
        <v>2437</v>
      </c>
      <c r="N9" s="93" t="s">
        <v>2443</v>
      </c>
      <c r="O9" s="138" t="s">
        <v>2624</v>
      </c>
      <c r="P9" s="143"/>
      <c r="Q9" s="134" t="s">
        <v>2212</v>
      </c>
    </row>
    <row r="10" spans="1:17" s="119" customFormat="1" ht="18" x14ac:dyDescent="0.25">
      <c r="A10" s="138" t="str">
        <f>VLOOKUP(E10,'LISTADO ATM'!$A$2:$C$901,3,0)</f>
        <v>DISTRITO NACIONAL</v>
      </c>
      <c r="B10" s="144" t="s">
        <v>2694</v>
      </c>
      <c r="C10" s="94">
        <v>44460.058344907404</v>
      </c>
      <c r="D10" s="94" t="s">
        <v>2174</v>
      </c>
      <c r="E10" s="136">
        <v>10</v>
      </c>
      <c r="F10" s="138" t="str">
        <f>VLOOKUP(E10,VIP!$A$2:$O16110,2,0)</f>
        <v>DRBR010</v>
      </c>
      <c r="G10" s="138" t="str">
        <f>VLOOKUP(E10,'LISTADO ATM'!$A$2:$B$900,2,0)</f>
        <v xml:space="preserve">ATM Ministerio Salud Pública </v>
      </c>
      <c r="H10" s="138" t="str">
        <f>VLOOKUP(E10,VIP!$A$2:$O21071,7,FALSE)</f>
        <v>Si</v>
      </c>
      <c r="I10" s="138" t="str">
        <f>VLOOKUP(E10,VIP!$A$2:$O13036,8,FALSE)</f>
        <v>Si</v>
      </c>
      <c r="J10" s="138" t="str">
        <f>VLOOKUP(E10,VIP!$A$2:$O12986,8,FALSE)</f>
        <v>Si</v>
      </c>
      <c r="K10" s="138" t="str">
        <f>VLOOKUP(E10,VIP!$A$2:$O16560,6,0)</f>
        <v>NO</v>
      </c>
      <c r="L10" s="143" t="s">
        <v>2212</v>
      </c>
      <c r="M10" s="93" t="s">
        <v>2437</v>
      </c>
      <c r="N10" s="93" t="s">
        <v>2443</v>
      </c>
      <c r="O10" s="138" t="s">
        <v>2445</v>
      </c>
      <c r="P10" s="143"/>
      <c r="Q10" s="134" t="s">
        <v>2212</v>
      </c>
    </row>
    <row r="11" spans="1:17" s="119" customFormat="1" ht="18" x14ac:dyDescent="0.25">
      <c r="A11" s="138" t="str">
        <f>VLOOKUP(E11,'LISTADO ATM'!$A$2:$C$901,3,0)</f>
        <v>DISTRITO NACIONAL</v>
      </c>
      <c r="B11" s="144" t="s">
        <v>2695</v>
      </c>
      <c r="C11" s="94">
        <v>44460.057326388887</v>
      </c>
      <c r="D11" s="94" t="s">
        <v>2174</v>
      </c>
      <c r="E11" s="136">
        <v>21</v>
      </c>
      <c r="F11" s="138" t="str">
        <f>VLOOKUP(E11,VIP!$A$2:$O16111,2,0)</f>
        <v>DRBR021</v>
      </c>
      <c r="G11" s="138" t="str">
        <f>VLOOKUP(E11,'LISTADO ATM'!$A$2:$B$900,2,0)</f>
        <v xml:space="preserve">ATM Oficina Mella </v>
      </c>
      <c r="H11" s="138" t="str">
        <f>VLOOKUP(E11,VIP!$A$2:$O21072,7,FALSE)</f>
        <v>Si</v>
      </c>
      <c r="I11" s="138" t="str">
        <f>VLOOKUP(E11,VIP!$A$2:$O13037,8,FALSE)</f>
        <v>No</v>
      </c>
      <c r="J11" s="138" t="str">
        <f>VLOOKUP(E11,VIP!$A$2:$O12987,8,FALSE)</f>
        <v>No</v>
      </c>
      <c r="K11" s="138" t="str">
        <f>VLOOKUP(E11,VIP!$A$2:$O16561,6,0)</f>
        <v>NO</v>
      </c>
      <c r="L11" s="143" t="s">
        <v>2212</v>
      </c>
      <c r="M11" s="154" t="s">
        <v>2530</v>
      </c>
      <c r="N11" s="93" t="s">
        <v>2443</v>
      </c>
      <c r="O11" s="138" t="s">
        <v>2445</v>
      </c>
      <c r="P11" s="143"/>
      <c r="Q11" s="234">
        <v>44460.419328703705</v>
      </c>
    </row>
    <row r="12" spans="1:17" s="119" customFormat="1" ht="18" x14ac:dyDescent="0.25">
      <c r="A12" s="138" t="str">
        <f>VLOOKUP(E12,'LISTADO ATM'!$A$2:$C$901,3,0)</f>
        <v>ESTE</v>
      </c>
      <c r="B12" s="144" t="s">
        <v>2696</v>
      </c>
      <c r="C12" s="94">
        <v>44460.054907407408</v>
      </c>
      <c r="D12" s="94" t="s">
        <v>2174</v>
      </c>
      <c r="E12" s="136">
        <v>213</v>
      </c>
      <c r="F12" s="138" t="str">
        <f>VLOOKUP(E12,VIP!$A$2:$O16112,2,0)</f>
        <v>DRBR213</v>
      </c>
      <c r="G12" s="138" t="str">
        <f>VLOOKUP(E12,'LISTADO ATM'!$A$2:$B$900,2,0)</f>
        <v xml:space="preserve">ATM Almacenes Iberia (La Romana) </v>
      </c>
      <c r="H12" s="138" t="str">
        <f>VLOOKUP(E12,VIP!$A$2:$O21073,7,FALSE)</f>
        <v>Si</v>
      </c>
      <c r="I12" s="138" t="str">
        <f>VLOOKUP(E12,VIP!$A$2:$O13038,8,FALSE)</f>
        <v>Si</v>
      </c>
      <c r="J12" s="138" t="str">
        <f>VLOOKUP(E12,VIP!$A$2:$O12988,8,FALSE)</f>
        <v>Si</v>
      </c>
      <c r="K12" s="138" t="str">
        <f>VLOOKUP(E12,VIP!$A$2:$O16562,6,0)</f>
        <v>NO</v>
      </c>
      <c r="L12" s="143" t="s">
        <v>2212</v>
      </c>
      <c r="M12" s="93" t="s">
        <v>2437</v>
      </c>
      <c r="N12" s="93" t="s">
        <v>2443</v>
      </c>
      <c r="O12" s="138" t="s">
        <v>2445</v>
      </c>
      <c r="P12" s="143"/>
      <c r="Q12" s="134" t="s">
        <v>2212</v>
      </c>
    </row>
    <row r="13" spans="1:17" s="119" customFormat="1" ht="18" x14ac:dyDescent="0.25">
      <c r="A13" s="138" t="str">
        <f>VLOOKUP(E13,'LISTADO ATM'!$A$2:$C$901,3,0)</f>
        <v>DISTRITO NACIONAL</v>
      </c>
      <c r="B13" s="144" t="s">
        <v>2697</v>
      </c>
      <c r="C13" s="94">
        <v>44460.05300925926</v>
      </c>
      <c r="D13" s="94" t="s">
        <v>2174</v>
      </c>
      <c r="E13" s="136">
        <v>389</v>
      </c>
      <c r="F13" s="138" t="str">
        <f>VLOOKUP(E13,VIP!$A$2:$O16113,2,0)</f>
        <v>DRBR389</v>
      </c>
      <c r="G13" s="138" t="str">
        <f>VLOOKUP(E13,'LISTADO ATM'!$A$2:$B$900,2,0)</f>
        <v xml:space="preserve">ATM Casino Hotel Princess </v>
      </c>
      <c r="H13" s="138" t="str">
        <f>VLOOKUP(E13,VIP!$A$2:$O21074,7,FALSE)</f>
        <v>Si</v>
      </c>
      <c r="I13" s="138" t="str">
        <f>VLOOKUP(E13,VIP!$A$2:$O13039,8,FALSE)</f>
        <v>Si</v>
      </c>
      <c r="J13" s="138" t="str">
        <f>VLOOKUP(E13,VIP!$A$2:$O12989,8,FALSE)</f>
        <v>Si</v>
      </c>
      <c r="K13" s="138" t="str">
        <f>VLOOKUP(E13,VIP!$A$2:$O16563,6,0)</f>
        <v>NO</v>
      </c>
      <c r="L13" s="143" t="s">
        <v>2212</v>
      </c>
      <c r="M13" s="93" t="s">
        <v>2437</v>
      </c>
      <c r="N13" s="93" t="s">
        <v>2443</v>
      </c>
      <c r="O13" s="138" t="s">
        <v>2445</v>
      </c>
      <c r="P13" s="143"/>
      <c r="Q13" s="134" t="s">
        <v>2212</v>
      </c>
    </row>
    <row r="14" spans="1:17" s="119" customFormat="1" ht="18" x14ac:dyDescent="0.25">
      <c r="A14" s="138" t="str">
        <f>VLOOKUP(E14,'LISTADO ATM'!$A$2:$C$901,3,0)</f>
        <v>DISTRITO NACIONAL</v>
      </c>
      <c r="B14" s="144" t="s">
        <v>2699</v>
      </c>
      <c r="C14" s="94">
        <v>44460.049189814818</v>
      </c>
      <c r="D14" s="94" t="s">
        <v>2174</v>
      </c>
      <c r="E14" s="136">
        <v>18</v>
      </c>
      <c r="F14" s="138" t="str">
        <f>VLOOKUP(E14,VIP!$A$2:$O16115,2,0)</f>
        <v>DRBR018</v>
      </c>
      <c r="G14" s="138" t="str">
        <f>VLOOKUP(E14,'LISTADO ATM'!$A$2:$B$900,2,0)</f>
        <v xml:space="preserve">ATM Oficina Haina Occidental I </v>
      </c>
      <c r="H14" s="138" t="str">
        <f>VLOOKUP(E14,VIP!$A$2:$O21076,7,FALSE)</f>
        <v>Si</v>
      </c>
      <c r="I14" s="138" t="str">
        <f>VLOOKUP(E14,VIP!$A$2:$O13041,8,FALSE)</f>
        <v>Si</v>
      </c>
      <c r="J14" s="138" t="str">
        <f>VLOOKUP(E14,VIP!$A$2:$O12991,8,FALSE)</f>
        <v>Si</v>
      </c>
      <c r="K14" s="138" t="str">
        <f>VLOOKUP(E14,VIP!$A$2:$O16565,6,0)</f>
        <v>SI</v>
      </c>
      <c r="L14" s="143" t="s">
        <v>2212</v>
      </c>
      <c r="M14" s="154" t="s">
        <v>2530</v>
      </c>
      <c r="N14" s="93" t="s">
        <v>2443</v>
      </c>
      <c r="O14" s="138" t="s">
        <v>2445</v>
      </c>
      <c r="P14" s="143"/>
      <c r="Q14" s="234">
        <v>44460.416689814818</v>
      </c>
    </row>
    <row r="15" spans="1:17" s="119" customFormat="1" ht="18" x14ac:dyDescent="0.25">
      <c r="A15" s="138" t="str">
        <f>VLOOKUP(E15,'LISTADO ATM'!$A$2:$C$901,3,0)</f>
        <v>DISTRITO NACIONAL</v>
      </c>
      <c r="B15" s="144" t="s">
        <v>2703</v>
      </c>
      <c r="C15" s="94">
        <v>44460.014328703706</v>
      </c>
      <c r="D15" s="94" t="s">
        <v>2174</v>
      </c>
      <c r="E15" s="136">
        <v>858</v>
      </c>
      <c r="F15" s="138" t="str">
        <f>VLOOKUP(E15,VIP!$A$2:$O16119,2,0)</f>
        <v>DRBR858</v>
      </c>
      <c r="G15" s="138" t="str">
        <f>VLOOKUP(E15,'LISTADO ATM'!$A$2:$B$900,2,0)</f>
        <v xml:space="preserve">ATM Cooperativa Maestros (COOPNAMA) </v>
      </c>
      <c r="H15" s="138" t="str">
        <f>VLOOKUP(E15,VIP!$A$2:$O21080,7,FALSE)</f>
        <v>Si</v>
      </c>
      <c r="I15" s="138" t="str">
        <f>VLOOKUP(E15,VIP!$A$2:$O13045,8,FALSE)</f>
        <v>No</v>
      </c>
      <c r="J15" s="138" t="str">
        <f>VLOOKUP(E15,VIP!$A$2:$O12995,8,FALSE)</f>
        <v>No</v>
      </c>
      <c r="K15" s="138" t="str">
        <f>VLOOKUP(E15,VIP!$A$2:$O16569,6,0)</f>
        <v>NO</v>
      </c>
      <c r="L15" s="143" t="s">
        <v>2212</v>
      </c>
      <c r="M15" s="154" t="s">
        <v>2530</v>
      </c>
      <c r="N15" s="93" t="s">
        <v>2443</v>
      </c>
      <c r="O15" s="138" t="s">
        <v>2445</v>
      </c>
      <c r="P15" s="143"/>
      <c r="Q15" s="234">
        <v>44460.380474537036</v>
      </c>
    </row>
    <row r="16" spans="1:17" s="119" customFormat="1" ht="18" x14ac:dyDescent="0.25">
      <c r="A16" s="138" t="str">
        <f>VLOOKUP(E16,'LISTADO ATM'!$A$2:$C$901,3,0)</f>
        <v>SUR</v>
      </c>
      <c r="B16" s="144" t="s">
        <v>2705</v>
      </c>
      <c r="C16" s="94">
        <v>44460.01189814815</v>
      </c>
      <c r="D16" s="94" t="s">
        <v>2174</v>
      </c>
      <c r="E16" s="136">
        <v>297</v>
      </c>
      <c r="F16" s="138" t="str">
        <f>VLOOKUP(E16,VIP!$A$2:$O16121,2,0)</f>
        <v>DRBR297</v>
      </c>
      <c r="G16" s="138" t="str">
        <f>VLOOKUP(E16,'LISTADO ATM'!$A$2:$B$900,2,0)</f>
        <v xml:space="preserve">ATM S/M Cadena Ocoa </v>
      </c>
      <c r="H16" s="138" t="str">
        <f>VLOOKUP(E16,VIP!$A$2:$O21082,7,FALSE)</f>
        <v>Si</v>
      </c>
      <c r="I16" s="138" t="str">
        <f>VLOOKUP(E16,VIP!$A$2:$O13047,8,FALSE)</f>
        <v>Si</v>
      </c>
      <c r="J16" s="138" t="str">
        <f>VLOOKUP(E16,VIP!$A$2:$O12997,8,FALSE)</f>
        <v>Si</v>
      </c>
      <c r="K16" s="138" t="str">
        <f>VLOOKUP(E16,VIP!$A$2:$O16571,6,0)</f>
        <v>NO</v>
      </c>
      <c r="L16" s="143" t="s">
        <v>2212</v>
      </c>
      <c r="M16" s="93" t="s">
        <v>2437</v>
      </c>
      <c r="N16" s="93" t="s">
        <v>2443</v>
      </c>
      <c r="O16" s="138" t="s">
        <v>2445</v>
      </c>
      <c r="P16" s="143"/>
      <c r="Q16" s="134" t="s">
        <v>2212</v>
      </c>
    </row>
    <row r="17" spans="1:17" s="119" customFormat="1" ht="18" x14ac:dyDescent="0.25">
      <c r="A17" s="138" t="str">
        <f>VLOOKUP(E17,'LISTADO ATM'!$A$2:$C$901,3,0)</f>
        <v>ESTE</v>
      </c>
      <c r="B17" s="144" t="s">
        <v>2663</v>
      </c>
      <c r="C17" s="94">
        <v>44459.821620370371</v>
      </c>
      <c r="D17" s="94" t="s">
        <v>2174</v>
      </c>
      <c r="E17" s="136">
        <v>214</v>
      </c>
      <c r="F17" s="138" t="str">
        <f>VLOOKUP(E17,VIP!$A$2:$O16076,2,0)</f>
        <v>DRBR214</v>
      </c>
      <c r="G17" s="138" t="str">
        <f>VLOOKUP(E17,'LISTADO ATM'!$A$2:$B$900,2,0)</f>
        <v>ATM S/M Ole Bavaro</v>
      </c>
      <c r="H17" s="138" t="str">
        <f>VLOOKUP(E17,VIP!$A$2:$O21037,7,FALSE)</f>
        <v>SI</v>
      </c>
      <c r="I17" s="138" t="str">
        <f>VLOOKUP(E17,VIP!$A$2:$O13002,8,FALSE)</f>
        <v>SI</v>
      </c>
      <c r="J17" s="138" t="str">
        <f>VLOOKUP(E17,VIP!$A$2:$O12952,8,FALSE)</f>
        <v>SI</v>
      </c>
      <c r="K17" s="138" t="str">
        <f>VLOOKUP(E17,VIP!$A$2:$O16526,6,0)</f>
        <v>NO</v>
      </c>
      <c r="L17" s="143" t="s">
        <v>2212</v>
      </c>
      <c r="M17" s="93" t="s">
        <v>2437</v>
      </c>
      <c r="N17" s="93" t="s">
        <v>2443</v>
      </c>
      <c r="O17" s="138" t="s">
        <v>2445</v>
      </c>
      <c r="P17" s="143"/>
      <c r="Q17" s="134" t="s">
        <v>2212</v>
      </c>
    </row>
    <row r="18" spans="1:17" s="119" customFormat="1" ht="18" x14ac:dyDescent="0.25">
      <c r="A18" s="138" t="str">
        <f>VLOOKUP(E18,'LISTADO ATM'!$A$2:$C$901,3,0)</f>
        <v>ESTE</v>
      </c>
      <c r="B18" s="144" t="s">
        <v>2662</v>
      </c>
      <c r="C18" s="94">
        <v>44459.821018518516</v>
      </c>
      <c r="D18" s="94" t="s">
        <v>2174</v>
      </c>
      <c r="E18" s="136">
        <v>294</v>
      </c>
      <c r="F18" s="138" t="str">
        <f>VLOOKUP(E18,VIP!$A$2:$O16075,2,0)</f>
        <v>DRBR294</v>
      </c>
      <c r="G18" s="138" t="str">
        <f>VLOOKUP(E18,'LISTADO ATM'!$A$2:$B$900,2,0)</f>
        <v xml:space="preserve">ATM Plaza Zaglul San Pedro II </v>
      </c>
      <c r="H18" s="138" t="str">
        <f>VLOOKUP(E18,VIP!$A$2:$O21036,7,FALSE)</f>
        <v>Si</v>
      </c>
      <c r="I18" s="138" t="str">
        <f>VLOOKUP(E18,VIP!$A$2:$O13001,8,FALSE)</f>
        <v>Si</v>
      </c>
      <c r="J18" s="138" t="str">
        <f>VLOOKUP(E18,VIP!$A$2:$O12951,8,FALSE)</f>
        <v>Si</v>
      </c>
      <c r="K18" s="138" t="str">
        <f>VLOOKUP(E18,VIP!$A$2:$O16525,6,0)</f>
        <v>NO</v>
      </c>
      <c r="L18" s="143" t="s">
        <v>2212</v>
      </c>
      <c r="M18" s="93" t="s">
        <v>2437</v>
      </c>
      <c r="N18" s="93" t="s">
        <v>2443</v>
      </c>
      <c r="O18" s="138" t="s">
        <v>2445</v>
      </c>
      <c r="P18" s="143"/>
      <c r="Q18" s="134" t="s">
        <v>2212</v>
      </c>
    </row>
    <row r="19" spans="1:17" s="119" customFormat="1" ht="18" x14ac:dyDescent="0.25">
      <c r="A19" s="138" t="str">
        <f>VLOOKUP(E19,'LISTADO ATM'!$A$2:$C$901,3,0)</f>
        <v>ESTE</v>
      </c>
      <c r="B19" s="144" t="s">
        <v>2661</v>
      </c>
      <c r="C19" s="94">
        <v>44459.820416666669</v>
      </c>
      <c r="D19" s="94" t="s">
        <v>2174</v>
      </c>
      <c r="E19" s="136">
        <v>513</v>
      </c>
      <c r="F19" s="138" t="str">
        <f>VLOOKUP(E19,VIP!$A$2:$O16074,2,0)</f>
        <v>DRBR513</v>
      </c>
      <c r="G19" s="138" t="str">
        <f>VLOOKUP(E19,'LISTADO ATM'!$A$2:$B$900,2,0)</f>
        <v xml:space="preserve">ATM UNP Lagunas de Nisibón </v>
      </c>
      <c r="H19" s="138" t="str">
        <f>VLOOKUP(E19,VIP!$A$2:$O21035,7,FALSE)</f>
        <v>Si</v>
      </c>
      <c r="I19" s="138" t="str">
        <f>VLOOKUP(E19,VIP!$A$2:$O13000,8,FALSE)</f>
        <v>Si</v>
      </c>
      <c r="J19" s="138" t="str">
        <f>VLOOKUP(E19,VIP!$A$2:$O12950,8,FALSE)</f>
        <v>Si</v>
      </c>
      <c r="K19" s="138" t="str">
        <f>VLOOKUP(E19,VIP!$A$2:$O16524,6,0)</f>
        <v>NO</v>
      </c>
      <c r="L19" s="143" t="s">
        <v>2212</v>
      </c>
      <c r="M19" s="93" t="s">
        <v>2437</v>
      </c>
      <c r="N19" s="93" t="s">
        <v>2443</v>
      </c>
      <c r="O19" s="138" t="s">
        <v>2445</v>
      </c>
      <c r="P19" s="143"/>
      <c r="Q19" s="134" t="s">
        <v>2212</v>
      </c>
    </row>
    <row r="20" spans="1:17" s="119" customFormat="1" ht="18" x14ac:dyDescent="0.25">
      <c r="A20" s="138" t="str">
        <f>VLOOKUP(E20,'LISTADO ATM'!$A$2:$C$901,3,0)</f>
        <v>SUR</v>
      </c>
      <c r="B20" s="144" t="s">
        <v>2660</v>
      </c>
      <c r="C20" s="94">
        <v>44459.819548611114</v>
      </c>
      <c r="D20" s="94" t="s">
        <v>2174</v>
      </c>
      <c r="E20" s="136">
        <v>730</v>
      </c>
      <c r="F20" s="138" t="str">
        <f>VLOOKUP(E20,VIP!$A$2:$O16073,2,0)</f>
        <v>DRBR082</v>
      </c>
      <c r="G20" s="138" t="str">
        <f>VLOOKUP(E20,'LISTADO ATM'!$A$2:$B$900,2,0)</f>
        <v xml:space="preserve">ATM Palacio de Justicia Barahona </v>
      </c>
      <c r="H20" s="138" t="str">
        <f>VLOOKUP(E20,VIP!$A$2:$O21034,7,FALSE)</f>
        <v>Si</v>
      </c>
      <c r="I20" s="138" t="str">
        <f>VLOOKUP(E20,VIP!$A$2:$O12999,8,FALSE)</f>
        <v>Si</v>
      </c>
      <c r="J20" s="138" t="str">
        <f>VLOOKUP(E20,VIP!$A$2:$O12949,8,FALSE)</f>
        <v>Si</v>
      </c>
      <c r="K20" s="138" t="str">
        <f>VLOOKUP(E20,VIP!$A$2:$O16523,6,0)</f>
        <v>NO</v>
      </c>
      <c r="L20" s="143" t="s">
        <v>2212</v>
      </c>
      <c r="M20" s="93" t="s">
        <v>2437</v>
      </c>
      <c r="N20" s="93" t="s">
        <v>2443</v>
      </c>
      <c r="O20" s="138" t="s">
        <v>2445</v>
      </c>
      <c r="P20" s="143"/>
      <c r="Q20" s="134" t="s">
        <v>2212</v>
      </c>
    </row>
    <row r="21" spans="1:17" s="119" customFormat="1" ht="18" x14ac:dyDescent="0.25">
      <c r="A21" s="138" t="str">
        <f>VLOOKUP(E21,'LISTADO ATM'!$A$2:$C$901,3,0)</f>
        <v>NORTE</v>
      </c>
      <c r="B21" s="144" t="s">
        <v>2659</v>
      </c>
      <c r="C21" s="94">
        <v>44459.81863425926</v>
      </c>
      <c r="D21" s="94" t="s">
        <v>2175</v>
      </c>
      <c r="E21" s="136">
        <v>62</v>
      </c>
      <c r="F21" s="138" t="str">
        <f>VLOOKUP(E21,VIP!$A$2:$O16072,2,0)</f>
        <v>DRBR062</v>
      </c>
      <c r="G21" s="138" t="str">
        <f>VLOOKUP(E21,'LISTADO ATM'!$A$2:$B$900,2,0)</f>
        <v xml:space="preserve">ATM Oficina Dajabón </v>
      </c>
      <c r="H21" s="138" t="str">
        <f>VLOOKUP(E21,VIP!$A$2:$O21033,7,FALSE)</f>
        <v>Si</v>
      </c>
      <c r="I21" s="138" t="str">
        <f>VLOOKUP(E21,VIP!$A$2:$O12998,8,FALSE)</f>
        <v>Si</v>
      </c>
      <c r="J21" s="138" t="str">
        <f>VLOOKUP(E21,VIP!$A$2:$O12948,8,FALSE)</f>
        <v>Si</v>
      </c>
      <c r="K21" s="138" t="str">
        <f>VLOOKUP(E21,VIP!$A$2:$O16522,6,0)</f>
        <v>SI</v>
      </c>
      <c r="L21" s="143" t="s">
        <v>2212</v>
      </c>
      <c r="M21" s="93" t="s">
        <v>2437</v>
      </c>
      <c r="N21" s="93" t="s">
        <v>2443</v>
      </c>
      <c r="O21" s="138" t="s">
        <v>2624</v>
      </c>
      <c r="P21" s="143"/>
      <c r="Q21" s="134" t="s">
        <v>2212</v>
      </c>
    </row>
    <row r="22" spans="1:17" s="119" customFormat="1" ht="18" x14ac:dyDescent="0.25">
      <c r="A22" s="138" t="str">
        <f>VLOOKUP(E22,'LISTADO ATM'!$A$2:$C$901,3,0)</f>
        <v>ESTE</v>
      </c>
      <c r="B22" s="144" t="s">
        <v>2634</v>
      </c>
      <c r="C22" s="94">
        <v>44459.67560185185</v>
      </c>
      <c r="D22" s="94" t="s">
        <v>2174</v>
      </c>
      <c r="E22" s="136">
        <v>427</v>
      </c>
      <c r="F22" s="138" t="str">
        <f>VLOOKUP(E22,VIP!$A$2:$O16045,2,0)</f>
        <v>DRBR427</v>
      </c>
      <c r="G22" s="138" t="str">
        <f>VLOOKUP(E22,'LISTADO ATM'!$A$2:$B$900,2,0)</f>
        <v xml:space="preserve">ATM Almacenes Iberia (Hato Mayor) </v>
      </c>
      <c r="H22" s="138" t="str">
        <f>VLOOKUP(E22,VIP!$A$2:$O21006,7,FALSE)</f>
        <v>Si</v>
      </c>
      <c r="I22" s="138" t="str">
        <f>VLOOKUP(E22,VIP!$A$2:$O12971,8,FALSE)</f>
        <v>Si</v>
      </c>
      <c r="J22" s="138" t="str">
        <f>VLOOKUP(E22,VIP!$A$2:$O12921,8,FALSE)</f>
        <v>Si</v>
      </c>
      <c r="K22" s="138" t="str">
        <f>VLOOKUP(E22,VIP!$A$2:$O16495,6,0)</f>
        <v>NO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134" t="s">
        <v>2212</v>
      </c>
    </row>
    <row r="23" spans="1:17" s="119" customFormat="1" ht="18" x14ac:dyDescent="0.25">
      <c r="A23" s="138" t="str">
        <f>VLOOKUP(E23,'LISTADO ATM'!$A$2:$C$901,3,0)</f>
        <v>DISTRITO NACIONAL</v>
      </c>
      <c r="B23" s="144">
        <v>3336031223</v>
      </c>
      <c r="C23" s="94">
        <v>44459.465185185189</v>
      </c>
      <c r="D23" s="94" t="s">
        <v>2174</v>
      </c>
      <c r="E23" s="136">
        <v>180</v>
      </c>
      <c r="F23" s="138" t="str">
        <f>VLOOKUP(E23,VIP!$A$2:$O16017,2,0)</f>
        <v>DRBR180</v>
      </c>
      <c r="G23" s="138" t="str">
        <f>VLOOKUP(E23,'LISTADO ATM'!$A$2:$B$900,2,0)</f>
        <v xml:space="preserve">ATM Megacentro II </v>
      </c>
      <c r="H23" s="138" t="str">
        <f>VLOOKUP(E23,VIP!$A$2:$O20978,7,FALSE)</f>
        <v>Si</v>
      </c>
      <c r="I23" s="138" t="str">
        <f>VLOOKUP(E23,VIP!$A$2:$O12943,8,FALSE)</f>
        <v>Si</v>
      </c>
      <c r="J23" s="138" t="str">
        <f>VLOOKUP(E23,VIP!$A$2:$O12893,8,FALSE)</f>
        <v>Si</v>
      </c>
      <c r="K23" s="138" t="str">
        <f>VLOOKUP(E23,VIP!$A$2:$O16467,6,0)</f>
        <v>SI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134" t="s">
        <v>2212</v>
      </c>
    </row>
    <row r="24" spans="1:17" s="119" customFormat="1" ht="18" x14ac:dyDescent="0.25">
      <c r="A24" s="138" t="str">
        <f>VLOOKUP(E24,'LISTADO ATM'!$A$2:$C$901,3,0)</f>
        <v>DISTRITO NACIONAL</v>
      </c>
      <c r="B24" s="144">
        <v>3336030939</v>
      </c>
      <c r="C24" s="94">
        <v>44459.391817129632</v>
      </c>
      <c r="D24" s="94" t="s">
        <v>2174</v>
      </c>
      <c r="E24" s="136">
        <v>911</v>
      </c>
      <c r="F24" s="138" t="str">
        <f>VLOOKUP(E24,VIP!$A$2:$O16029,2,0)</f>
        <v>DRBR911</v>
      </c>
      <c r="G24" s="138" t="str">
        <f>VLOOKUP(E24,'LISTADO ATM'!$A$2:$B$900,2,0)</f>
        <v xml:space="preserve">ATM Oficina Venezuela II </v>
      </c>
      <c r="H24" s="138" t="str">
        <f>VLOOKUP(E24,VIP!$A$2:$O20990,7,FALSE)</f>
        <v>Si</v>
      </c>
      <c r="I24" s="138" t="str">
        <f>VLOOKUP(E24,VIP!$A$2:$O12955,8,FALSE)</f>
        <v>Si</v>
      </c>
      <c r="J24" s="138" t="str">
        <f>VLOOKUP(E24,VIP!$A$2:$O12905,8,FALSE)</f>
        <v>Si</v>
      </c>
      <c r="K24" s="138" t="str">
        <f>VLOOKUP(E24,VIP!$A$2:$O16479,6,0)</f>
        <v>SI</v>
      </c>
      <c r="L24" s="143" t="s">
        <v>2212</v>
      </c>
      <c r="M24" s="93" t="s">
        <v>2437</v>
      </c>
      <c r="N24" s="93" t="s">
        <v>2443</v>
      </c>
      <c r="O24" s="138" t="s">
        <v>2445</v>
      </c>
      <c r="P24" s="143"/>
      <c r="Q24" s="134" t="s">
        <v>2212</v>
      </c>
    </row>
    <row r="25" spans="1:17" s="119" customFormat="1" ht="18" x14ac:dyDescent="0.25">
      <c r="A25" s="138" t="str">
        <f>VLOOKUP(E25,'LISTADO ATM'!$A$2:$C$901,3,0)</f>
        <v>DISTRITO NACIONAL</v>
      </c>
      <c r="B25" s="144">
        <v>3336030548</v>
      </c>
      <c r="C25" s="94">
        <v>44459.047777777778</v>
      </c>
      <c r="D25" s="94" t="s">
        <v>2174</v>
      </c>
      <c r="E25" s="136">
        <v>453</v>
      </c>
      <c r="F25" s="138" t="str">
        <f>VLOOKUP(E25,VIP!$A$2:$O16018,2,0)</f>
        <v>DRBR453</v>
      </c>
      <c r="G25" s="138" t="str">
        <f>VLOOKUP(E25,'LISTADO ATM'!$A$2:$B$900,2,0)</f>
        <v xml:space="preserve">ATM Autobanco Sarasota II </v>
      </c>
      <c r="H25" s="138" t="str">
        <f>VLOOKUP(E25,VIP!$A$2:$O20979,7,FALSE)</f>
        <v>Si</v>
      </c>
      <c r="I25" s="138" t="str">
        <f>VLOOKUP(E25,VIP!$A$2:$O12944,8,FALSE)</f>
        <v>Si</v>
      </c>
      <c r="J25" s="138" t="str">
        <f>VLOOKUP(E25,VIP!$A$2:$O12894,8,FALSE)</f>
        <v>Si</v>
      </c>
      <c r="K25" s="138" t="str">
        <f>VLOOKUP(E25,VIP!$A$2:$O16468,6,0)</f>
        <v>SI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134" t="s">
        <v>2212</v>
      </c>
    </row>
    <row r="26" spans="1:17" s="119" customFormat="1" ht="18" x14ac:dyDescent="0.25">
      <c r="A26" s="138" t="str">
        <f>VLOOKUP(E26,'LISTADO ATM'!$A$2:$C$901,3,0)</f>
        <v>DISTRITO NACIONAL</v>
      </c>
      <c r="B26" s="144">
        <v>3336030324</v>
      </c>
      <c r="C26" s="94">
        <v>44457.48841435185</v>
      </c>
      <c r="D26" s="94" t="s">
        <v>2174</v>
      </c>
      <c r="E26" s="136">
        <v>861</v>
      </c>
      <c r="F26" s="138" t="str">
        <f>VLOOKUP(E26,VIP!$A$2:$O16010,2,0)</f>
        <v>DRBR861</v>
      </c>
      <c r="G26" s="138" t="str">
        <f>VLOOKUP(E26,'LISTADO ATM'!$A$2:$B$900,2,0)</f>
        <v xml:space="preserve">ATM Oficina Bella Vista 27 de Febrero II </v>
      </c>
      <c r="H26" s="138" t="str">
        <f>VLOOKUP(E26,VIP!$A$2:$O20971,7,FALSE)</f>
        <v>Si</v>
      </c>
      <c r="I26" s="138" t="str">
        <f>VLOOKUP(E26,VIP!$A$2:$O12936,8,FALSE)</f>
        <v>Si</v>
      </c>
      <c r="J26" s="138" t="str">
        <f>VLOOKUP(E26,VIP!$A$2:$O12886,8,FALSE)</f>
        <v>Si</v>
      </c>
      <c r="K26" s="138" t="str">
        <f>VLOOKUP(E26,VIP!$A$2:$O16460,6,0)</f>
        <v>NO</v>
      </c>
      <c r="L26" s="143" t="s">
        <v>2212</v>
      </c>
      <c r="M26" s="93" t="s">
        <v>2437</v>
      </c>
      <c r="N26" s="93" t="s">
        <v>2443</v>
      </c>
      <c r="O26" s="138" t="s">
        <v>2445</v>
      </c>
      <c r="P26" s="143"/>
      <c r="Q26" s="134" t="s">
        <v>2212</v>
      </c>
    </row>
    <row r="27" spans="1:17" s="119" customFormat="1" ht="18" x14ac:dyDescent="0.25">
      <c r="A27" s="138" t="str">
        <f>VLOOKUP(E27,'LISTADO ATM'!$A$2:$C$901,3,0)</f>
        <v>DISTRITO NACIONAL</v>
      </c>
      <c r="B27" s="144">
        <v>3336030160</v>
      </c>
      <c r="C27" s="94">
        <v>44457.362395833334</v>
      </c>
      <c r="D27" s="94" t="s">
        <v>2174</v>
      </c>
      <c r="E27" s="136">
        <v>244</v>
      </c>
      <c r="F27" s="138" t="str">
        <f>VLOOKUP(E27,VIP!$A$2:$O16008,2,0)</f>
        <v>DRBR244</v>
      </c>
      <c r="G27" s="138" t="str">
        <f>VLOOKUP(E27,'LISTADO ATM'!$A$2:$B$900,2,0)</f>
        <v xml:space="preserve">ATM Ministerio de Hacienda (antiguo Finanzas) </v>
      </c>
      <c r="H27" s="138" t="str">
        <f>VLOOKUP(E27,VIP!$A$2:$O20969,7,FALSE)</f>
        <v>Si</v>
      </c>
      <c r="I27" s="138" t="str">
        <f>VLOOKUP(E27,VIP!$A$2:$O12934,8,FALSE)</f>
        <v>Si</v>
      </c>
      <c r="J27" s="138" t="str">
        <f>VLOOKUP(E27,VIP!$A$2:$O12884,8,FALSE)</f>
        <v>Si</v>
      </c>
      <c r="K27" s="138" t="str">
        <f>VLOOKUP(E27,VIP!$A$2:$O16458,6,0)</f>
        <v>NO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</row>
    <row r="28" spans="1:17" s="119" customFormat="1" ht="18" x14ac:dyDescent="0.25">
      <c r="A28" s="138" t="str">
        <f>VLOOKUP(E28,'LISTADO ATM'!$A$2:$C$901,3,0)</f>
        <v>SUR</v>
      </c>
      <c r="B28" s="144">
        <v>3336030155</v>
      </c>
      <c r="C28" s="94">
        <v>44457.361319444448</v>
      </c>
      <c r="D28" s="94" t="s">
        <v>2174</v>
      </c>
      <c r="E28" s="136">
        <v>134</v>
      </c>
      <c r="F28" s="138" t="str">
        <f>VLOOKUP(E28,VIP!$A$2:$O16012,2,0)</f>
        <v>DRBR134</v>
      </c>
      <c r="G28" s="138" t="str">
        <f>VLOOKUP(E28,'LISTADO ATM'!$A$2:$B$900,2,0)</f>
        <v xml:space="preserve">ATM Oficina San José de Ocoa </v>
      </c>
      <c r="H28" s="138" t="str">
        <f>VLOOKUP(E28,VIP!$A$2:$O20973,7,FALSE)</f>
        <v>Si</v>
      </c>
      <c r="I28" s="138" t="str">
        <f>VLOOKUP(E28,VIP!$A$2:$O12938,8,FALSE)</f>
        <v>Si</v>
      </c>
      <c r="J28" s="138" t="str">
        <f>VLOOKUP(E28,VIP!$A$2:$O12888,8,FALSE)</f>
        <v>Si</v>
      </c>
      <c r="K28" s="138" t="str">
        <f>VLOOKUP(E28,VIP!$A$2:$O16462,6,0)</f>
        <v>SI</v>
      </c>
      <c r="L28" s="143" t="s">
        <v>2212</v>
      </c>
      <c r="M28" s="93" t="s">
        <v>2437</v>
      </c>
      <c r="N28" s="93" t="s">
        <v>2443</v>
      </c>
      <c r="O28" s="138" t="s">
        <v>2445</v>
      </c>
      <c r="P28" s="143"/>
      <c r="Q28" s="134" t="s">
        <v>2212</v>
      </c>
    </row>
    <row r="29" spans="1:17" s="119" customFormat="1" ht="18" x14ac:dyDescent="0.25">
      <c r="A29" s="138" t="str">
        <f>VLOOKUP(E29,'LISTADO ATM'!$A$2:$C$901,3,0)</f>
        <v>DISTRITO NACIONAL</v>
      </c>
      <c r="B29" s="144">
        <v>3336029012</v>
      </c>
      <c r="C29" s="94">
        <v>44455.794247685182</v>
      </c>
      <c r="D29" s="94" t="s">
        <v>2174</v>
      </c>
      <c r="E29" s="136">
        <v>979</v>
      </c>
      <c r="F29" s="138" t="str">
        <f>VLOOKUP(E29,VIP!$A$2:$O16025,2,0)</f>
        <v>DRBR979</v>
      </c>
      <c r="G29" s="138" t="str">
        <f>VLOOKUP(E29,'LISTADO ATM'!$A$2:$B$900,2,0)</f>
        <v xml:space="preserve">ATM Oficina Luperón I </v>
      </c>
      <c r="H29" s="138" t="str">
        <f>VLOOKUP(E29,VIP!$A$2:$O20986,7,FALSE)</f>
        <v>Si</v>
      </c>
      <c r="I29" s="138" t="str">
        <f>VLOOKUP(E29,VIP!$A$2:$O12951,8,FALSE)</f>
        <v>Si</v>
      </c>
      <c r="J29" s="138" t="str">
        <f>VLOOKUP(E29,VIP!$A$2:$O12901,8,FALSE)</f>
        <v>Si</v>
      </c>
      <c r="K29" s="138" t="str">
        <f>VLOOKUP(E29,VIP!$A$2:$O16475,6,0)</f>
        <v>NO</v>
      </c>
      <c r="L29" s="143" t="s">
        <v>2212</v>
      </c>
      <c r="M29" s="93" t="s">
        <v>2437</v>
      </c>
      <c r="N29" s="93" t="s">
        <v>2443</v>
      </c>
      <c r="O29" s="138" t="s">
        <v>2445</v>
      </c>
      <c r="P29" s="143"/>
      <c r="Q29" s="134" t="s">
        <v>2212</v>
      </c>
    </row>
    <row r="30" spans="1:17" s="119" customFormat="1" ht="18" x14ac:dyDescent="0.25">
      <c r="A30" s="138" t="str">
        <f>VLOOKUP(E30,'LISTADO ATM'!$A$2:$C$901,3,0)</f>
        <v>DISTRITO NACIONAL</v>
      </c>
      <c r="B30" s="144">
        <v>3336027761</v>
      </c>
      <c r="C30" s="94">
        <v>44454.811493055553</v>
      </c>
      <c r="D30" s="94" t="s">
        <v>2174</v>
      </c>
      <c r="E30" s="136">
        <v>875</v>
      </c>
      <c r="F30" s="138" t="str">
        <f>VLOOKUP(E30,VIP!$A$2:$O15988,2,0)</f>
        <v>DRBR875</v>
      </c>
      <c r="G30" s="138" t="str">
        <f>VLOOKUP(E30,'LISTADO ATM'!$A$2:$B$900,2,0)</f>
        <v xml:space="preserve">ATM Texaco Aut. Duarte KM 14 1/2 (Los Alcarrizos) </v>
      </c>
      <c r="H30" s="138" t="str">
        <f>VLOOKUP(E30,VIP!$A$2:$O20949,7,FALSE)</f>
        <v>Si</v>
      </c>
      <c r="I30" s="138" t="str">
        <f>VLOOKUP(E30,VIP!$A$2:$O12914,8,FALSE)</f>
        <v>Si</v>
      </c>
      <c r="J30" s="138" t="str">
        <f>VLOOKUP(E30,VIP!$A$2:$O12864,8,FALSE)</f>
        <v>Si</v>
      </c>
      <c r="K30" s="138" t="str">
        <f>VLOOKUP(E30,VIP!$A$2:$O16438,6,0)</f>
        <v>NO</v>
      </c>
      <c r="L30" s="143" t="s">
        <v>2212</v>
      </c>
      <c r="M30" s="93" t="s">
        <v>2437</v>
      </c>
      <c r="N30" s="93" t="s">
        <v>2443</v>
      </c>
      <c r="O30" s="138" t="s">
        <v>2445</v>
      </c>
      <c r="P30" s="143"/>
      <c r="Q30" s="134" t="s">
        <v>2212</v>
      </c>
    </row>
    <row r="31" spans="1:17" s="119" customFormat="1" ht="18" x14ac:dyDescent="0.25">
      <c r="A31" s="138" t="str">
        <f>VLOOKUP(E31,'LISTADO ATM'!$A$2:$C$901,3,0)</f>
        <v>DISTRITO NACIONAL</v>
      </c>
      <c r="B31" s="144" t="s">
        <v>2698</v>
      </c>
      <c r="C31" s="94">
        <v>44460.05164351852</v>
      </c>
      <c r="D31" s="94" t="s">
        <v>2174</v>
      </c>
      <c r="E31" s="136">
        <v>302</v>
      </c>
      <c r="F31" s="138" t="str">
        <f>VLOOKUP(E31,VIP!$A$2:$O16114,2,0)</f>
        <v>DRBR302</v>
      </c>
      <c r="G31" s="138" t="str">
        <f>VLOOKUP(E31,'LISTADO ATM'!$A$2:$B$900,2,0)</f>
        <v xml:space="preserve">ATM S/M Aprezio Los Mameyes  </v>
      </c>
      <c r="H31" s="138" t="str">
        <f>VLOOKUP(E31,VIP!$A$2:$O21075,7,FALSE)</f>
        <v>Si</v>
      </c>
      <c r="I31" s="138" t="str">
        <f>VLOOKUP(E31,VIP!$A$2:$O13040,8,FALSE)</f>
        <v>Si</v>
      </c>
      <c r="J31" s="138" t="str">
        <f>VLOOKUP(E31,VIP!$A$2:$O12990,8,FALSE)</f>
        <v>Si</v>
      </c>
      <c r="K31" s="138" t="str">
        <f>VLOOKUP(E31,VIP!$A$2:$O16564,6,0)</f>
        <v>NO</v>
      </c>
      <c r="L31" s="143" t="s">
        <v>2712</v>
      </c>
      <c r="M31" s="93" t="s">
        <v>2437</v>
      </c>
      <c r="N31" s="93" t="s">
        <v>2443</v>
      </c>
      <c r="O31" s="138" t="s">
        <v>2445</v>
      </c>
      <c r="P31" s="143"/>
      <c r="Q31" s="134" t="s">
        <v>2712</v>
      </c>
    </row>
    <row r="32" spans="1:17" s="119" customFormat="1" ht="18" x14ac:dyDescent="0.25">
      <c r="A32" s="138" t="str">
        <f>VLOOKUP(E32,'LISTADO ATM'!$A$2:$C$901,3,0)</f>
        <v>SUR</v>
      </c>
      <c r="B32" s="144" t="s">
        <v>2728</v>
      </c>
      <c r="C32" s="94">
        <v>44460.246979166666</v>
      </c>
      <c r="D32" s="94" t="s">
        <v>2174</v>
      </c>
      <c r="E32" s="136">
        <v>45</v>
      </c>
      <c r="F32" s="138" t="str">
        <f>VLOOKUP(E32,VIP!$A$2:$O16098,2,0)</f>
        <v>DRBR045</v>
      </c>
      <c r="G32" s="138" t="str">
        <f>VLOOKUP(E32,'LISTADO ATM'!$A$2:$B$900,2,0)</f>
        <v xml:space="preserve">ATM Oficina Tamayo </v>
      </c>
      <c r="H32" s="138" t="str">
        <f>VLOOKUP(E32,VIP!$A$2:$O21059,7,FALSE)</f>
        <v>Si</v>
      </c>
      <c r="I32" s="138" t="str">
        <f>VLOOKUP(E32,VIP!$A$2:$O13024,8,FALSE)</f>
        <v>Si</v>
      </c>
      <c r="J32" s="138" t="str">
        <f>VLOOKUP(E32,VIP!$A$2:$O12974,8,FALSE)</f>
        <v>Si</v>
      </c>
      <c r="K32" s="138" t="str">
        <f>VLOOKUP(E32,VIP!$A$2:$O16548,6,0)</f>
        <v>SI</v>
      </c>
      <c r="L32" s="143" t="s">
        <v>2238</v>
      </c>
      <c r="M32" s="93" t="s">
        <v>2437</v>
      </c>
      <c r="N32" s="93" t="s">
        <v>2443</v>
      </c>
      <c r="O32" s="138" t="s">
        <v>2445</v>
      </c>
      <c r="P32" s="143"/>
      <c r="Q32" s="134" t="s">
        <v>2238</v>
      </c>
    </row>
    <row r="33" spans="1:17" s="119" customFormat="1" ht="18" x14ac:dyDescent="0.25">
      <c r="A33" s="138" t="str">
        <f>VLOOKUP(E33,'LISTADO ATM'!$A$2:$C$901,3,0)</f>
        <v>NORTE</v>
      </c>
      <c r="B33" s="144" t="s">
        <v>2729</v>
      </c>
      <c r="C33" s="94">
        <v>44460.245671296296</v>
      </c>
      <c r="D33" s="94" t="s">
        <v>2175</v>
      </c>
      <c r="E33" s="136">
        <v>632</v>
      </c>
      <c r="F33" s="138" t="str">
        <f>VLOOKUP(E33,VIP!$A$2:$O16099,2,0)</f>
        <v>DRBR263</v>
      </c>
      <c r="G33" s="138" t="str">
        <f>VLOOKUP(E33,'LISTADO ATM'!$A$2:$B$900,2,0)</f>
        <v xml:space="preserve">ATM Autobanco Gurabo </v>
      </c>
      <c r="H33" s="138" t="str">
        <f>VLOOKUP(E33,VIP!$A$2:$O21060,7,FALSE)</f>
        <v>Si</v>
      </c>
      <c r="I33" s="138" t="str">
        <f>VLOOKUP(E33,VIP!$A$2:$O13025,8,FALSE)</f>
        <v>Si</v>
      </c>
      <c r="J33" s="138" t="str">
        <f>VLOOKUP(E33,VIP!$A$2:$O12975,8,FALSE)</f>
        <v>Si</v>
      </c>
      <c r="K33" s="138" t="str">
        <f>VLOOKUP(E33,VIP!$A$2:$O16549,6,0)</f>
        <v>NO</v>
      </c>
      <c r="L33" s="143" t="s">
        <v>2238</v>
      </c>
      <c r="M33" s="154" t="s">
        <v>2530</v>
      </c>
      <c r="N33" s="93" t="s">
        <v>2443</v>
      </c>
      <c r="O33" s="138" t="s">
        <v>2624</v>
      </c>
      <c r="P33" s="143"/>
      <c r="Q33" s="234">
        <v>44460.426215277781</v>
      </c>
    </row>
    <row r="34" spans="1:17" s="119" customFormat="1" ht="18" x14ac:dyDescent="0.25">
      <c r="A34" s="138" t="str">
        <f>VLOOKUP(E34,'LISTADO ATM'!$A$2:$C$901,3,0)</f>
        <v>ESTE</v>
      </c>
      <c r="B34" s="144" t="s">
        <v>2730</v>
      </c>
      <c r="C34" s="94">
        <v>44460.192280092589</v>
      </c>
      <c r="D34" s="94" t="s">
        <v>2174</v>
      </c>
      <c r="E34" s="136">
        <v>159</v>
      </c>
      <c r="F34" s="138" t="str">
        <f>VLOOKUP(E34,VIP!$A$2:$O16100,2,0)</f>
        <v>DRBR159</v>
      </c>
      <c r="G34" s="138" t="str">
        <f>VLOOKUP(E34,'LISTADO ATM'!$A$2:$B$900,2,0)</f>
        <v xml:space="preserve">ATM Hotel Dreams Bayahibe I </v>
      </c>
      <c r="H34" s="138" t="str">
        <f>VLOOKUP(E34,VIP!$A$2:$O21061,7,FALSE)</f>
        <v>Si</v>
      </c>
      <c r="I34" s="138" t="str">
        <f>VLOOKUP(E34,VIP!$A$2:$O13026,8,FALSE)</f>
        <v>Si</v>
      </c>
      <c r="J34" s="138" t="str">
        <f>VLOOKUP(E34,VIP!$A$2:$O12976,8,FALSE)</f>
        <v>Si</v>
      </c>
      <c r="K34" s="138" t="str">
        <f>VLOOKUP(E34,VIP!$A$2:$O16550,6,0)</f>
        <v>NO</v>
      </c>
      <c r="L34" s="143" t="s">
        <v>2238</v>
      </c>
      <c r="M34" s="93" t="s">
        <v>2437</v>
      </c>
      <c r="N34" s="93" t="s">
        <v>2443</v>
      </c>
      <c r="O34" s="138" t="s">
        <v>2445</v>
      </c>
      <c r="P34" s="143"/>
      <c r="Q34" s="134" t="s">
        <v>2238</v>
      </c>
    </row>
    <row r="35" spans="1:17" ht="18" x14ac:dyDescent="0.25">
      <c r="A35" s="138" t="str">
        <f>VLOOKUP(E35,'LISTADO ATM'!$A$2:$C$901,3,0)</f>
        <v>NORTE</v>
      </c>
      <c r="B35" s="144" t="s">
        <v>2734</v>
      </c>
      <c r="C35" s="94">
        <v>44460.142777777779</v>
      </c>
      <c r="D35" s="94" t="s">
        <v>2175</v>
      </c>
      <c r="E35" s="136">
        <v>855</v>
      </c>
      <c r="F35" s="138" t="str">
        <f>VLOOKUP(E35,VIP!$A$2:$O16104,2,0)</f>
        <v>DRBR855</v>
      </c>
      <c r="G35" s="138" t="str">
        <f>VLOOKUP(E35,'LISTADO ATM'!$A$2:$B$900,2,0)</f>
        <v xml:space="preserve">ATM Palacio de Justicia La Vega </v>
      </c>
      <c r="H35" s="138" t="str">
        <f>VLOOKUP(E35,VIP!$A$2:$O21065,7,FALSE)</f>
        <v>Si</v>
      </c>
      <c r="I35" s="138" t="str">
        <f>VLOOKUP(E35,VIP!$A$2:$O13030,8,FALSE)</f>
        <v>Si</v>
      </c>
      <c r="J35" s="138" t="str">
        <f>VLOOKUP(E35,VIP!$A$2:$O12980,8,FALSE)</f>
        <v>Si</v>
      </c>
      <c r="K35" s="138" t="str">
        <f>VLOOKUP(E35,VIP!$A$2:$O16554,6,0)</f>
        <v>NO</v>
      </c>
      <c r="L35" s="143" t="s">
        <v>2238</v>
      </c>
      <c r="M35" s="154" t="s">
        <v>2530</v>
      </c>
      <c r="N35" s="93" t="s">
        <v>2443</v>
      </c>
      <c r="O35" s="138" t="s">
        <v>2624</v>
      </c>
      <c r="P35" s="143"/>
      <c r="Q35" s="234">
        <v>44460.426215277781</v>
      </c>
    </row>
    <row r="36" spans="1:17" ht="18" x14ac:dyDescent="0.25">
      <c r="A36" s="138" t="str">
        <f>VLOOKUP(E36,'LISTADO ATM'!$A$2:$C$901,3,0)</f>
        <v>SUR</v>
      </c>
      <c r="B36" s="144" t="s">
        <v>2681</v>
      </c>
      <c r="C36" s="94">
        <v>44460.109907407408</v>
      </c>
      <c r="D36" s="94" t="s">
        <v>2174</v>
      </c>
      <c r="E36" s="136">
        <v>885</v>
      </c>
      <c r="F36" s="138" t="str">
        <f>VLOOKUP(E36,VIP!$A$2:$O16097,2,0)</f>
        <v>DRBR885</v>
      </c>
      <c r="G36" s="138" t="str">
        <f>VLOOKUP(E36,'LISTADO ATM'!$A$2:$B$900,2,0)</f>
        <v xml:space="preserve">ATM UNP Rancho Arriba </v>
      </c>
      <c r="H36" s="138" t="str">
        <f>VLOOKUP(E36,VIP!$A$2:$O21058,7,FALSE)</f>
        <v>Si</v>
      </c>
      <c r="I36" s="138" t="str">
        <f>VLOOKUP(E36,VIP!$A$2:$O13023,8,FALSE)</f>
        <v>Si</v>
      </c>
      <c r="J36" s="138" t="str">
        <f>VLOOKUP(E36,VIP!$A$2:$O12973,8,FALSE)</f>
        <v>Si</v>
      </c>
      <c r="K36" s="138" t="str">
        <f>VLOOKUP(E36,VIP!$A$2:$O16547,6,0)</f>
        <v>NO</v>
      </c>
      <c r="L36" s="143" t="s">
        <v>2238</v>
      </c>
      <c r="M36" s="154" t="s">
        <v>2530</v>
      </c>
      <c r="N36" s="93" t="s">
        <v>2443</v>
      </c>
      <c r="O36" s="138" t="s">
        <v>2445</v>
      </c>
      <c r="P36" s="143"/>
      <c r="Q36" s="234">
        <v>44460.427581018521</v>
      </c>
    </row>
    <row r="37" spans="1:17" ht="18" x14ac:dyDescent="0.25">
      <c r="A37" s="138" t="str">
        <f>VLOOKUP(E37,'LISTADO ATM'!$A$2:$C$901,3,0)</f>
        <v>NORTE</v>
      </c>
      <c r="B37" s="144" t="s">
        <v>2687</v>
      </c>
      <c r="C37" s="94">
        <v>44460.069178240738</v>
      </c>
      <c r="D37" s="94" t="s">
        <v>2175</v>
      </c>
      <c r="E37" s="136">
        <v>144</v>
      </c>
      <c r="F37" s="138" t="str">
        <f>VLOOKUP(E37,VIP!$A$2:$O16103,2,0)</f>
        <v>DRBR144</v>
      </c>
      <c r="G37" s="138" t="str">
        <f>VLOOKUP(E37,'LISTADO ATM'!$A$2:$B$900,2,0)</f>
        <v xml:space="preserve">ATM Oficina Villa Altagracia </v>
      </c>
      <c r="H37" s="138" t="str">
        <f>VLOOKUP(E37,VIP!$A$2:$O21064,7,FALSE)</f>
        <v>Si</v>
      </c>
      <c r="I37" s="138" t="str">
        <f>VLOOKUP(E37,VIP!$A$2:$O13029,8,FALSE)</f>
        <v>Si</v>
      </c>
      <c r="J37" s="138" t="str">
        <f>VLOOKUP(E37,VIP!$A$2:$O12979,8,FALSE)</f>
        <v>Si</v>
      </c>
      <c r="K37" s="138" t="str">
        <f>VLOOKUP(E37,VIP!$A$2:$O16553,6,0)</f>
        <v>SI</v>
      </c>
      <c r="L37" s="143" t="s">
        <v>2238</v>
      </c>
      <c r="M37" s="93" t="s">
        <v>2437</v>
      </c>
      <c r="N37" s="93" t="s">
        <v>2443</v>
      </c>
      <c r="O37" s="138" t="s">
        <v>2624</v>
      </c>
      <c r="P37" s="143"/>
      <c r="Q37" s="134" t="s">
        <v>2238</v>
      </c>
    </row>
    <row r="38" spans="1:17" ht="18" x14ac:dyDescent="0.25">
      <c r="A38" s="138" t="str">
        <f>VLOOKUP(E38,'LISTADO ATM'!$A$2:$C$901,3,0)</f>
        <v>NORTE</v>
      </c>
      <c r="B38" s="144" t="s">
        <v>2690</v>
      </c>
      <c r="C38" s="94">
        <v>44460.059583333335</v>
      </c>
      <c r="D38" s="94" t="s">
        <v>2175</v>
      </c>
      <c r="E38" s="136">
        <v>9</v>
      </c>
      <c r="F38" s="138" t="str">
        <f>VLOOKUP(E38,VIP!$A$2:$O16106,2,0)</f>
        <v>DRBR009</v>
      </c>
      <c r="G38" s="138" t="str">
        <f>VLOOKUP(E38,'LISTADO ATM'!$A$2:$B$900,2,0)</f>
        <v>ATM Hispañiola Fresh Fruit</v>
      </c>
      <c r="H38" s="138" t="str">
        <f>VLOOKUP(E38,VIP!$A$2:$O21067,7,FALSE)</f>
        <v>Si</v>
      </c>
      <c r="I38" s="138" t="str">
        <f>VLOOKUP(E38,VIP!$A$2:$O13032,8,FALSE)</f>
        <v>Si</v>
      </c>
      <c r="J38" s="138" t="str">
        <f>VLOOKUP(E38,VIP!$A$2:$O12982,8,FALSE)</f>
        <v>Si</v>
      </c>
      <c r="K38" s="138" t="str">
        <f>VLOOKUP(E38,VIP!$A$2:$O16556,6,0)</f>
        <v>NO</v>
      </c>
      <c r="L38" s="143" t="s">
        <v>2238</v>
      </c>
      <c r="M38" s="93" t="s">
        <v>2437</v>
      </c>
      <c r="N38" s="93" t="s">
        <v>2443</v>
      </c>
      <c r="O38" s="138" t="s">
        <v>2624</v>
      </c>
      <c r="P38" s="143"/>
      <c r="Q38" s="134" t="s">
        <v>2238</v>
      </c>
    </row>
    <row r="39" spans="1:17" ht="18" x14ac:dyDescent="0.25">
      <c r="A39" s="138" t="str">
        <f>VLOOKUP(E39,'LISTADO ATM'!$A$2:$C$901,3,0)</f>
        <v>NORTE</v>
      </c>
      <c r="B39" s="144" t="s">
        <v>2693</v>
      </c>
      <c r="C39" s="94">
        <v>44460.058553240742</v>
      </c>
      <c r="D39" s="94" t="s">
        <v>2175</v>
      </c>
      <c r="E39" s="136">
        <v>98</v>
      </c>
      <c r="F39" s="138" t="str">
        <f>VLOOKUP(E39,VIP!$A$2:$O16109,2,0)</f>
        <v>DRBR098</v>
      </c>
      <c r="G39" s="138" t="str">
        <f>VLOOKUP(E39,'LISTADO ATM'!$A$2:$B$900,2,0)</f>
        <v xml:space="preserve">ATM UNP Pimentel </v>
      </c>
      <c r="H39" s="138" t="str">
        <f>VLOOKUP(E39,VIP!$A$2:$O21070,7,FALSE)</f>
        <v>Si</v>
      </c>
      <c r="I39" s="138" t="str">
        <f>VLOOKUP(E39,VIP!$A$2:$O13035,8,FALSE)</f>
        <v>Si</v>
      </c>
      <c r="J39" s="138" t="str">
        <f>VLOOKUP(E39,VIP!$A$2:$O12985,8,FALSE)</f>
        <v>Si</v>
      </c>
      <c r="K39" s="138" t="str">
        <f>VLOOKUP(E39,VIP!$A$2:$O16559,6,0)</f>
        <v>NO</v>
      </c>
      <c r="L39" s="143" t="s">
        <v>2238</v>
      </c>
      <c r="M39" s="154" t="s">
        <v>2530</v>
      </c>
      <c r="N39" s="93" t="s">
        <v>2443</v>
      </c>
      <c r="O39" s="138" t="s">
        <v>2624</v>
      </c>
      <c r="P39" s="143"/>
      <c r="Q39" s="234">
        <v>44460.350682870368</v>
      </c>
    </row>
    <row r="40" spans="1:17" ht="18" x14ac:dyDescent="0.25">
      <c r="A40" s="138" t="str">
        <f>VLOOKUP(E40,'LISTADO ATM'!$A$2:$C$901,3,0)</f>
        <v>NORTE</v>
      </c>
      <c r="B40" s="144" t="s">
        <v>2701</v>
      </c>
      <c r="C40" s="94">
        <v>44460.016504629632</v>
      </c>
      <c r="D40" s="94" t="s">
        <v>2175</v>
      </c>
      <c r="E40" s="136">
        <v>464</v>
      </c>
      <c r="F40" s="138" t="str">
        <f>VLOOKUP(E40,VIP!$A$2:$O16117,2,0)</f>
        <v>DRBR0A4</v>
      </c>
      <c r="G40" s="138" t="str">
        <f>VLOOKUP(E40,'LISTADO ATM'!$A$2:$B$900,2,0)</f>
        <v>ATM Supermercado Chito Samaná</v>
      </c>
      <c r="H40" s="138">
        <f>VLOOKUP(E40,VIP!$A$2:$O21078,7,FALSE)</f>
        <v>0</v>
      </c>
      <c r="I40" s="138">
        <f>VLOOKUP(E40,VIP!$A$2:$O13043,8,FALSE)</f>
        <v>0</v>
      </c>
      <c r="J40" s="138">
        <f>VLOOKUP(E40,VIP!$A$2:$O12993,8,FALSE)</f>
        <v>0</v>
      </c>
      <c r="K40" s="138">
        <f>VLOOKUP(E40,VIP!$A$2:$O16567,6,0)</f>
        <v>0</v>
      </c>
      <c r="L40" s="143" t="s">
        <v>2238</v>
      </c>
      <c r="M40" s="154" t="s">
        <v>2530</v>
      </c>
      <c r="N40" s="93" t="s">
        <v>2443</v>
      </c>
      <c r="O40" s="138" t="s">
        <v>2624</v>
      </c>
      <c r="P40" s="143"/>
      <c r="Q40" s="234">
        <v>44460.426226851851</v>
      </c>
    </row>
    <row r="41" spans="1:17" ht="18" x14ac:dyDescent="0.25">
      <c r="A41" s="138" t="str">
        <f>VLOOKUP(E41,'LISTADO ATM'!$A$2:$C$901,3,0)</f>
        <v>NORTE</v>
      </c>
      <c r="B41" s="144" t="s">
        <v>2702</v>
      </c>
      <c r="C41" s="94">
        <v>44460.01458333333</v>
      </c>
      <c r="D41" s="94" t="s">
        <v>2175</v>
      </c>
      <c r="E41" s="136">
        <v>886</v>
      </c>
      <c r="F41" s="138" t="str">
        <f>VLOOKUP(E41,VIP!$A$2:$O16118,2,0)</f>
        <v>DRBR886</v>
      </c>
      <c r="G41" s="138" t="str">
        <f>VLOOKUP(E41,'LISTADO ATM'!$A$2:$B$900,2,0)</f>
        <v xml:space="preserve">ATM Oficina Guayubín </v>
      </c>
      <c r="H41" s="138" t="str">
        <f>VLOOKUP(E41,VIP!$A$2:$O21079,7,FALSE)</f>
        <v>Si</v>
      </c>
      <c r="I41" s="138" t="str">
        <f>VLOOKUP(E41,VIP!$A$2:$O13044,8,FALSE)</f>
        <v>Si</v>
      </c>
      <c r="J41" s="138" t="str">
        <f>VLOOKUP(E41,VIP!$A$2:$O12994,8,FALSE)</f>
        <v>Si</v>
      </c>
      <c r="K41" s="138" t="str">
        <f>VLOOKUP(E41,VIP!$A$2:$O16568,6,0)</f>
        <v>NO</v>
      </c>
      <c r="L41" s="143" t="s">
        <v>2238</v>
      </c>
      <c r="M41" s="154" t="s">
        <v>2530</v>
      </c>
      <c r="N41" s="93" t="s">
        <v>2443</v>
      </c>
      <c r="O41" s="138" t="s">
        <v>2624</v>
      </c>
      <c r="P41" s="143"/>
      <c r="Q41" s="234">
        <v>44460.422361111108</v>
      </c>
    </row>
    <row r="42" spans="1:17" ht="18" x14ac:dyDescent="0.25">
      <c r="A42" s="138" t="str">
        <f>VLOOKUP(E42,'LISTADO ATM'!$A$2:$C$901,3,0)</f>
        <v>ESTE</v>
      </c>
      <c r="B42" s="144" t="s">
        <v>2704</v>
      </c>
      <c r="C42" s="94">
        <v>44460.013101851851</v>
      </c>
      <c r="D42" s="94" t="s">
        <v>2174</v>
      </c>
      <c r="E42" s="136">
        <v>368</v>
      </c>
      <c r="F42" s="138" t="str">
        <f>VLOOKUP(E42,VIP!$A$2:$O16120,2,0)</f>
        <v xml:space="preserve">DRBR368 </v>
      </c>
      <c r="G42" s="138" t="str">
        <f>VLOOKUP(E42,'LISTADO ATM'!$A$2:$B$900,2,0)</f>
        <v>ATM Ayuntamiento Peralvillo</v>
      </c>
      <c r="H42" s="138" t="str">
        <f>VLOOKUP(E42,VIP!$A$2:$O21081,7,FALSE)</f>
        <v>N/A</v>
      </c>
      <c r="I42" s="138" t="str">
        <f>VLOOKUP(E42,VIP!$A$2:$O13046,8,FALSE)</f>
        <v>N/A</v>
      </c>
      <c r="J42" s="138" t="str">
        <f>VLOOKUP(E42,VIP!$A$2:$O12996,8,FALSE)</f>
        <v>N/A</v>
      </c>
      <c r="K42" s="138" t="str">
        <f>VLOOKUP(E42,VIP!$A$2:$O16570,6,0)</f>
        <v>N/A</v>
      </c>
      <c r="L42" s="143" t="s">
        <v>2238</v>
      </c>
      <c r="M42" s="154" t="s">
        <v>2530</v>
      </c>
      <c r="N42" s="93" t="s">
        <v>2443</v>
      </c>
      <c r="O42" s="138" t="s">
        <v>2445</v>
      </c>
      <c r="P42" s="143"/>
      <c r="Q42" s="234">
        <v>44460.432303240741</v>
      </c>
    </row>
    <row r="43" spans="1:17" ht="18" x14ac:dyDescent="0.25">
      <c r="A43" s="138" t="str">
        <f>VLOOKUP(E43,'LISTADO ATM'!$A$2:$C$901,3,0)</f>
        <v>SUR</v>
      </c>
      <c r="B43" s="144" t="s">
        <v>2680</v>
      </c>
      <c r="C43" s="94">
        <v>44459.945173611108</v>
      </c>
      <c r="D43" s="94" t="s">
        <v>2174</v>
      </c>
      <c r="E43" s="136">
        <v>781</v>
      </c>
      <c r="F43" s="138" t="str">
        <f>VLOOKUP(E43,VIP!$A$2:$O16096,2,0)</f>
        <v>DRBR186</v>
      </c>
      <c r="G43" s="138" t="str">
        <f>VLOOKUP(E43,'LISTADO ATM'!$A$2:$B$900,2,0)</f>
        <v xml:space="preserve">ATM Estación Isla Barahona </v>
      </c>
      <c r="H43" s="138" t="str">
        <f>VLOOKUP(E43,VIP!$A$2:$O21057,7,FALSE)</f>
        <v>Si</v>
      </c>
      <c r="I43" s="138" t="str">
        <f>VLOOKUP(E43,VIP!$A$2:$O13022,8,FALSE)</f>
        <v>Si</v>
      </c>
      <c r="J43" s="138" t="str">
        <f>VLOOKUP(E43,VIP!$A$2:$O12972,8,FALSE)</f>
        <v>Si</v>
      </c>
      <c r="K43" s="138" t="str">
        <f>VLOOKUP(E43,VIP!$A$2:$O16546,6,0)</f>
        <v>NO</v>
      </c>
      <c r="L43" s="143" t="s">
        <v>2238</v>
      </c>
      <c r="M43" s="154" t="s">
        <v>2530</v>
      </c>
      <c r="N43" s="93" t="s">
        <v>2443</v>
      </c>
      <c r="O43" s="138" t="s">
        <v>2445</v>
      </c>
      <c r="P43" s="143"/>
      <c r="Q43" s="234">
        <v>44460.430462962962</v>
      </c>
    </row>
    <row r="44" spans="1:17" ht="18" x14ac:dyDescent="0.25">
      <c r="A44" s="138" t="str">
        <f>VLOOKUP(E44,'LISTADO ATM'!$A$2:$C$901,3,0)</f>
        <v>SUR</v>
      </c>
      <c r="B44" s="144" t="s">
        <v>2679</v>
      </c>
      <c r="C44" s="94">
        <v>44459.943738425929</v>
      </c>
      <c r="D44" s="94" t="s">
        <v>2174</v>
      </c>
      <c r="E44" s="136">
        <v>576</v>
      </c>
      <c r="F44" s="138" t="str">
        <f>VLOOKUP(E44,VIP!$A$2:$O16095,2,0)</f>
        <v>DRBR576</v>
      </c>
      <c r="G44" s="138" t="str">
        <f>VLOOKUP(E44,'LISTADO ATM'!$A$2:$B$900,2,0)</f>
        <v>ATM Nizao</v>
      </c>
      <c r="H44" s="138">
        <f>VLOOKUP(E44,VIP!$A$2:$O21056,7,FALSE)</f>
        <v>0</v>
      </c>
      <c r="I44" s="138">
        <f>VLOOKUP(E44,VIP!$A$2:$O13021,8,FALSE)</f>
        <v>0</v>
      </c>
      <c r="J44" s="138">
        <f>VLOOKUP(E44,VIP!$A$2:$O12971,8,FALSE)</f>
        <v>0</v>
      </c>
      <c r="K44" s="138">
        <f>VLOOKUP(E44,VIP!$A$2:$O16545,6,0)</f>
        <v>0</v>
      </c>
      <c r="L44" s="143" t="s">
        <v>2238</v>
      </c>
      <c r="M44" s="154" t="s">
        <v>2530</v>
      </c>
      <c r="N44" s="93" t="s">
        <v>2443</v>
      </c>
      <c r="O44" s="138" t="s">
        <v>2445</v>
      </c>
      <c r="P44" s="143"/>
      <c r="Q44" s="234">
        <v>44460.431481481479</v>
      </c>
    </row>
    <row r="45" spans="1:17" ht="18" x14ac:dyDescent="0.25">
      <c r="A45" s="138" t="str">
        <f>VLOOKUP(E45,'LISTADO ATM'!$A$2:$C$901,3,0)</f>
        <v>SUR</v>
      </c>
      <c r="B45" s="144" t="s">
        <v>2678</v>
      </c>
      <c r="C45" s="94">
        <v>44459.94327546296</v>
      </c>
      <c r="D45" s="94" t="s">
        <v>2174</v>
      </c>
      <c r="E45" s="136">
        <v>137</v>
      </c>
      <c r="F45" s="138" t="str">
        <f>VLOOKUP(E45,VIP!$A$2:$O16094,2,0)</f>
        <v>DRBR137</v>
      </c>
      <c r="G45" s="138" t="str">
        <f>VLOOKUP(E45,'LISTADO ATM'!$A$2:$B$900,2,0)</f>
        <v xml:space="preserve">ATM Oficina Nizao </v>
      </c>
      <c r="H45" s="138" t="str">
        <f>VLOOKUP(E45,VIP!$A$2:$O21055,7,FALSE)</f>
        <v>Si</v>
      </c>
      <c r="I45" s="138" t="str">
        <f>VLOOKUP(E45,VIP!$A$2:$O13020,8,FALSE)</f>
        <v>Si</v>
      </c>
      <c r="J45" s="138" t="str">
        <f>VLOOKUP(E45,VIP!$A$2:$O12970,8,FALSE)</f>
        <v>Si</v>
      </c>
      <c r="K45" s="138" t="str">
        <f>VLOOKUP(E45,VIP!$A$2:$O16544,6,0)</f>
        <v>NO</v>
      </c>
      <c r="L45" s="143" t="s">
        <v>2238</v>
      </c>
      <c r="M45" s="154" t="s">
        <v>2530</v>
      </c>
      <c r="N45" s="93" t="s">
        <v>2443</v>
      </c>
      <c r="O45" s="138" t="s">
        <v>2445</v>
      </c>
      <c r="P45" s="143"/>
      <c r="Q45" s="234">
        <v>44460.433634259258</v>
      </c>
    </row>
    <row r="46" spans="1:17" ht="18" x14ac:dyDescent="0.25">
      <c r="A46" s="138" t="str">
        <f>VLOOKUP(E46,'LISTADO ATM'!$A$2:$C$901,3,0)</f>
        <v>ESTE</v>
      </c>
      <c r="B46" s="144" t="s">
        <v>2677</v>
      </c>
      <c r="C46" s="94">
        <v>44459.942731481482</v>
      </c>
      <c r="D46" s="94" t="s">
        <v>2174</v>
      </c>
      <c r="E46" s="136">
        <v>345</v>
      </c>
      <c r="F46" s="138" t="str">
        <f>VLOOKUP(E46,VIP!$A$2:$O16093,2,0)</f>
        <v>DRBR345</v>
      </c>
      <c r="G46" s="138" t="str">
        <f>VLOOKUP(E46,'LISTADO ATM'!$A$2:$B$900,2,0)</f>
        <v>ATM Oficina Yamasá  II</v>
      </c>
      <c r="H46" s="138" t="str">
        <f>VLOOKUP(E46,VIP!$A$2:$O21054,7,FALSE)</f>
        <v>N/A</v>
      </c>
      <c r="I46" s="138" t="str">
        <f>VLOOKUP(E46,VIP!$A$2:$O13019,8,FALSE)</f>
        <v>N/A</v>
      </c>
      <c r="J46" s="138" t="str">
        <f>VLOOKUP(E46,VIP!$A$2:$O12969,8,FALSE)</f>
        <v>N/A</v>
      </c>
      <c r="K46" s="138" t="str">
        <f>VLOOKUP(E46,VIP!$A$2:$O16543,6,0)</f>
        <v>N/A</v>
      </c>
      <c r="L46" s="143" t="s">
        <v>2238</v>
      </c>
      <c r="M46" s="154" t="s">
        <v>2530</v>
      </c>
      <c r="N46" s="93" t="s">
        <v>2443</v>
      </c>
      <c r="O46" s="138" t="s">
        <v>2445</v>
      </c>
      <c r="P46" s="143"/>
      <c r="Q46" s="234">
        <v>44460.433935185189</v>
      </c>
    </row>
    <row r="47" spans="1:17" ht="18" x14ac:dyDescent="0.25">
      <c r="A47" s="138" t="str">
        <f>VLOOKUP(E47,'LISTADO ATM'!$A$2:$C$901,3,0)</f>
        <v>NORTE</v>
      </c>
      <c r="B47" s="144" t="s">
        <v>2676</v>
      </c>
      <c r="C47" s="94">
        <v>44459.942141203705</v>
      </c>
      <c r="D47" s="94" t="s">
        <v>2175</v>
      </c>
      <c r="E47" s="136">
        <v>372</v>
      </c>
      <c r="F47" s="138" t="str">
        <f>VLOOKUP(E47,VIP!$A$2:$O16092,2,0)</f>
        <v>DRBR372</v>
      </c>
      <c r="G47" s="138" t="str">
        <f>VLOOKUP(E47,'LISTADO ATM'!$A$2:$B$900,2,0)</f>
        <v>ATM Oficina Sánchez II</v>
      </c>
      <c r="H47" s="138" t="str">
        <f>VLOOKUP(E47,VIP!$A$2:$O21053,7,FALSE)</f>
        <v>N/A</v>
      </c>
      <c r="I47" s="138" t="str">
        <f>VLOOKUP(E47,VIP!$A$2:$O13018,8,FALSE)</f>
        <v>N/A</v>
      </c>
      <c r="J47" s="138" t="str">
        <f>VLOOKUP(E47,VIP!$A$2:$O12968,8,FALSE)</f>
        <v>N/A</v>
      </c>
      <c r="K47" s="138" t="str">
        <f>VLOOKUP(E47,VIP!$A$2:$O16542,6,0)</f>
        <v>N/A</v>
      </c>
      <c r="L47" s="143" t="s">
        <v>2238</v>
      </c>
      <c r="M47" s="154" t="s">
        <v>2530</v>
      </c>
      <c r="N47" s="93" t="s">
        <v>2443</v>
      </c>
      <c r="O47" s="138" t="s">
        <v>2624</v>
      </c>
      <c r="P47" s="143"/>
      <c r="Q47" s="234">
        <v>44460.425405092596</v>
      </c>
    </row>
    <row r="48" spans="1:17" ht="18" x14ac:dyDescent="0.25">
      <c r="A48" s="138" t="str">
        <f>VLOOKUP(E48,'LISTADO ATM'!$A$2:$C$901,3,0)</f>
        <v>NORTE</v>
      </c>
      <c r="B48" s="144" t="s">
        <v>2675</v>
      </c>
      <c r="C48" s="94">
        <v>44459.94158564815</v>
      </c>
      <c r="D48" s="94" t="s">
        <v>2175</v>
      </c>
      <c r="E48" s="136">
        <v>154</v>
      </c>
      <c r="F48" s="138" t="str">
        <f>VLOOKUP(E48,VIP!$A$2:$O16091,2,0)</f>
        <v>DRBR154</v>
      </c>
      <c r="G48" s="138" t="str">
        <f>VLOOKUP(E48,'LISTADO ATM'!$A$2:$B$900,2,0)</f>
        <v xml:space="preserve">ATM Oficina Sánchez </v>
      </c>
      <c r="H48" s="138" t="str">
        <f>VLOOKUP(E48,VIP!$A$2:$O21052,7,FALSE)</f>
        <v>Si</v>
      </c>
      <c r="I48" s="138" t="str">
        <f>VLOOKUP(E48,VIP!$A$2:$O13017,8,FALSE)</f>
        <v>Si</v>
      </c>
      <c r="J48" s="138" t="str">
        <f>VLOOKUP(E48,VIP!$A$2:$O12967,8,FALSE)</f>
        <v>Si</v>
      </c>
      <c r="K48" s="138" t="str">
        <f>VLOOKUP(E48,VIP!$A$2:$O16541,6,0)</f>
        <v>SI</v>
      </c>
      <c r="L48" s="143" t="s">
        <v>2238</v>
      </c>
      <c r="M48" s="154" t="s">
        <v>2530</v>
      </c>
      <c r="N48" s="93" t="s">
        <v>2443</v>
      </c>
      <c r="O48" s="138" t="s">
        <v>2624</v>
      </c>
      <c r="P48" s="143"/>
      <c r="Q48" s="234">
        <v>44460.429768518516</v>
      </c>
    </row>
    <row r="49" spans="1:17" ht="18" x14ac:dyDescent="0.25">
      <c r="A49" s="138" t="str">
        <f>VLOOKUP(E49,'LISTADO ATM'!$A$2:$C$901,3,0)</f>
        <v>ESTE</v>
      </c>
      <c r="B49" s="144" t="s">
        <v>2668</v>
      </c>
      <c r="C49" s="94">
        <v>44459.82571759259</v>
      </c>
      <c r="D49" s="94" t="s">
        <v>2174</v>
      </c>
      <c r="E49" s="136">
        <v>822</v>
      </c>
      <c r="F49" s="138" t="str">
        <f>VLOOKUP(E49,VIP!$A$2:$O16081,2,0)</f>
        <v>DRBR822</v>
      </c>
      <c r="G49" s="138" t="str">
        <f>VLOOKUP(E49,'LISTADO ATM'!$A$2:$B$900,2,0)</f>
        <v xml:space="preserve">ATM INDUSPALMA </v>
      </c>
      <c r="H49" s="138" t="str">
        <f>VLOOKUP(E49,VIP!$A$2:$O21042,7,FALSE)</f>
        <v>Si</v>
      </c>
      <c r="I49" s="138" t="str">
        <f>VLOOKUP(E49,VIP!$A$2:$O13007,8,FALSE)</f>
        <v>Si</v>
      </c>
      <c r="J49" s="138" t="str">
        <f>VLOOKUP(E49,VIP!$A$2:$O12957,8,FALSE)</f>
        <v>Si</v>
      </c>
      <c r="K49" s="138" t="str">
        <f>VLOOKUP(E49,VIP!$A$2:$O16531,6,0)</f>
        <v>NO</v>
      </c>
      <c r="L49" s="143" t="s">
        <v>2238</v>
      </c>
      <c r="M49" s="93" t="s">
        <v>2437</v>
      </c>
      <c r="N49" s="93" t="s">
        <v>2443</v>
      </c>
      <c r="O49" s="138" t="s">
        <v>2445</v>
      </c>
      <c r="P49" s="143"/>
      <c r="Q49" s="134" t="s">
        <v>2238</v>
      </c>
    </row>
    <row r="50" spans="1:17" ht="18" x14ac:dyDescent="0.25">
      <c r="A50" s="138" t="str">
        <f>VLOOKUP(E50,'LISTADO ATM'!$A$2:$C$901,3,0)</f>
        <v>DISTRITO NACIONAL</v>
      </c>
      <c r="B50" s="144" t="s">
        <v>2667</v>
      </c>
      <c r="C50" s="94">
        <v>44459.825057870374</v>
      </c>
      <c r="D50" s="94" t="s">
        <v>2175</v>
      </c>
      <c r="E50" s="136">
        <v>690</v>
      </c>
      <c r="F50" s="138" t="str">
        <f>VLOOKUP(E50,VIP!$A$2:$O16080,2,0)</f>
        <v>DRBR690</v>
      </c>
      <c r="G50" s="138" t="str">
        <f>VLOOKUP(E50,'LISTADO ATM'!$A$2:$B$900,2,0)</f>
        <v>ATM Eco Petroleo Esperanza</v>
      </c>
      <c r="H50" s="138" t="str">
        <f>VLOOKUP(E50,VIP!$A$2:$O21041,7,FALSE)</f>
        <v>Si</v>
      </c>
      <c r="I50" s="138" t="str">
        <f>VLOOKUP(E50,VIP!$A$2:$O13006,8,FALSE)</f>
        <v>Si</v>
      </c>
      <c r="J50" s="138" t="str">
        <f>VLOOKUP(E50,VIP!$A$2:$O12956,8,FALSE)</f>
        <v>Si</v>
      </c>
      <c r="K50" s="138" t="str">
        <f>VLOOKUP(E50,VIP!$A$2:$O16530,6,0)</f>
        <v>NO</v>
      </c>
      <c r="L50" s="143" t="s">
        <v>2238</v>
      </c>
      <c r="M50" s="154" t="s">
        <v>2530</v>
      </c>
      <c r="N50" s="93" t="s">
        <v>2443</v>
      </c>
      <c r="O50" s="138" t="s">
        <v>2624</v>
      </c>
      <c r="P50" s="143"/>
      <c r="Q50" s="234">
        <v>44460.43482638889</v>
      </c>
    </row>
    <row r="51" spans="1:17" ht="18" x14ac:dyDescent="0.25">
      <c r="A51" s="138" t="str">
        <f>VLOOKUP(E51,'LISTADO ATM'!$A$2:$C$901,3,0)</f>
        <v>SUR</v>
      </c>
      <c r="B51" s="144" t="s">
        <v>2666</v>
      </c>
      <c r="C51" s="94">
        <v>44459.824502314812</v>
      </c>
      <c r="D51" s="94" t="s">
        <v>2174</v>
      </c>
      <c r="E51" s="136">
        <v>619</v>
      </c>
      <c r="F51" s="138" t="str">
        <f>VLOOKUP(E51,VIP!$A$2:$O16079,2,0)</f>
        <v>DRBR619</v>
      </c>
      <c r="G51" s="138" t="str">
        <f>VLOOKUP(E51,'LISTADO ATM'!$A$2:$B$900,2,0)</f>
        <v xml:space="preserve">ATM Academia P.N. Hatillo (San Cristóbal) </v>
      </c>
      <c r="H51" s="138" t="str">
        <f>VLOOKUP(E51,VIP!$A$2:$O21040,7,FALSE)</f>
        <v>Si</v>
      </c>
      <c r="I51" s="138" t="str">
        <f>VLOOKUP(E51,VIP!$A$2:$O13005,8,FALSE)</f>
        <v>Si</v>
      </c>
      <c r="J51" s="138" t="str">
        <f>VLOOKUP(E51,VIP!$A$2:$O12955,8,FALSE)</f>
        <v>Si</v>
      </c>
      <c r="K51" s="138" t="str">
        <f>VLOOKUP(E51,VIP!$A$2:$O16529,6,0)</f>
        <v>NO</v>
      </c>
      <c r="L51" s="143" t="s">
        <v>2238</v>
      </c>
      <c r="M51" s="93" t="s">
        <v>2437</v>
      </c>
      <c r="N51" s="93" t="s">
        <v>2443</v>
      </c>
      <c r="O51" s="138" t="s">
        <v>2445</v>
      </c>
      <c r="P51" s="143"/>
      <c r="Q51" s="134" t="s">
        <v>2238</v>
      </c>
    </row>
    <row r="52" spans="1:17" ht="18" x14ac:dyDescent="0.25">
      <c r="A52" s="138" t="str">
        <f>VLOOKUP(E52,'LISTADO ATM'!$A$2:$C$901,3,0)</f>
        <v>SUR</v>
      </c>
      <c r="B52" s="144" t="s">
        <v>2665</v>
      </c>
      <c r="C52" s="94">
        <v>44459.823761574073</v>
      </c>
      <c r="D52" s="94" t="s">
        <v>2174</v>
      </c>
      <c r="E52" s="136">
        <v>582</v>
      </c>
      <c r="F52" s="138" t="str">
        <f>VLOOKUP(E52,VIP!$A$2:$O16078,2,0)</f>
        <v xml:space="preserve">DRBR582 </v>
      </c>
      <c r="G52" s="138" t="str">
        <f>VLOOKUP(E52,'LISTADO ATM'!$A$2:$B$900,2,0)</f>
        <v>ATM Estación Sabana Yegua</v>
      </c>
      <c r="H52" s="138" t="str">
        <f>VLOOKUP(E52,VIP!$A$2:$O21039,7,FALSE)</f>
        <v>N/A</v>
      </c>
      <c r="I52" s="138" t="str">
        <f>VLOOKUP(E52,VIP!$A$2:$O13004,8,FALSE)</f>
        <v>N/A</v>
      </c>
      <c r="J52" s="138" t="str">
        <f>VLOOKUP(E52,VIP!$A$2:$O12954,8,FALSE)</f>
        <v>N/A</v>
      </c>
      <c r="K52" s="138" t="str">
        <f>VLOOKUP(E52,VIP!$A$2:$O16528,6,0)</f>
        <v>N/A</v>
      </c>
      <c r="L52" s="143" t="s">
        <v>2238</v>
      </c>
      <c r="M52" s="93" t="s">
        <v>2437</v>
      </c>
      <c r="N52" s="93" t="s">
        <v>2443</v>
      </c>
      <c r="O52" s="138" t="s">
        <v>2445</v>
      </c>
      <c r="P52" s="143"/>
      <c r="Q52" s="134" t="s">
        <v>2238</v>
      </c>
    </row>
    <row r="53" spans="1:17" ht="18" x14ac:dyDescent="0.25">
      <c r="A53" s="138" t="str">
        <f>VLOOKUP(E53,'LISTADO ATM'!$A$2:$C$901,3,0)</f>
        <v>DISTRITO NACIONAL</v>
      </c>
      <c r="B53" s="144" t="s">
        <v>2664</v>
      </c>
      <c r="C53" s="94">
        <v>44459.823113425926</v>
      </c>
      <c r="D53" s="94" t="s">
        <v>2174</v>
      </c>
      <c r="E53" s="136">
        <v>816</v>
      </c>
      <c r="F53" s="138" t="str">
        <f>VLOOKUP(E53,VIP!$A$2:$O16077,2,0)</f>
        <v>DRBR816</v>
      </c>
      <c r="G53" s="138" t="str">
        <f>VLOOKUP(E53,'LISTADO ATM'!$A$2:$B$900,2,0)</f>
        <v xml:space="preserve">ATM Oficina Pedro Brand </v>
      </c>
      <c r="H53" s="138" t="str">
        <f>VLOOKUP(E53,VIP!$A$2:$O21038,7,FALSE)</f>
        <v>Si</v>
      </c>
      <c r="I53" s="138" t="str">
        <f>VLOOKUP(E53,VIP!$A$2:$O13003,8,FALSE)</f>
        <v>Si</v>
      </c>
      <c r="J53" s="138" t="str">
        <f>VLOOKUP(E53,VIP!$A$2:$O12953,8,FALSE)</f>
        <v>Si</v>
      </c>
      <c r="K53" s="138" t="str">
        <f>VLOOKUP(E53,VIP!$A$2:$O16527,6,0)</f>
        <v>NO</v>
      </c>
      <c r="L53" s="143" t="s">
        <v>2238</v>
      </c>
      <c r="M53" s="93" t="s">
        <v>2437</v>
      </c>
      <c r="N53" s="93" t="s">
        <v>2443</v>
      </c>
      <c r="O53" s="138" t="s">
        <v>2445</v>
      </c>
      <c r="P53" s="143"/>
      <c r="Q53" s="134" t="s">
        <v>2238</v>
      </c>
    </row>
    <row r="54" spans="1:17" ht="18" x14ac:dyDescent="0.25">
      <c r="A54" s="138" t="str">
        <f>VLOOKUP(E54,'LISTADO ATM'!$A$2:$C$901,3,0)</f>
        <v>ESTE</v>
      </c>
      <c r="B54" s="144" t="s">
        <v>2633</v>
      </c>
      <c r="C54" s="94">
        <v>44459.657766203702</v>
      </c>
      <c r="D54" s="94" t="s">
        <v>2174</v>
      </c>
      <c r="E54" s="136">
        <v>612</v>
      </c>
      <c r="F54" s="138" t="str">
        <f>VLOOKUP(E54,VIP!$A$2:$O16044,2,0)</f>
        <v>DRBR220</v>
      </c>
      <c r="G54" s="138" t="str">
        <f>VLOOKUP(E54,'LISTADO ATM'!$A$2:$B$900,2,0)</f>
        <v xml:space="preserve">ATM Plaza Orense (La Romana) </v>
      </c>
      <c r="H54" s="138" t="str">
        <f>VLOOKUP(E54,VIP!$A$2:$O21005,7,FALSE)</f>
        <v>Si</v>
      </c>
      <c r="I54" s="138" t="str">
        <f>VLOOKUP(E54,VIP!$A$2:$O12970,8,FALSE)</f>
        <v>Si</v>
      </c>
      <c r="J54" s="138" t="str">
        <f>VLOOKUP(E54,VIP!$A$2:$O12920,8,FALSE)</f>
        <v>Si</v>
      </c>
      <c r="K54" s="138" t="str">
        <f>VLOOKUP(E54,VIP!$A$2:$O16494,6,0)</f>
        <v>NO</v>
      </c>
      <c r="L54" s="143" t="s">
        <v>2238</v>
      </c>
      <c r="M54" s="93" t="s">
        <v>2437</v>
      </c>
      <c r="N54" s="93" t="s">
        <v>2443</v>
      </c>
      <c r="O54" s="138" t="s">
        <v>2445</v>
      </c>
      <c r="P54" s="143"/>
      <c r="Q54" s="134" t="s">
        <v>2238</v>
      </c>
    </row>
    <row r="55" spans="1:17" ht="18" x14ac:dyDescent="0.25">
      <c r="A55" s="138" t="str">
        <f>VLOOKUP(E55,'LISTADO ATM'!$A$2:$C$901,3,0)</f>
        <v>DISTRITO NACIONAL</v>
      </c>
      <c r="B55" s="144">
        <v>3336031017</v>
      </c>
      <c r="C55" s="94">
        <v>44459.408888888887</v>
      </c>
      <c r="D55" s="94" t="s">
        <v>2174</v>
      </c>
      <c r="E55" s="136">
        <v>718</v>
      </c>
      <c r="F55" s="138" t="str">
        <f>VLOOKUP(E55,VIP!$A$2:$O16025,2,0)</f>
        <v>DRBR24Y</v>
      </c>
      <c r="G55" s="138" t="str">
        <f>VLOOKUP(E55,'LISTADO ATM'!$A$2:$B$900,2,0)</f>
        <v xml:space="preserve">ATM Feria Ganadera </v>
      </c>
      <c r="H55" s="138" t="str">
        <f>VLOOKUP(E55,VIP!$A$2:$O20986,7,FALSE)</f>
        <v>Si</v>
      </c>
      <c r="I55" s="138" t="str">
        <f>VLOOKUP(E55,VIP!$A$2:$O12951,8,FALSE)</f>
        <v>Si</v>
      </c>
      <c r="J55" s="138" t="str">
        <f>VLOOKUP(E55,VIP!$A$2:$O12901,8,FALSE)</f>
        <v>Si</v>
      </c>
      <c r="K55" s="138" t="str">
        <f>VLOOKUP(E55,VIP!$A$2:$O16475,6,0)</f>
        <v>NO</v>
      </c>
      <c r="L55" s="143" t="s">
        <v>2238</v>
      </c>
      <c r="M55" s="93" t="s">
        <v>2437</v>
      </c>
      <c r="N55" s="93" t="s">
        <v>2443</v>
      </c>
      <c r="O55" s="138" t="s">
        <v>2445</v>
      </c>
      <c r="P55" s="143"/>
      <c r="Q55" s="134" t="s">
        <v>2238</v>
      </c>
    </row>
    <row r="56" spans="1:17" ht="18" x14ac:dyDescent="0.25">
      <c r="A56" s="138" t="str">
        <f>VLOOKUP(E56,'LISTADO ATM'!$A$2:$C$901,3,0)</f>
        <v>ESTE</v>
      </c>
      <c r="B56" s="144">
        <v>3336030061</v>
      </c>
      <c r="C56" s="94">
        <v>44456.734039351853</v>
      </c>
      <c r="D56" s="94" t="s">
        <v>2174</v>
      </c>
      <c r="E56" s="136">
        <v>289</v>
      </c>
      <c r="F56" s="138" t="str">
        <f>VLOOKUP(E56,VIP!$A$2:$O16003,2,0)</f>
        <v>DRBR910</v>
      </c>
      <c r="G56" s="138" t="str">
        <f>VLOOKUP(E56,'LISTADO ATM'!$A$2:$B$900,2,0)</f>
        <v>ATM Oficina Bávaro II</v>
      </c>
      <c r="H56" s="138" t="str">
        <f>VLOOKUP(E56,VIP!$A$2:$O20964,7,FALSE)</f>
        <v>Si</v>
      </c>
      <c r="I56" s="138" t="str">
        <f>VLOOKUP(E56,VIP!$A$2:$O12929,8,FALSE)</f>
        <v>Si</v>
      </c>
      <c r="J56" s="138" t="str">
        <f>VLOOKUP(E56,VIP!$A$2:$O12879,8,FALSE)</f>
        <v>Si</v>
      </c>
      <c r="K56" s="138" t="str">
        <f>VLOOKUP(E56,VIP!$A$2:$O16453,6,0)</f>
        <v>NO</v>
      </c>
      <c r="L56" s="143" t="s">
        <v>2238</v>
      </c>
      <c r="M56" s="93" t="s">
        <v>2437</v>
      </c>
      <c r="N56" s="93" t="s">
        <v>2443</v>
      </c>
      <c r="O56" s="138" t="s">
        <v>2445</v>
      </c>
      <c r="P56" s="143"/>
      <c r="Q56" s="134" t="s">
        <v>2238</v>
      </c>
    </row>
    <row r="57" spans="1:17" ht="18" x14ac:dyDescent="0.25">
      <c r="A57" s="138" t="str">
        <f>VLOOKUP(E57,'LISTADO ATM'!$A$2:$C$901,3,0)</f>
        <v>DISTRITO NACIONAL</v>
      </c>
      <c r="B57" s="144" t="s">
        <v>2706</v>
      </c>
      <c r="C57" s="94">
        <v>44460.010682870372</v>
      </c>
      <c r="D57" s="94" t="s">
        <v>2440</v>
      </c>
      <c r="E57" s="136">
        <v>813</v>
      </c>
      <c r="F57" s="138" t="str">
        <f>VLOOKUP(E57,VIP!$A$2:$O16122,2,0)</f>
        <v>DRBR815</v>
      </c>
      <c r="G57" s="138" t="str">
        <f>VLOOKUP(E57,'LISTADO ATM'!$A$2:$B$900,2,0)</f>
        <v>ATM Occidental Mall</v>
      </c>
      <c r="H57" s="138" t="str">
        <f>VLOOKUP(E57,VIP!$A$2:$O21083,7,FALSE)</f>
        <v>Si</v>
      </c>
      <c r="I57" s="138" t="str">
        <f>VLOOKUP(E57,VIP!$A$2:$O13048,8,FALSE)</f>
        <v>Si</v>
      </c>
      <c r="J57" s="138" t="str">
        <f>VLOOKUP(E57,VIP!$A$2:$O12998,8,FALSE)</f>
        <v>Si</v>
      </c>
      <c r="K57" s="138" t="str">
        <f>VLOOKUP(E57,VIP!$A$2:$O16572,6,0)</f>
        <v>NO</v>
      </c>
      <c r="L57" s="143" t="s">
        <v>2606</v>
      </c>
      <c r="M57" s="93" t="s">
        <v>2437</v>
      </c>
      <c r="N57" s="93" t="s">
        <v>2443</v>
      </c>
      <c r="O57" s="138" t="s">
        <v>2444</v>
      </c>
      <c r="P57" s="143"/>
      <c r="Q57" s="134" t="s">
        <v>2713</v>
      </c>
    </row>
    <row r="58" spans="1:17" ht="18" x14ac:dyDescent="0.25">
      <c r="A58" s="138" t="str">
        <f>VLOOKUP(E58,'LISTADO ATM'!$A$2:$C$901,3,0)</f>
        <v>ESTE</v>
      </c>
      <c r="B58" s="144" t="s">
        <v>2735</v>
      </c>
      <c r="C58" s="94">
        <v>44460.138877314814</v>
      </c>
      <c r="D58" s="94" t="s">
        <v>2459</v>
      </c>
      <c r="E58" s="136">
        <v>158</v>
      </c>
      <c r="F58" s="138" t="str">
        <f>VLOOKUP(E58,VIP!$A$2:$O16105,2,0)</f>
        <v>DRBR158</v>
      </c>
      <c r="G58" s="138" t="str">
        <f>VLOOKUP(E58,'LISTADO ATM'!$A$2:$B$900,2,0)</f>
        <v xml:space="preserve">ATM Oficina Romana Norte </v>
      </c>
      <c r="H58" s="138" t="str">
        <f>VLOOKUP(E58,VIP!$A$2:$O21066,7,FALSE)</f>
        <v>Si</v>
      </c>
      <c r="I58" s="138" t="str">
        <f>VLOOKUP(E58,VIP!$A$2:$O13031,8,FALSE)</f>
        <v>Si</v>
      </c>
      <c r="J58" s="138" t="str">
        <f>VLOOKUP(E58,VIP!$A$2:$O12981,8,FALSE)</f>
        <v>Si</v>
      </c>
      <c r="K58" s="138" t="str">
        <f>VLOOKUP(E58,VIP!$A$2:$O16555,6,0)</f>
        <v>SI</v>
      </c>
      <c r="L58" s="143" t="s">
        <v>2606</v>
      </c>
      <c r="M58" s="93" t="s">
        <v>2437</v>
      </c>
      <c r="N58" s="93" t="s">
        <v>2443</v>
      </c>
      <c r="O58" s="138" t="s">
        <v>2616</v>
      </c>
      <c r="P58" s="143"/>
      <c r="Q58" s="134" t="s">
        <v>2606</v>
      </c>
    </row>
    <row r="59" spans="1:17" ht="18" x14ac:dyDescent="0.25">
      <c r="A59" s="138" t="str">
        <f>VLOOKUP(E59,'LISTADO ATM'!$A$2:$C$901,3,0)</f>
        <v>NORTE</v>
      </c>
      <c r="B59" s="144" t="s">
        <v>2708</v>
      </c>
      <c r="C59" s="94">
        <v>44460.000451388885</v>
      </c>
      <c r="D59" s="94" t="s">
        <v>2459</v>
      </c>
      <c r="E59" s="136">
        <v>8</v>
      </c>
      <c r="F59" s="138" t="str">
        <f>VLOOKUP(E59,VIP!$A$2:$O16124,2,0)</f>
        <v>DRBR008</v>
      </c>
      <c r="G59" s="138" t="str">
        <f>VLOOKUP(E59,'LISTADO ATM'!$A$2:$B$900,2,0)</f>
        <v>ATM Autoservicio Yaque</v>
      </c>
      <c r="H59" s="138" t="str">
        <f>VLOOKUP(E59,VIP!$A$2:$O21085,7,FALSE)</f>
        <v>Si</v>
      </c>
      <c r="I59" s="138" t="str">
        <f>VLOOKUP(E59,VIP!$A$2:$O13050,8,FALSE)</f>
        <v>Si</v>
      </c>
      <c r="J59" s="138" t="str">
        <f>VLOOKUP(E59,VIP!$A$2:$O13000,8,FALSE)</f>
        <v>Si</v>
      </c>
      <c r="K59" s="138" t="str">
        <f>VLOOKUP(E59,VIP!$A$2:$O16574,6,0)</f>
        <v>NO</v>
      </c>
      <c r="L59" s="143" t="s">
        <v>2606</v>
      </c>
      <c r="M59" s="93" t="s">
        <v>2437</v>
      </c>
      <c r="N59" s="93" t="s">
        <v>2443</v>
      </c>
      <c r="O59" s="138" t="s">
        <v>2616</v>
      </c>
      <c r="P59" s="143"/>
      <c r="Q59" s="134" t="s">
        <v>2606</v>
      </c>
    </row>
    <row r="60" spans="1:17" ht="18" x14ac:dyDescent="0.25">
      <c r="A60" s="138" t="str">
        <f>VLOOKUP(E60,'LISTADO ATM'!$A$2:$C$901,3,0)</f>
        <v>NORTE</v>
      </c>
      <c r="B60" s="144" t="s">
        <v>2736</v>
      </c>
      <c r="C60" s="94">
        <v>44459.255416666667</v>
      </c>
      <c r="D60" s="94" t="s">
        <v>2459</v>
      </c>
      <c r="E60" s="136">
        <v>431</v>
      </c>
      <c r="F60" s="138" t="str">
        <f>VLOOKUP(E60,VIP!$A$2:$O16106,2,0)</f>
        <v>DRBR583</v>
      </c>
      <c r="G60" s="138" t="str">
        <f>VLOOKUP(E60,'LISTADO ATM'!$A$2:$B$900,2,0)</f>
        <v xml:space="preserve">ATM Autoservicio Sol (Santiago) </v>
      </c>
      <c r="H60" s="138" t="str">
        <f>VLOOKUP(E60,VIP!$A$2:$O21067,7,FALSE)</f>
        <v>Si</v>
      </c>
      <c r="I60" s="138" t="str">
        <f>VLOOKUP(E60,VIP!$A$2:$O13032,8,FALSE)</f>
        <v>Si</v>
      </c>
      <c r="J60" s="138" t="str">
        <f>VLOOKUP(E60,VIP!$A$2:$O12982,8,FALSE)</f>
        <v>Si</v>
      </c>
      <c r="K60" s="138" t="str">
        <f>VLOOKUP(E60,VIP!$A$2:$O16556,6,0)</f>
        <v>SI</v>
      </c>
      <c r="L60" s="143" t="s">
        <v>2606</v>
      </c>
      <c r="M60" s="93" t="s">
        <v>2437</v>
      </c>
      <c r="N60" s="93" t="s">
        <v>2443</v>
      </c>
      <c r="O60" s="138" t="s">
        <v>2616</v>
      </c>
      <c r="P60" s="143"/>
      <c r="Q60" s="134" t="s">
        <v>2606</v>
      </c>
    </row>
    <row r="61" spans="1:17" ht="18" x14ac:dyDescent="0.25">
      <c r="A61" s="138" t="str">
        <f>VLOOKUP(E61,'LISTADO ATM'!$A$2:$C$901,3,0)</f>
        <v>DISTRITO NACIONAL</v>
      </c>
      <c r="B61" s="144">
        <v>3336030283</v>
      </c>
      <c r="C61" s="94">
        <v>44457.453159722223</v>
      </c>
      <c r="D61" s="94" t="s">
        <v>2440</v>
      </c>
      <c r="E61" s="136">
        <v>983</v>
      </c>
      <c r="F61" s="138" t="str">
        <f>VLOOKUP(E61,VIP!$A$2:$O16004,2,0)</f>
        <v>DRBR983</v>
      </c>
      <c r="G61" s="138" t="str">
        <f>VLOOKUP(E61,'LISTADO ATM'!$A$2:$B$900,2,0)</f>
        <v xml:space="preserve">ATM Bravo República de Colombia </v>
      </c>
      <c r="H61" s="138" t="str">
        <f>VLOOKUP(E61,VIP!$A$2:$O20965,7,FALSE)</f>
        <v>Si</v>
      </c>
      <c r="I61" s="138" t="str">
        <f>VLOOKUP(E61,VIP!$A$2:$O12930,8,FALSE)</f>
        <v>No</v>
      </c>
      <c r="J61" s="138" t="str">
        <f>VLOOKUP(E61,VIP!$A$2:$O12880,8,FALSE)</f>
        <v>No</v>
      </c>
      <c r="K61" s="138" t="str">
        <f>VLOOKUP(E61,VIP!$A$2:$O16454,6,0)</f>
        <v>NO</v>
      </c>
      <c r="L61" s="143" t="s">
        <v>2623</v>
      </c>
      <c r="M61" s="93" t="s">
        <v>2437</v>
      </c>
      <c r="N61" s="93" t="s">
        <v>2443</v>
      </c>
      <c r="O61" s="138" t="s">
        <v>2444</v>
      </c>
      <c r="P61" s="143"/>
      <c r="Q61" s="134" t="s">
        <v>2623</v>
      </c>
    </row>
    <row r="62" spans="1:17" ht="18" x14ac:dyDescent="0.25">
      <c r="A62" s="138" t="str">
        <f>VLOOKUP(E62,'LISTADO ATM'!$A$2:$C$901,3,0)</f>
        <v>NORTE</v>
      </c>
      <c r="B62" s="144" t="s">
        <v>2673</v>
      </c>
      <c r="C62" s="94">
        <v>44459.90729166667</v>
      </c>
      <c r="D62" s="94" t="s">
        <v>2459</v>
      </c>
      <c r="E62" s="136">
        <v>604</v>
      </c>
      <c r="F62" s="138" t="str">
        <f>VLOOKUP(E62,VIP!$A$2:$O16089,2,0)</f>
        <v>DRBR401</v>
      </c>
      <c r="G62" s="138" t="str">
        <f>VLOOKUP(E62,'LISTADO ATM'!$A$2:$B$900,2,0)</f>
        <v xml:space="preserve">ATM Oficina Estancia Nueva (Moca) </v>
      </c>
      <c r="H62" s="138" t="str">
        <f>VLOOKUP(E62,VIP!$A$2:$O21050,7,FALSE)</f>
        <v>Si</v>
      </c>
      <c r="I62" s="138" t="str">
        <f>VLOOKUP(E62,VIP!$A$2:$O13015,8,FALSE)</f>
        <v>Si</v>
      </c>
      <c r="J62" s="138" t="str">
        <f>VLOOKUP(E62,VIP!$A$2:$O12965,8,FALSE)</f>
        <v>Si</v>
      </c>
      <c r="K62" s="138" t="str">
        <f>VLOOKUP(E62,VIP!$A$2:$O16539,6,0)</f>
        <v>NO</v>
      </c>
      <c r="L62" s="143" t="s">
        <v>2433</v>
      </c>
      <c r="M62" s="154" t="s">
        <v>2530</v>
      </c>
      <c r="N62" s="93" t="s">
        <v>2443</v>
      </c>
      <c r="O62" s="138" t="s">
        <v>2625</v>
      </c>
      <c r="P62" s="143"/>
      <c r="Q62" s="234">
        <v>44460.436863425923</v>
      </c>
    </row>
    <row r="63" spans="1:17" ht="18" x14ac:dyDescent="0.25">
      <c r="A63" s="138" t="str">
        <f>VLOOKUP(E63,'LISTADO ATM'!$A$2:$C$901,3,0)</f>
        <v>NORTE</v>
      </c>
      <c r="B63" s="144" t="s">
        <v>2652</v>
      </c>
      <c r="C63" s="94">
        <v>44459.777071759258</v>
      </c>
      <c r="D63" s="94" t="s">
        <v>2614</v>
      </c>
      <c r="E63" s="136">
        <v>754</v>
      </c>
      <c r="F63" s="138" t="str">
        <f>VLOOKUP(E63,VIP!$A$2:$O16064,2,0)</f>
        <v>DRBR754</v>
      </c>
      <c r="G63" s="138" t="str">
        <f>VLOOKUP(E63,'LISTADO ATM'!$A$2:$B$900,2,0)</f>
        <v xml:space="preserve">ATM Autobanco Oficina Licey al Medio </v>
      </c>
      <c r="H63" s="138" t="str">
        <f>VLOOKUP(E63,VIP!$A$2:$O21025,7,FALSE)</f>
        <v>Si</v>
      </c>
      <c r="I63" s="138" t="str">
        <f>VLOOKUP(E63,VIP!$A$2:$O12990,8,FALSE)</f>
        <v>Si</v>
      </c>
      <c r="J63" s="138" t="str">
        <f>VLOOKUP(E63,VIP!$A$2:$O12940,8,FALSE)</f>
        <v>Si</v>
      </c>
      <c r="K63" s="138" t="str">
        <f>VLOOKUP(E63,VIP!$A$2:$O16514,6,0)</f>
        <v>NO</v>
      </c>
      <c r="L63" s="143" t="s">
        <v>2433</v>
      </c>
      <c r="M63" s="93" t="s">
        <v>2437</v>
      </c>
      <c r="N63" s="93" t="s">
        <v>2443</v>
      </c>
      <c r="O63" s="138" t="s">
        <v>2615</v>
      </c>
      <c r="P63" s="143"/>
      <c r="Q63" s="134" t="s">
        <v>2433</v>
      </c>
    </row>
    <row r="64" spans="1:17" ht="18" x14ac:dyDescent="0.25">
      <c r="A64" s="138" t="str">
        <f>VLOOKUP(E64,'LISTADO ATM'!$A$2:$C$901,3,0)</f>
        <v>DISTRITO NACIONAL</v>
      </c>
      <c r="B64" s="144" t="s">
        <v>2651</v>
      </c>
      <c r="C64" s="94">
        <v>44459.769236111111</v>
      </c>
      <c r="D64" s="94" t="s">
        <v>2440</v>
      </c>
      <c r="E64" s="136">
        <v>424</v>
      </c>
      <c r="F64" s="138" t="str">
        <f>VLOOKUP(E64,VIP!$A$2:$O16063,2,0)</f>
        <v>DRBR424</v>
      </c>
      <c r="G64" s="138" t="str">
        <f>VLOOKUP(E64,'LISTADO ATM'!$A$2:$B$900,2,0)</f>
        <v xml:space="preserve">ATM UNP Jumbo Luperón I </v>
      </c>
      <c r="H64" s="138" t="str">
        <f>VLOOKUP(E64,VIP!$A$2:$O21024,7,FALSE)</f>
        <v>Si</v>
      </c>
      <c r="I64" s="138" t="str">
        <f>VLOOKUP(E64,VIP!$A$2:$O12989,8,FALSE)</f>
        <v>Si</v>
      </c>
      <c r="J64" s="138" t="str">
        <f>VLOOKUP(E64,VIP!$A$2:$O12939,8,FALSE)</f>
        <v>Si</v>
      </c>
      <c r="K64" s="138" t="str">
        <f>VLOOKUP(E64,VIP!$A$2:$O16513,6,0)</f>
        <v>NO</v>
      </c>
      <c r="L64" s="143" t="s">
        <v>2433</v>
      </c>
      <c r="M64" s="93" t="s">
        <v>2437</v>
      </c>
      <c r="N64" s="93" t="s">
        <v>2443</v>
      </c>
      <c r="O64" s="138" t="s">
        <v>2444</v>
      </c>
      <c r="P64" s="143"/>
      <c r="Q64" s="134" t="s">
        <v>2433</v>
      </c>
    </row>
    <row r="65" spans="1:17" ht="18" x14ac:dyDescent="0.25">
      <c r="A65" s="138" t="str">
        <f>VLOOKUP(E65,'LISTADO ATM'!$A$2:$C$901,3,0)</f>
        <v>DISTRITO NACIONAL</v>
      </c>
      <c r="B65" s="144" t="s">
        <v>2650</v>
      </c>
      <c r="C65" s="94">
        <v>44459.757199074076</v>
      </c>
      <c r="D65" s="94" t="s">
        <v>2440</v>
      </c>
      <c r="E65" s="136">
        <v>572</v>
      </c>
      <c r="F65" s="138" t="str">
        <f>VLOOKUP(E65,VIP!$A$2:$O16062,2,0)</f>
        <v>DRBR174</v>
      </c>
      <c r="G65" s="138" t="str">
        <f>VLOOKUP(E65,'LISTADO ATM'!$A$2:$B$900,2,0)</f>
        <v xml:space="preserve">ATM Olé Ovando </v>
      </c>
      <c r="H65" s="138" t="str">
        <f>VLOOKUP(E65,VIP!$A$2:$O21023,7,FALSE)</f>
        <v>Si</v>
      </c>
      <c r="I65" s="138" t="str">
        <f>VLOOKUP(E65,VIP!$A$2:$O12988,8,FALSE)</f>
        <v>Si</v>
      </c>
      <c r="J65" s="138" t="str">
        <f>VLOOKUP(E65,VIP!$A$2:$O12938,8,FALSE)</f>
        <v>Si</v>
      </c>
      <c r="K65" s="138" t="str">
        <f>VLOOKUP(E65,VIP!$A$2:$O16512,6,0)</f>
        <v>NO</v>
      </c>
      <c r="L65" s="143" t="s">
        <v>2433</v>
      </c>
      <c r="M65" s="93" t="s">
        <v>2437</v>
      </c>
      <c r="N65" s="93" t="s">
        <v>2443</v>
      </c>
      <c r="O65" s="138" t="s">
        <v>2444</v>
      </c>
      <c r="P65" s="143"/>
      <c r="Q65" s="134" t="s">
        <v>2433</v>
      </c>
    </row>
    <row r="66" spans="1:17" ht="18" x14ac:dyDescent="0.25">
      <c r="A66" s="138" t="str">
        <f>VLOOKUP(E66,'LISTADO ATM'!$A$2:$C$901,3,0)</f>
        <v>NORTE</v>
      </c>
      <c r="B66" s="144" t="s">
        <v>2646</v>
      </c>
      <c r="C66" s="94">
        <v>44459.739872685182</v>
      </c>
      <c r="D66" s="94" t="s">
        <v>2614</v>
      </c>
      <c r="E66" s="136">
        <v>282</v>
      </c>
      <c r="F66" s="138" t="str">
        <f>VLOOKUP(E66,VIP!$A$2:$O16058,2,0)</f>
        <v>DRBR282</v>
      </c>
      <c r="G66" s="138" t="str">
        <f>VLOOKUP(E66,'LISTADO ATM'!$A$2:$B$900,2,0)</f>
        <v xml:space="preserve">ATM Autobanco Nibaje </v>
      </c>
      <c r="H66" s="138" t="str">
        <f>VLOOKUP(E66,VIP!$A$2:$O21019,7,FALSE)</f>
        <v>Si</v>
      </c>
      <c r="I66" s="138" t="str">
        <f>VLOOKUP(E66,VIP!$A$2:$O12984,8,FALSE)</f>
        <v>Si</v>
      </c>
      <c r="J66" s="138" t="str">
        <f>VLOOKUP(E66,VIP!$A$2:$O12934,8,FALSE)</f>
        <v>Si</v>
      </c>
      <c r="K66" s="138" t="str">
        <f>VLOOKUP(E66,VIP!$A$2:$O16508,6,0)</f>
        <v>NO</v>
      </c>
      <c r="L66" s="143" t="s">
        <v>2433</v>
      </c>
      <c r="M66" s="93" t="s">
        <v>2437</v>
      </c>
      <c r="N66" s="93" t="s">
        <v>2443</v>
      </c>
      <c r="O66" s="138" t="s">
        <v>2615</v>
      </c>
      <c r="P66" s="143"/>
      <c r="Q66" s="134" t="s">
        <v>2433</v>
      </c>
    </row>
    <row r="67" spans="1:17" ht="18" x14ac:dyDescent="0.25">
      <c r="A67" s="138" t="str">
        <f>VLOOKUP(E67,'LISTADO ATM'!$A$2:$C$901,3,0)</f>
        <v>DISTRITO NACIONAL</v>
      </c>
      <c r="B67" s="144" t="s">
        <v>2645</v>
      </c>
      <c r="C67" s="94">
        <v>44459.738576388889</v>
      </c>
      <c r="D67" s="94" t="s">
        <v>2440</v>
      </c>
      <c r="E67" s="136">
        <v>970</v>
      </c>
      <c r="F67" s="138" t="str">
        <f>VLOOKUP(E67,VIP!$A$2:$O16057,2,0)</f>
        <v>DRBR970</v>
      </c>
      <c r="G67" s="138" t="str">
        <f>VLOOKUP(E67,'LISTADO ATM'!$A$2:$B$900,2,0)</f>
        <v xml:space="preserve">ATM S/M Olé Haina </v>
      </c>
      <c r="H67" s="138" t="str">
        <f>VLOOKUP(E67,VIP!$A$2:$O21018,7,FALSE)</f>
        <v>Si</v>
      </c>
      <c r="I67" s="138" t="str">
        <f>VLOOKUP(E67,VIP!$A$2:$O12983,8,FALSE)</f>
        <v>Si</v>
      </c>
      <c r="J67" s="138" t="str">
        <f>VLOOKUP(E67,VIP!$A$2:$O12933,8,FALSE)</f>
        <v>Si</v>
      </c>
      <c r="K67" s="138" t="str">
        <f>VLOOKUP(E67,VIP!$A$2:$O16507,6,0)</f>
        <v>NO</v>
      </c>
      <c r="L67" s="143" t="s">
        <v>2433</v>
      </c>
      <c r="M67" s="93" t="s">
        <v>2437</v>
      </c>
      <c r="N67" s="93" t="s">
        <v>2443</v>
      </c>
      <c r="O67" s="138" t="s">
        <v>2444</v>
      </c>
      <c r="P67" s="143"/>
      <c r="Q67" s="134" t="s">
        <v>2433</v>
      </c>
    </row>
    <row r="68" spans="1:17" ht="18" x14ac:dyDescent="0.25">
      <c r="A68" s="138" t="str">
        <f>VLOOKUP(E68,'LISTADO ATM'!$A$2:$C$901,3,0)</f>
        <v>DISTRITO NACIONAL</v>
      </c>
      <c r="B68" s="144" t="s">
        <v>2643</v>
      </c>
      <c r="C68" s="94">
        <v>44459.735393518517</v>
      </c>
      <c r="D68" s="94" t="s">
        <v>2440</v>
      </c>
      <c r="E68" s="136">
        <v>438</v>
      </c>
      <c r="F68" s="138" t="str">
        <f>VLOOKUP(E68,VIP!$A$2:$O16055,2,0)</f>
        <v>DRBR438</v>
      </c>
      <c r="G68" s="138" t="str">
        <f>VLOOKUP(E68,'LISTADO ATM'!$A$2:$B$900,2,0)</f>
        <v xml:space="preserve">ATM Autobanco Torre IV </v>
      </c>
      <c r="H68" s="138" t="str">
        <f>VLOOKUP(E68,VIP!$A$2:$O21016,7,FALSE)</f>
        <v>Si</v>
      </c>
      <c r="I68" s="138" t="str">
        <f>VLOOKUP(E68,VIP!$A$2:$O12981,8,FALSE)</f>
        <v>Si</v>
      </c>
      <c r="J68" s="138" t="str">
        <f>VLOOKUP(E68,VIP!$A$2:$O12931,8,FALSE)</f>
        <v>Si</v>
      </c>
      <c r="K68" s="138" t="str">
        <f>VLOOKUP(E68,VIP!$A$2:$O16505,6,0)</f>
        <v>SI</v>
      </c>
      <c r="L68" s="143" t="s">
        <v>2433</v>
      </c>
      <c r="M68" s="93" t="s">
        <v>2437</v>
      </c>
      <c r="N68" s="93" t="s">
        <v>2443</v>
      </c>
      <c r="O68" s="138" t="s">
        <v>2444</v>
      </c>
      <c r="P68" s="143"/>
      <c r="Q68" s="134" t="s">
        <v>2433</v>
      </c>
    </row>
    <row r="69" spans="1:17" ht="18" x14ac:dyDescent="0.25">
      <c r="A69" s="138" t="str">
        <f>VLOOKUP(E69,'LISTADO ATM'!$A$2:$C$901,3,0)</f>
        <v>DISTRITO NACIONAL</v>
      </c>
      <c r="B69" s="144" t="s">
        <v>2637</v>
      </c>
      <c r="C69" s="94">
        <v>44459.709097222221</v>
      </c>
      <c r="D69" s="94" t="s">
        <v>2440</v>
      </c>
      <c r="E69" s="136">
        <v>461</v>
      </c>
      <c r="F69" s="138" t="str">
        <f>VLOOKUP(E69,VIP!$A$2:$O16048,2,0)</f>
        <v>DRBR461</v>
      </c>
      <c r="G69" s="138" t="str">
        <f>VLOOKUP(E69,'LISTADO ATM'!$A$2:$B$900,2,0)</f>
        <v xml:space="preserve">ATM Autobanco Sarasota I </v>
      </c>
      <c r="H69" s="138" t="str">
        <f>VLOOKUP(E69,VIP!$A$2:$O21009,7,FALSE)</f>
        <v>Si</v>
      </c>
      <c r="I69" s="138" t="str">
        <f>VLOOKUP(E69,VIP!$A$2:$O12974,8,FALSE)</f>
        <v>Si</v>
      </c>
      <c r="J69" s="138" t="str">
        <f>VLOOKUP(E69,VIP!$A$2:$O12924,8,FALSE)</f>
        <v>Si</v>
      </c>
      <c r="K69" s="138" t="str">
        <f>VLOOKUP(E69,VIP!$A$2:$O16498,6,0)</f>
        <v>SI</v>
      </c>
      <c r="L69" s="143" t="s">
        <v>2433</v>
      </c>
      <c r="M69" s="93" t="s">
        <v>2437</v>
      </c>
      <c r="N69" s="93" t="s">
        <v>2443</v>
      </c>
      <c r="O69" s="138" t="s">
        <v>2444</v>
      </c>
      <c r="P69" s="143"/>
      <c r="Q69" s="134" t="s">
        <v>2433</v>
      </c>
    </row>
    <row r="70" spans="1:17" ht="18" x14ac:dyDescent="0.25">
      <c r="A70" s="138" t="str">
        <f>VLOOKUP(E70,'LISTADO ATM'!$A$2:$C$901,3,0)</f>
        <v>SUR</v>
      </c>
      <c r="B70" s="144" t="s">
        <v>2636</v>
      </c>
      <c r="C70" s="94">
        <v>44459.707650462966</v>
      </c>
      <c r="D70" s="94" t="s">
        <v>2440</v>
      </c>
      <c r="E70" s="136">
        <v>537</v>
      </c>
      <c r="F70" s="138" t="str">
        <f>VLOOKUP(E70,VIP!$A$2:$O16047,2,0)</f>
        <v>DRBR537</v>
      </c>
      <c r="G70" s="138" t="str">
        <f>VLOOKUP(E70,'LISTADO ATM'!$A$2:$B$900,2,0)</f>
        <v xml:space="preserve">ATM Estación Texaco Enriquillo (Barahona) </v>
      </c>
      <c r="H70" s="138" t="str">
        <f>VLOOKUP(E70,VIP!$A$2:$O21008,7,FALSE)</f>
        <v>Si</v>
      </c>
      <c r="I70" s="138" t="str">
        <f>VLOOKUP(E70,VIP!$A$2:$O12973,8,FALSE)</f>
        <v>Si</v>
      </c>
      <c r="J70" s="138" t="str">
        <f>VLOOKUP(E70,VIP!$A$2:$O12923,8,FALSE)</f>
        <v>Si</v>
      </c>
      <c r="K70" s="138" t="str">
        <f>VLOOKUP(E70,VIP!$A$2:$O16497,6,0)</f>
        <v>NO</v>
      </c>
      <c r="L70" s="143" t="s">
        <v>2433</v>
      </c>
      <c r="M70" s="93" t="s">
        <v>2437</v>
      </c>
      <c r="N70" s="93" t="s">
        <v>2443</v>
      </c>
      <c r="O70" s="138" t="s">
        <v>2444</v>
      </c>
      <c r="P70" s="143"/>
      <c r="Q70" s="134" t="s">
        <v>2433</v>
      </c>
    </row>
    <row r="71" spans="1:17" ht="18" x14ac:dyDescent="0.25">
      <c r="A71" s="138" t="str">
        <f>VLOOKUP(E71,'LISTADO ATM'!$A$2:$C$901,3,0)</f>
        <v>SUR</v>
      </c>
      <c r="B71" s="144" t="s">
        <v>2635</v>
      </c>
      <c r="C71" s="94">
        <v>44459.700578703705</v>
      </c>
      <c r="D71" s="94" t="s">
        <v>2440</v>
      </c>
      <c r="E71" s="136">
        <v>311</v>
      </c>
      <c r="F71" s="138" t="str">
        <f>VLOOKUP(E71,VIP!$A$2:$O16046,2,0)</f>
        <v>DRBR381</v>
      </c>
      <c r="G71" s="138" t="str">
        <f>VLOOKUP(E71,'LISTADO ATM'!$A$2:$B$900,2,0)</f>
        <v>ATM Plaza Eroski</v>
      </c>
      <c r="H71" s="138" t="str">
        <f>VLOOKUP(E71,VIP!$A$2:$O21007,7,FALSE)</f>
        <v>Si</v>
      </c>
      <c r="I71" s="138" t="str">
        <f>VLOOKUP(E71,VIP!$A$2:$O12972,8,FALSE)</f>
        <v>Si</v>
      </c>
      <c r="J71" s="138" t="str">
        <f>VLOOKUP(E71,VIP!$A$2:$O12922,8,FALSE)</f>
        <v>Si</v>
      </c>
      <c r="K71" s="138" t="str">
        <f>VLOOKUP(E71,VIP!$A$2:$O16496,6,0)</f>
        <v>NO</v>
      </c>
      <c r="L71" s="143" t="s">
        <v>2433</v>
      </c>
      <c r="M71" s="93" t="s">
        <v>2437</v>
      </c>
      <c r="N71" s="93" t="s">
        <v>2443</v>
      </c>
      <c r="O71" s="138" t="s">
        <v>2444</v>
      </c>
      <c r="P71" s="143"/>
      <c r="Q71" s="134" t="s">
        <v>2433</v>
      </c>
    </row>
    <row r="72" spans="1:17" ht="18" x14ac:dyDescent="0.25">
      <c r="A72" s="138" t="str">
        <f>VLOOKUP(E72,'LISTADO ATM'!$A$2:$C$901,3,0)</f>
        <v>NORTE</v>
      </c>
      <c r="B72" s="144">
        <v>3336030597</v>
      </c>
      <c r="C72" s="94">
        <v>44459.329976851855</v>
      </c>
      <c r="D72" s="94" t="s">
        <v>2459</v>
      </c>
      <c r="E72" s="136">
        <v>277</v>
      </c>
      <c r="F72" s="138" t="str">
        <f>VLOOKUP(E72,VIP!$A$2:$O16045,2,0)</f>
        <v>DRBR277</v>
      </c>
      <c r="G72" s="138" t="str">
        <f>VLOOKUP(E72,'LISTADO ATM'!$A$2:$B$900,2,0)</f>
        <v xml:space="preserve">ATM Oficina Duarte (Santiago) </v>
      </c>
      <c r="H72" s="138" t="str">
        <f>VLOOKUP(E72,VIP!$A$2:$O21006,7,FALSE)</f>
        <v>Si</v>
      </c>
      <c r="I72" s="138" t="str">
        <f>VLOOKUP(E72,VIP!$A$2:$O12971,8,FALSE)</f>
        <v>Si</v>
      </c>
      <c r="J72" s="138" t="str">
        <f>VLOOKUP(E72,VIP!$A$2:$O12921,8,FALSE)</f>
        <v>Si</v>
      </c>
      <c r="K72" s="138" t="str">
        <f>VLOOKUP(E72,VIP!$A$2:$O16495,6,0)</f>
        <v>NO</v>
      </c>
      <c r="L72" s="143" t="s">
        <v>2433</v>
      </c>
      <c r="M72" s="154" t="s">
        <v>2530</v>
      </c>
      <c r="N72" s="93" t="s">
        <v>2443</v>
      </c>
      <c r="O72" s="138" t="s">
        <v>2616</v>
      </c>
      <c r="P72" s="143"/>
      <c r="Q72" s="234">
        <v>44460.439247685186</v>
      </c>
    </row>
    <row r="73" spans="1:17" ht="18" x14ac:dyDescent="0.25">
      <c r="A73" s="138" t="str">
        <f>VLOOKUP(E73,'LISTADO ATM'!$A$2:$C$901,3,0)</f>
        <v>DISTRITO NACIONAL</v>
      </c>
      <c r="B73" s="144">
        <v>3336030524</v>
      </c>
      <c r="C73" s="94">
        <v>44458.823344907411</v>
      </c>
      <c r="D73" s="94" t="s">
        <v>2440</v>
      </c>
      <c r="E73" s="136">
        <v>406</v>
      </c>
      <c r="F73" s="138" t="str">
        <f>VLOOKUP(E73,VIP!$A$2:$O16024,2,0)</f>
        <v>DRBR406</v>
      </c>
      <c r="G73" s="138" t="str">
        <f>VLOOKUP(E73,'LISTADO ATM'!$A$2:$B$900,2,0)</f>
        <v xml:space="preserve">ATM UNP Plaza Lama Máximo Gómez </v>
      </c>
      <c r="H73" s="138" t="str">
        <f>VLOOKUP(E73,VIP!$A$2:$O20985,7,FALSE)</f>
        <v>Si</v>
      </c>
      <c r="I73" s="138" t="str">
        <f>VLOOKUP(E73,VIP!$A$2:$O12950,8,FALSE)</f>
        <v>Si</v>
      </c>
      <c r="J73" s="138" t="str">
        <f>VLOOKUP(E73,VIP!$A$2:$O12900,8,FALSE)</f>
        <v>Si</v>
      </c>
      <c r="K73" s="138" t="str">
        <f>VLOOKUP(E73,VIP!$A$2:$O16474,6,0)</f>
        <v>SI</v>
      </c>
      <c r="L73" s="143" t="s">
        <v>2433</v>
      </c>
      <c r="M73" s="93" t="s">
        <v>2437</v>
      </c>
      <c r="N73" s="93" t="s">
        <v>2443</v>
      </c>
      <c r="O73" s="138" t="s">
        <v>2444</v>
      </c>
      <c r="P73" s="143"/>
      <c r="Q73" s="134" t="s">
        <v>2433</v>
      </c>
    </row>
    <row r="74" spans="1:17" ht="18" x14ac:dyDescent="0.25">
      <c r="A74" s="138" t="str">
        <f>VLOOKUP(E74,'LISTADO ATM'!$A$2:$C$901,3,0)</f>
        <v>NORTE</v>
      </c>
      <c r="B74" s="144">
        <v>3336030489</v>
      </c>
      <c r="C74" s="94">
        <v>44458.670624999999</v>
      </c>
      <c r="D74" s="94" t="s">
        <v>2614</v>
      </c>
      <c r="E74" s="136">
        <v>208</v>
      </c>
      <c r="F74" s="138" t="str">
        <f>VLOOKUP(E74,VIP!$A$2:$O16022,2,0)</f>
        <v>DRBR208</v>
      </c>
      <c r="G74" s="138" t="str">
        <f>VLOOKUP(E74,'LISTADO ATM'!$A$2:$B$900,2,0)</f>
        <v xml:space="preserve">ATM UNP Tireo </v>
      </c>
      <c r="H74" s="138" t="str">
        <f>VLOOKUP(E74,VIP!$A$2:$O20983,7,FALSE)</f>
        <v>Si</v>
      </c>
      <c r="I74" s="138" t="str">
        <f>VLOOKUP(E74,VIP!$A$2:$O12948,8,FALSE)</f>
        <v>Si</v>
      </c>
      <c r="J74" s="138" t="str">
        <f>VLOOKUP(E74,VIP!$A$2:$O12898,8,FALSE)</f>
        <v>Si</v>
      </c>
      <c r="K74" s="138" t="str">
        <f>VLOOKUP(E74,VIP!$A$2:$O16472,6,0)</f>
        <v>NO</v>
      </c>
      <c r="L74" s="143" t="s">
        <v>2433</v>
      </c>
      <c r="M74" s="93" t="s">
        <v>2437</v>
      </c>
      <c r="N74" s="93" t="s">
        <v>2443</v>
      </c>
      <c r="O74" s="138" t="s">
        <v>2615</v>
      </c>
      <c r="P74" s="143"/>
      <c r="Q74" s="134" t="s">
        <v>2433</v>
      </c>
    </row>
    <row r="75" spans="1:17" ht="18" x14ac:dyDescent="0.25">
      <c r="A75" s="138" t="str">
        <f>VLOOKUP(E75,'LISTADO ATM'!$A$2:$C$901,3,0)</f>
        <v>DISTRITO NACIONAL</v>
      </c>
      <c r="B75" s="144">
        <v>3336030123</v>
      </c>
      <c r="C75" s="94">
        <v>44457.063750000001</v>
      </c>
      <c r="D75" s="94" t="s">
        <v>2440</v>
      </c>
      <c r="E75" s="136">
        <v>325</v>
      </c>
      <c r="F75" s="138" t="str">
        <f>VLOOKUP(E75,VIP!$A$2:$O16005,2,0)</f>
        <v>DRBR325</v>
      </c>
      <c r="G75" s="138" t="str">
        <f>VLOOKUP(E75,'LISTADO ATM'!$A$2:$B$900,2,0)</f>
        <v>ATM Casa Edwin</v>
      </c>
      <c r="H75" s="138" t="str">
        <f>VLOOKUP(E75,VIP!$A$2:$O20966,7,FALSE)</f>
        <v>Si</v>
      </c>
      <c r="I75" s="138" t="str">
        <f>VLOOKUP(E75,VIP!$A$2:$O12931,8,FALSE)</f>
        <v>Si</v>
      </c>
      <c r="J75" s="138" t="str">
        <f>VLOOKUP(E75,VIP!$A$2:$O12881,8,FALSE)</f>
        <v>Si</v>
      </c>
      <c r="K75" s="138" t="str">
        <f>VLOOKUP(E75,VIP!$A$2:$O16455,6,0)</f>
        <v>NO</v>
      </c>
      <c r="L75" s="143" t="s">
        <v>2433</v>
      </c>
      <c r="M75" s="93" t="s">
        <v>2437</v>
      </c>
      <c r="N75" s="154" t="s">
        <v>2632</v>
      </c>
      <c r="O75" s="138" t="s">
        <v>2444</v>
      </c>
      <c r="P75" s="143"/>
      <c r="Q75" s="134" t="s">
        <v>2433</v>
      </c>
    </row>
    <row r="76" spans="1:17" ht="18" x14ac:dyDescent="0.25">
      <c r="A76" s="138" t="str">
        <f>VLOOKUP(E76,'LISTADO ATM'!$A$2:$C$901,3,0)</f>
        <v>NORTE</v>
      </c>
      <c r="B76" s="144">
        <v>3336031582</v>
      </c>
      <c r="C76" s="94">
        <v>44459.599502314813</v>
      </c>
      <c r="D76" s="94" t="s">
        <v>2459</v>
      </c>
      <c r="E76" s="136">
        <v>77</v>
      </c>
      <c r="F76" s="138" t="str">
        <f>VLOOKUP(E76,VIP!$A$2:$O16048,2,0)</f>
        <v>DRBR077</v>
      </c>
      <c r="G76" s="138" t="str">
        <f>VLOOKUP(E76,'LISTADO ATM'!$A$2:$B$900,2,0)</f>
        <v xml:space="preserve">ATM Oficina Cruce de Imbert </v>
      </c>
      <c r="H76" s="138" t="str">
        <f>VLOOKUP(E76,VIP!$A$2:$O21009,7,FALSE)</f>
        <v>Si</v>
      </c>
      <c r="I76" s="138" t="str">
        <f>VLOOKUP(E76,VIP!$A$2:$O12974,8,FALSE)</f>
        <v>Si</v>
      </c>
      <c r="J76" s="138" t="str">
        <f>VLOOKUP(E76,VIP!$A$2:$O12924,8,FALSE)</f>
        <v>Si</v>
      </c>
      <c r="K76" s="138" t="str">
        <f>VLOOKUP(E76,VIP!$A$2:$O16498,6,0)</f>
        <v>SI</v>
      </c>
      <c r="L76" s="143" t="s">
        <v>2433</v>
      </c>
      <c r="M76" s="154" t="s">
        <v>2530</v>
      </c>
      <c r="N76" s="93" t="s">
        <v>2443</v>
      </c>
      <c r="O76" s="138" t="s">
        <v>2616</v>
      </c>
      <c r="P76" s="143"/>
      <c r="Q76" s="234">
        <v>44460.442199074074</v>
      </c>
    </row>
    <row r="77" spans="1:17" ht="18" x14ac:dyDescent="0.25">
      <c r="A77" s="138" t="str">
        <f>VLOOKUP(E77,'LISTADO ATM'!$A$2:$C$901,3,0)</f>
        <v>DISTRITO NACIONAL</v>
      </c>
      <c r="B77" s="144">
        <v>3336031567</v>
      </c>
      <c r="C77" s="94">
        <v>44459.594953703701</v>
      </c>
      <c r="D77" s="94" t="s">
        <v>2440</v>
      </c>
      <c r="E77" s="136">
        <v>719</v>
      </c>
      <c r="F77" s="138" t="str">
        <f>VLOOKUP(E77,VIP!$A$2:$O16052,2,0)</f>
        <v>DRBR419</v>
      </c>
      <c r="G77" s="138" t="str">
        <f>VLOOKUP(E77,'LISTADO ATM'!$A$2:$B$900,2,0)</f>
        <v xml:space="preserve">ATM Ayuntamiento Municipal San Luís </v>
      </c>
      <c r="H77" s="138" t="str">
        <f>VLOOKUP(E77,VIP!$A$2:$O21013,7,FALSE)</f>
        <v>Si</v>
      </c>
      <c r="I77" s="138" t="str">
        <f>VLOOKUP(E77,VIP!$A$2:$O12978,8,FALSE)</f>
        <v>Si</v>
      </c>
      <c r="J77" s="138" t="str">
        <f>VLOOKUP(E77,VIP!$A$2:$O12928,8,FALSE)</f>
        <v>Si</v>
      </c>
      <c r="K77" s="138" t="str">
        <f>VLOOKUP(E77,VIP!$A$2:$O16502,6,0)</f>
        <v>NO</v>
      </c>
      <c r="L77" s="143" t="s">
        <v>2433</v>
      </c>
      <c r="M77" s="93" t="s">
        <v>2437</v>
      </c>
      <c r="N77" s="93" t="s">
        <v>2443</v>
      </c>
      <c r="O77" s="138" t="s">
        <v>2444</v>
      </c>
      <c r="P77" s="143"/>
      <c r="Q77" s="134" t="s">
        <v>2433</v>
      </c>
    </row>
    <row r="78" spans="1:17" ht="18" x14ac:dyDescent="0.25">
      <c r="A78" s="138" t="str">
        <f>VLOOKUP(E78,'LISTADO ATM'!$A$2:$C$901,3,0)</f>
        <v>DISTRITO NACIONAL</v>
      </c>
      <c r="B78" s="144" t="s">
        <v>2671</v>
      </c>
      <c r="C78" s="94">
        <v>44459.86613425926</v>
      </c>
      <c r="D78" s="94" t="s">
        <v>2174</v>
      </c>
      <c r="E78" s="136">
        <v>165</v>
      </c>
      <c r="F78" s="138" t="str">
        <f>VLOOKUP(E78,VIP!$A$2:$O16088,2,0)</f>
        <v>DRBR165</v>
      </c>
      <c r="G78" s="138" t="str">
        <f>VLOOKUP(E78,'LISTADO ATM'!$A$2:$B$900,2,0)</f>
        <v>ATM Autoservicio Megacentro</v>
      </c>
      <c r="H78" s="138" t="str">
        <f>VLOOKUP(E78,VIP!$A$2:$O21049,7,FALSE)</f>
        <v>Si</v>
      </c>
      <c r="I78" s="138" t="str">
        <f>VLOOKUP(E78,VIP!$A$2:$O13014,8,FALSE)</f>
        <v>Si</v>
      </c>
      <c r="J78" s="138" t="str">
        <f>VLOOKUP(E78,VIP!$A$2:$O12964,8,FALSE)</f>
        <v>Si</v>
      </c>
      <c r="K78" s="138" t="str">
        <f>VLOOKUP(E78,VIP!$A$2:$O16538,6,0)</f>
        <v>SI</v>
      </c>
      <c r="L78" s="143" t="s">
        <v>2611</v>
      </c>
      <c r="M78" s="154" t="s">
        <v>2530</v>
      </c>
      <c r="N78" s="93" t="s">
        <v>2443</v>
      </c>
      <c r="O78" s="138" t="s">
        <v>2445</v>
      </c>
      <c r="P78" s="93"/>
      <c r="Q78" s="234">
        <v>44460.442106481481</v>
      </c>
    </row>
    <row r="79" spans="1:17" ht="18" x14ac:dyDescent="0.25">
      <c r="A79" s="138" t="str">
        <f>VLOOKUP(E79,'LISTADO ATM'!$A$2:$C$901,3,0)</f>
        <v>DISTRITO NACIONAL</v>
      </c>
      <c r="B79" s="144">
        <v>3336030492</v>
      </c>
      <c r="C79" s="94">
        <v>44458.674745370372</v>
      </c>
      <c r="D79" s="94" t="s">
        <v>2174</v>
      </c>
      <c r="E79" s="136">
        <v>735</v>
      </c>
      <c r="F79" s="138" t="str">
        <f>VLOOKUP(E79,VIP!$A$2:$O16020,2,0)</f>
        <v>DRBR179</v>
      </c>
      <c r="G79" s="138" t="str">
        <f>VLOOKUP(E79,'LISTADO ATM'!$A$2:$B$900,2,0)</f>
        <v xml:space="preserve">ATM Oficina Independencia II  </v>
      </c>
      <c r="H79" s="138" t="str">
        <f>VLOOKUP(E79,VIP!$A$2:$O20981,7,FALSE)</f>
        <v>Si</v>
      </c>
      <c r="I79" s="138" t="str">
        <f>VLOOKUP(E79,VIP!$A$2:$O12946,8,FALSE)</f>
        <v>Si</v>
      </c>
      <c r="J79" s="138" t="str">
        <f>VLOOKUP(E79,VIP!$A$2:$O12896,8,FALSE)</f>
        <v>Si</v>
      </c>
      <c r="K79" s="138" t="str">
        <f>VLOOKUP(E79,VIP!$A$2:$O16470,6,0)</f>
        <v>NO</v>
      </c>
      <c r="L79" s="143" t="s">
        <v>2611</v>
      </c>
      <c r="M79" s="154" t="s">
        <v>2530</v>
      </c>
      <c r="N79" s="93" t="s">
        <v>2443</v>
      </c>
      <c r="O79" s="138" t="s">
        <v>2445</v>
      </c>
      <c r="P79" s="143"/>
      <c r="Q79" s="234">
        <v>44460.411365740743</v>
      </c>
    </row>
    <row r="80" spans="1:17" ht="18" x14ac:dyDescent="0.25">
      <c r="A80" s="138" t="str">
        <f>VLOOKUP(E80,'LISTADO ATM'!$A$2:$C$901,3,0)</f>
        <v>DISTRITO NACIONAL</v>
      </c>
      <c r="B80" s="144">
        <v>3336030491</v>
      </c>
      <c r="C80" s="94">
        <v>44458.673645833333</v>
      </c>
      <c r="D80" s="94" t="s">
        <v>2174</v>
      </c>
      <c r="E80" s="136">
        <v>734</v>
      </c>
      <c r="F80" s="138" t="str">
        <f>VLOOKUP(E80,VIP!$A$2:$O16021,2,0)</f>
        <v>DRBR178</v>
      </c>
      <c r="G80" s="138" t="str">
        <f>VLOOKUP(E80,'LISTADO ATM'!$A$2:$B$900,2,0)</f>
        <v xml:space="preserve">ATM Oficina Independencia I </v>
      </c>
      <c r="H80" s="138" t="str">
        <f>VLOOKUP(E80,VIP!$A$2:$O20982,7,FALSE)</f>
        <v>Si</v>
      </c>
      <c r="I80" s="138" t="str">
        <f>VLOOKUP(E80,VIP!$A$2:$O12947,8,FALSE)</f>
        <v>Si</v>
      </c>
      <c r="J80" s="138" t="str">
        <f>VLOOKUP(E80,VIP!$A$2:$O12897,8,FALSE)</f>
        <v>Si</v>
      </c>
      <c r="K80" s="138" t="str">
        <f>VLOOKUP(E80,VIP!$A$2:$O16471,6,0)</f>
        <v>SI</v>
      </c>
      <c r="L80" s="143" t="s">
        <v>2611</v>
      </c>
      <c r="M80" s="154" t="s">
        <v>2530</v>
      </c>
      <c r="N80" s="93" t="s">
        <v>2443</v>
      </c>
      <c r="O80" s="138" t="s">
        <v>2445</v>
      </c>
      <c r="P80" s="143"/>
      <c r="Q80" s="234">
        <v>44460.414120370369</v>
      </c>
    </row>
    <row r="81" spans="1:17" ht="18" x14ac:dyDescent="0.25">
      <c r="A81" s="138" t="str">
        <f>VLOOKUP(E81,'LISTADO ATM'!$A$2:$C$901,3,0)</f>
        <v>NORTE</v>
      </c>
      <c r="B81" s="144">
        <v>3336031717</v>
      </c>
      <c r="C81" s="94">
        <v>44459.644837962966</v>
      </c>
      <c r="D81" s="94" t="s">
        <v>2175</v>
      </c>
      <c r="E81" s="136">
        <v>716</v>
      </c>
      <c r="F81" s="138" t="str">
        <f>VLOOKUP(E81,VIP!$A$2:$O16043,2,0)</f>
        <v>DRBR340</v>
      </c>
      <c r="G81" s="138" t="str">
        <f>VLOOKUP(E81,'LISTADO ATM'!$A$2:$B$900,2,0)</f>
        <v xml:space="preserve">ATM Oficina Zona Franca (Santiago) </v>
      </c>
      <c r="H81" s="138" t="str">
        <f>VLOOKUP(E81,VIP!$A$2:$O21004,7,FALSE)</f>
        <v>Si</v>
      </c>
      <c r="I81" s="138" t="str">
        <f>VLOOKUP(E81,VIP!$A$2:$O12969,8,FALSE)</f>
        <v>Si</v>
      </c>
      <c r="J81" s="138" t="str">
        <f>VLOOKUP(E81,VIP!$A$2:$O12919,8,FALSE)</f>
        <v>Si</v>
      </c>
      <c r="K81" s="138" t="str">
        <f>VLOOKUP(E81,VIP!$A$2:$O16493,6,0)</f>
        <v>SI</v>
      </c>
      <c r="L81" s="143" t="s">
        <v>2630</v>
      </c>
      <c r="M81" s="93" t="s">
        <v>2437</v>
      </c>
      <c r="N81" s="154" t="s">
        <v>2632</v>
      </c>
      <c r="O81" s="138" t="s">
        <v>2631</v>
      </c>
      <c r="P81" s="143"/>
      <c r="Q81" s="134" t="s">
        <v>2630</v>
      </c>
    </row>
    <row r="82" spans="1:17" ht="18" x14ac:dyDescent="0.25">
      <c r="A82" s="138" t="str">
        <f>VLOOKUP(E82,'LISTADO ATM'!$A$2:$C$901,3,0)</f>
        <v>NORTE</v>
      </c>
      <c r="B82" s="144" t="s">
        <v>2682</v>
      </c>
      <c r="C82" s="94">
        <v>44460.092314814814</v>
      </c>
      <c r="D82" s="94" t="s">
        <v>2175</v>
      </c>
      <c r="E82" s="136">
        <v>291</v>
      </c>
      <c r="F82" s="138" t="str">
        <f>VLOOKUP(E82,VIP!$A$2:$O16098,2,0)</f>
        <v>DRBR291</v>
      </c>
      <c r="G82" s="138" t="str">
        <f>VLOOKUP(E82,'LISTADO ATM'!$A$2:$B$900,2,0)</f>
        <v xml:space="preserve">ATM S/M Jumbo Las Colinas </v>
      </c>
      <c r="H82" s="138" t="str">
        <f>VLOOKUP(E82,VIP!$A$2:$O21059,7,FALSE)</f>
        <v>Si</v>
      </c>
      <c r="I82" s="138" t="str">
        <f>VLOOKUP(E82,VIP!$A$2:$O13024,8,FALSE)</f>
        <v>Si</v>
      </c>
      <c r="J82" s="138" t="str">
        <f>VLOOKUP(E82,VIP!$A$2:$O12974,8,FALSE)</f>
        <v>Si</v>
      </c>
      <c r="K82" s="138" t="str">
        <f>VLOOKUP(E82,VIP!$A$2:$O16548,6,0)</f>
        <v>NO</v>
      </c>
      <c r="L82" s="143" t="s">
        <v>2710</v>
      </c>
      <c r="M82" s="93" t="s">
        <v>2437</v>
      </c>
      <c r="N82" s="93" t="s">
        <v>2443</v>
      </c>
      <c r="O82" s="138" t="s">
        <v>2711</v>
      </c>
      <c r="P82" s="143"/>
      <c r="Q82" s="134" t="s">
        <v>2710</v>
      </c>
    </row>
    <row r="83" spans="1:17" ht="18" x14ac:dyDescent="0.25">
      <c r="A83" s="138" t="str">
        <f>VLOOKUP(E83,'LISTADO ATM'!$A$2:$C$901,3,0)</f>
        <v>DISTRITO NACIONAL</v>
      </c>
      <c r="B83" s="144" t="s">
        <v>2683</v>
      </c>
      <c r="C83" s="94">
        <v>44460.091956018521</v>
      </c>
      <c r="D83" s="94" t="s">
        <v>2174</v>
      </c>
      <c r="E83" s="136">
        <v>410</v>
      </c>
      <c r="F83" s="138" t="str">
        <f>VLOOKUP(E83,VIP!$A$2:$O16099,2,0)</f>
        <v>DRBR410</v>
      </c>
      <c r="G83" s="138" t="str">
        <f>VLOOKUP(E83,'LISTADO ATM'!$A$2:$B$900,2,0)</f>
        <v xml:space="preserve">ATM Oficina Las Palmas de Herrera II </v>
      </c>
      <c r="H83" s="138" t="str">
        <f>VLOOKUP(E83,VIP!$A$2:$O21060,7,FALSE)</f>
        <v>Si</v>
      </c>
      <c r="I83" s="138" t="str">
        <f>VLOOKUP(E83,VIP!$A$2:$O13025,8,FALSE)</f>
        <v>Si</v>
      </c>
      <c r="J83" s="138" t="str">
        <f>VLOOKUP(E83,VIP!$A$2:$O12975,8,FALSE)</f>
        <v>Si</v>
      </c>
      <c r="K83" s="138" t="str">
        <f>VLOOKUP(E83,VIP!$A$2:$O16549,6,0)</f>
        <v>NO</v>
      </c>
      <c r="L83" s="143" t="s">
        <v>2710</v>
      </c>
      <c r="M83" s="93" t="s">
        <v>2437</v>
      </c>
      <c r="N83" s="93" t="s">
        <v>2443</v>
      </c>
      <c r="O83" s="138" t="s">
        <v>2445</v>
      </c>
      <c r="P83" s="143"/>
      <c r="Q83" s="134" t="s">
        <v>2710</v>
      </c>
    </row>
    <row r="84" spans="1:17" ht="18" x14ac:dyDescent="0.25">
      <c r="A84" s="138" t="str">
        <f>VLOOKUP(E84,'LISTADO ATM'!$A$2:$C$901,3,0)</f>
        <v>ESTE</v>
      </c>
      <c r="B84" s="144" t="s">
        <v>2684</v>
      </c>
      <c r="C84" s="94">
        <v>44460.091585648152</v>
      </c>
      <c r="D84" s="94" t="s">
        <v>2174</v>
      </c>
      <c r="E84" s="136">
        <v>117</v>
      </c>
      <c r="F84" s="138" t="str">
        <f>VLOOKUP(E84,VIP!$A$2:$O16100,2,0)</f>
        <v>DRBR117</v>
      </c>
      <c r="G84" s="138" t="str">
        <f>VLOOKUP(E84,'LISTADO ATM'!$A$2:$B$900,2,0)</f>
        <v xml:space="preserve">ATM Oficina El Seybo </v>
      </c>
      <c r="H84" s="138" t="str">
        <f>VLOOKUP(E84,VIP!$A$2:$O21061,7,FALSE)</f>
        <v>Si</v>
      </c>
      <c r="I84" s="138" t="str">
        <f>VLOOKUP(E84,VIP!$A$2:$O13026,8,FALSE)</f>
        <v>Si</v>
      </c>
      <c r="J84" s="138" t="str">
        <f>VLOOKUP(E84,VIP!$A$2:$O12976,8,FALSE)</f>
        <v>Si</v>
      </c>
      <c r="K84" s="138" t="str">
        <f>VLOOKUP(E84,VIP!$A$2:$O16550,6,0)</f>
        <v>SI</v>
      </c>
      <c r="L84" s="143" t="s">
        <v>2710</v>
      </c>
      <c r="M84" s="93" t="s">
        <v>2437</v>
      </c>
      <c r="N84" s="93" t="s">
        <v>2443</v>
      </c>
      <c r="O84" s="138" t="s">
        <v>2445</v>
      </c>
      <c r="P84" s="143"/>
      <c r="Q84" s="134" t="s">
        <v>2710</v>
      </c>
    </row>
    <row r="85" spans="1:17" ht="18" x14ac:dyDescent="0.25">
      <c r="A85" s="138" t="str">
        <f>VLOOKUP(E85,'LISTADO ATM'!$A$2:$C$901,3,0)</f>
        <v>DISTRITO NACIONAL</v>
      </c>
      <c r="B85" s="144" t="s">
        <v>2685</v>
      </c>
      <c r="C85" s="94">
        <v>44460.091284722221</v>
      </c>
      <c r="D85" s="94" t="s">
        <v>2174</v>
      </c>
      <c r="E85" s="136">
        <v>238</v>
      </c>
      <c r="F85" s="138" t="str">
        <f>VLOOKUP(E85,VIP!$A$2:$O16101,2,0)</f>
        <v>DRBR238</v>
      </c>
      <c r="G85" s="138" t="str">
        <f>VLOOKUP(E85,'LISTADO ATM'!$A$2:$B$900,2,0)</f>
        <v xml:space="preserve">ATM Multicentro La Sirena Charles de Gaulle </v>
      </c>
      <c r="H85" s="138" t="str">
        <f>VLOOKUP(E85,VIP!$A$2:$O21062,7,FALSE)</f>
        <v>Si</v>
      </c>
      <c r="I85" s="138" t="str">
        <f>VLOOKUP(E85,VIP!$A$2:$O13027,8,FALSE)</f>
        <v>Si</v>
      </c>
      <c r="J85" s="138" t="str">
        <f>VLOOKUP(E85,VIP!$A$2:$O12977,8,FALSE)</f>
        <v>Si</v>
      </c>
      <c r="K85" s="138" t="str">
        <f>VLOOKUP(E85,VIP!$A$2:$O16551,6,0)</f>
        <v>No</v>
      </c>
      <c r="L85" s="143" t="s">
        <v>2710</v>
      </c>
      <c r="M85" s="93" t="s">
        <v>2437</v>
      </c>
      <c r="N85" s="93" t="s">
        <v>2443</v>
      </c>
      <c r="O85" s="138" t="s">
        <v>2445</v>
      </c>
      <c r="P85" s="143"/>
      <c r="Q85" s="134" t="s">
        <v>2710</v>
      </c>
    </row>
    <row r="86" spans="1:17" ht="18" x14ac:dyDescent="0.25">
      <c r="A86" s="138" t="str">
        <f>VLOOKUP(E86,'LISTADO ATM'!$A$2:$C$901,3,0)</f>
        <v>ESTE</v>
      </c>
      <c r="B86" s="144" t="s">
        <v>2732</v>
      </c>
      <c r="C86" s="94">
        <v>44460.152928240743</v>
      </c>
      <c r="D86" s="94" t="s">
        <v>2174</v>
      </c>
      <c r="E86" s="136">
        <v>217</v>
      </c>
      <c r="F86" s="138" t="str">
        <f>VLOOKUP(E86,VIP!$A$2:$O16102,2,0)</f>
        <v>DRBR217</v>
      </c>
      <c r="G86" s="138" t="str">
        <f>VLOOKUP(E86,'LISTADO ATM'!$A$2:$B$900,2,0)</f>
        <v xml:space="preserve">ATM Oficina Bávaro </v>
      </c>
      <c r="H86" s="138" t="str">
        <f>VLOOKUP(E86,VIP!$A$2:$O21063,7,FALSE)</f>
        <v>Si</v>
      </c>
      <c r="I86" s="138" t="str">
        <f>VLOOKUP(E86,VIP!$A$2:$O13028,8,FALSE)</f>
        <v>Si</v>
      </c>
      <c r="J86" s="138" t="str">
        <f>VLOOKUP(E86,VIP!$A$2:$O12978,8,FALSE)</f>
        <v>Si</v>
      </c>
      <c r="K86" s="138" t="str">
        <f>VLOOKUP(E86,VIP!$A$2:$O16552,6,0)</f>
        <v>NO</v>
      </c>
      <c r="L86" s="143" t="s">
        <v>2629</v>
      </c>
      <c r="M86" s="154" t="s">
        <v>2530</v>
      </c>
      <c r="N86" s="93" t="s">
        <v>2443</v>
      </c>
      <c r="O86" s="138" t="s">
        <v>2445</v>
      </c>
      <c r="P86" s="143"/>
      <c r="Q86" s="234">
        <v>44460.446817129632</v>
      </c>
    </row>
    <row r="87" spans="1:17" ht="18" x14ac:dyDescent="0.25">
      <c r="A87" s="138" t="str">
        <f>VLOOKUP(E87,'LISTADO ATM'!$A$2:$C$901,3,0)</f>
        <v>SUR</v>
      </c>
      <c r="B87" s="144" t="s">
        <v>2733</v>
      </c>
      <c r="C87" s="94">
        <v>44460.151631944442</v>
      </c>
      <c r="D87" s="94" t="s">
        <v>2174</v>
      </c>
      <c r="E87" s="136">
        <v>455</v>
      </c>
      <c r="F87" s="138" t="str">
        <f>VLOOKUP(E87,VIP!$A$2:$O16103,2,0)</f>
        <v>DRBR455</v>
      </c>
      <c r="G87" s="138" t="str">
        <f>VLOOKUP(E87,'LISTADO ATM'!$A$2:$B$900,2,0)</f>
        <v xml:space="preserve">ATM Oficina Baní II </v>
      </c>
      <c r="H87" s="138" t="str">
        <f>VLOOKUP(E87,VIP!$A$2:$O21064,7,FALSE)</f>
        <v>Si</v>
      </c>
      <c r="I87" s="138" t="str">
        <f>VLOOKUP(E87,VIP!$A$2:$O13029,8,FALSE)</f>
        <v>Si</v>
      </c>
      <c r="J87" s="138" t="str">
        <f>VLOOKUP(E87,VIP!$A$2:$O12979,8,FALSE)</f>
        <v>Si</v>
      </c>
      <c r="K87" s="138" t="str">
        <f>VLOOKUP(E87,VIP!$A$2:$O16553,6,0)</f>
        <v>NO</v>
      </c>
      <c r="L87" s="143" t="s">
        <v>2629</v>
      </c>
      <c r="M87" s="93" t="s">
        <v>2437</v>
      </c>
      <c r="N87" s="93" t="s">
        <v>2443</v>
      </c>
      <c r="O87" s="138" t="s">
        <v>2445</v>
      </c>
      <c r="P87" s="143"/>
      <c r="Q87" s="134" t="s">
        <v>2629</v>
      </c>
    </row>
    <row r="88" spans="1:17" ht="18" x14ac:dyDescent="0.25">
      <c r="A88" s="138" t="str">
        <f>VLOOKUP(E88,'LISTADO ATM'!$A$2:$C$901,3,0)</f>
        <v>DISTRITO NACIONAL</v>
      </c>
      <c r="B88" s="144" t="s">
        <v>2670</v>
      </c>
      <c r="C88" s="94">
        <v>44459.836875000001</v>
      </c>
      <c r="D88" s="94" t="s">
        <v>2440</v>
      </c>
      <c r="E88" s="136">
        <v>565</v>
      </c>
      <c r="F88" s="138" t="str">
        <f>VLOOKUP(E88,VIP!$A$2:$O16083,2,0)</f>
        <v>DRBR24H</v>
      </c>
      <c r="G88" s="138" t="str">
        <f>VLOOKUP(E88,'LISTADO ATM'!$A$2:$B$900,2,0)</f>
        <v xml:space="preserve">ATM S/M La Cadena Núñez de Cáceres </v>
      </c>
      <c r="H88" s="138" t="str">
        <f>VLOOKUP(E88,VIP!$A$2:$O21044,7,FALSE)</f>
        <v>Si</v>
      </c>
      <c r="I88" s="138" t="str">
        <f>VLOOKUP(E88,VIP!$A$2:$O13009,8,FALSE)</f>
        <v>Si</v>
      </c>
      <c r="J88" s="138" t="str">
        <f>VLOOKUP(E88,VIP!$A$2:$O12959,8,FALSE)</f>
        <v>Si</v>
      </c>
      <c r="K88" s="138" t="str">
        <f>VLOOKUP(E88,VIP!$A$2:$O16533,6,0)</f>
        <v>NO</v>
      </c>
      <c r="L88" s="143" t="s">
        <v>2409</v>
      </c>
      <c r="M88" s="93" t="s">
        <v>2437</v>
      </c>
      <c r="N88" s="93" t="s">
        <v>2443</v>
      </c>
      <c r="O88" s="138" t="s">
        <v>2444</v>
      </c>
      <c r="P88" s="143"/>
      <c r="Q88" s="134" t="s">
        <v>2409</v>
      </c>
    </row>
    <row r="89" spans="1:17" ht="18" x14ac:dyDescent="0.25">
      <c r="A89" s="138" t="str">
        <f>VLOOKUP(E89,'LISTADO ATM'!$A$2:$C$901,3,0)</f>
        <v>NORTE</v>
      </c>
      <c r="B89" s="144" t="s">
        <v>2669</v>
      </c>
      <c r="C89" s="94">
        <v>44459.835405092592</v>
      </c>
      <c r="D89" s="94" t="s">
        <v>2459</v>
      </c>
      <c r="E89" s="136">
        <v>396</v>
      </c>
      <c r="F89" s="138" t="str">
        <f>VLOOKUP(E89,VIP!$A$2:$O16082,2,0)</f>
        <v>DRBR396</v>
      </c>
      <c r="G89" s="138" t="str">
        <f>VLOOKUP(E89,'LISTADO ATM'!$A$2:$B$900,2,0)</f>
        <v xml:space="preserve">ATM Oficina Plaza Ulloa (La Fuente) </v>
      </c>
      <c r="H89" s="138" t="str">
        <f>VLOOKUP(E89,VIP!$A$2:$O21043,7,FALSE)</f>
        <v>Si</v>
      </c>
      <c r="I89" s="138" t="str">
        <f>VLOOKUP(E89,VIP!$A$2:$O13008,8,FALSE)</f>
        <v>Si</v>
      </c>
      <c r="J89" s="138" t="str">
        <f>VLOOKUP(E89,VIP!$A$2:$O12958,8,FALSE)</f>
        <v>Si</v>
      </c>
      <c r="K89" s="138" t="str">
        <f>VLOOKUP(E89,VIP!$A$2:$O16532,6,0)</f>
        <v>NO</v>
      </c>
      <c r="L89" s="143" t="s">
        <v>2409</v>
      </c>
      <c r="M89" s="93" t="s">
        <v>2437</v>
      </c>
      <c r="N89" s="93" t="s">
        <v>2443</v>
      </c>
      <c r="O89" s="138" t="s">
        <v>2625</v>
      </c>
      <c r="P89" s="143"/>
      <c r="Q89" s="134" t="s">
        <v>2409</v>
      </c>
    </row>
    <row r="90" spans="1:17" ht="18" x14ac:dyDescent="0.25">
      <c r="A90" s="138" t="str">
        <f>VLOOKUP(E90,'LISTADO ATM'!$A$2:$C$901,3,0)</f>
        <v>ESTE</v>
      </c>
      <c r="B90" s="144" t="s">
        <v>2654</v>
      </c>
      <c r="C90" s="94">
        <v>44459.782002314816</v>
      </c>
      <c r="D90" s="94" t="s">
        <v>2440</v>
      </c>
      <c r="E90" s="136">
        <v>634</v>
      </c>
      <c r="F90" s="138" t="str">
        <f>VLOOKUP(E90,VIP!$A$2:$O16067,2,0)</f>
        <v>DRBR273</v>
      </c>
      <c r="G90" s="138" t="str">
        <f>VLOOKUP(E90,'LISTADO ATM'!$A$2:$B$900,2,0)</f>
        <v xml:space="preserve">ATM Ayuntamiento Los Llanos (SPM) </v>
      </c>
      <c r="H90" s="138" t="str">
        <f>VLOOKUP(E90,VIP!$A$2:$O21028,7,FALSE)</f>
        <v>Si</v>
      </c>
      <c r="I90" s="138" t="str">
        <f>VLOOKUP(E90,VIP!$A$2:$O12993,8,FALSE)</f>
        <v>Si</v>
      </c>
      <c r="J90" s="138" t="str">
        <f>VLOOKUP(E90,VIP!$A$2:$O12943,8,FALSE)</f>
        <v>Si</v>
      </c>
      <c r="K90" s="138" t="str">
        <f>VLOOKUP(E90,VIP!$A$2:$O16517,6,0)</f>
        <v>NO</v>
      </c>
      <c r="L90" s="143" t="s">
        <v>2409</v>
      </c>
      <c r="M90" s="93" t="s">
        <v>2437</v>
      </c>
      <c r="N90" s="93" t="s">
        <v>2443</v>
      </c>
      <c r="O90" s="138" t="s">
        <v>2444</v>
      </c>
      <c r="P90" s="143"/>
      <c r="Q90" s="134" t="s">
        <v>2409</v>
      </c>
    </row>
    <row r="91" spans="1:17" ht="18" x14ac:dyDescent="0.25">
      <c r="A91" s="138" t="str">
        <f>VLOOKUP(E91,'LISTADO ATM'!$A$2:$C$901,3,0)</f>
        <v>NORTE</v>
      </c>
      <c r="B91" s="144" t="s">
        <v>2653</v>
      </c>
      <c r="C91" s="94">
        <v>44459.778587962966</v>
      </c>
      <c r="D91" s="94" t="s">
        <v>2614</v>
      </c>
      <c r="E91" s="136">
        <v>687</v>
      </c>
      <c r="F91" s="138" t="str">
        <f>VLOOKUP(E91,VIP!$A$2:$O16065,2,0)</f>
        <v>DRBR687</v>
      </c>
      <c r="G91" s="138" t="str">
        <f>VLOOKUP(E91,'LISTADO ATM'!$A$2:$B$900,2,0)</f>
        <v>ATM Oficina Monterrico II</v>
      </c>
      <c r="H91" s="138" t="str">
        <f>VLOOKUP(E91,VIP!$A$2:$O21026,7,FALSE)</f>
        <v>NO</v>
      </c>
      <c r="I91" s="138" t="str">
        <f>VLOOKUP(E91,VIP!$A$2:$O12991,8,FALSE)</f>
        <v>NO</v>
      </c>
      <c r="J91" s="138" t="str">
        <f>VLOOKUP(E91,VIP!$A$2:$O12941,8,FALSE)</f>
        <v>NO</v>
      </c>
      <c r="K91" s="138" t="str">
        <f>VLOOKUP(E91,VIP!$A$2:$O16515,6,0)</f>
        <v>SI</v>
      </c>
      <c r="L91" s="143" t="s">
        <v>2409</v>
      </c>
      <c r="M91" s="93" t="s">
        <v>2437</v>
      </c>
      <c r="N91" s="93" t="s">
        <v>2443</v>
      </c>
      <c r="O91" s="138" t="s">
        <v>2615</v>
      </c>
      <c r="P91" s="143"/>
      <c r="Q91" s="134" t="s">
        <v>2409</v>
      </c>
    </row>
    <row r="92" spans="1:17" s="119" customFormat="1" ht="18" x14ac:dyDescent="0.25">
      <c r="A92" s="138" t="str">
        <f>VLOOKUP(E92,'LISTADO ATM'!$A$2:$C$901,3,0)</f>
        <v>DISTRITO NACIONAL</v>
      </c>
      <c r="B92" s="144" t="s">
        <v>2649</v>
      </c>
      <c r="C92" s="94">
        <v>44459.747731481482</v>
      </c>
      <c r="D92" s="94" t="s">
        <v>2459</v>
      </c>
      <c r="E92" s="136">
        <v>354</v>
      </c>
      <c r="F92" s="138" t="str">
        <f>VLOOKUP(E92,VIP!$A$2:$O16061,2,0)</f>
        <v>DRBR354</v>
      </c>
      <c r="G92" s="138" t="str">
        <f>VLOOKUP(E92,'LISTADO ATM'!$A$2:$B$900,2,0)</f>
        <v xml:space="preserve">ATM Oficina Núñez de Cáceres II </v>
      </c>
      <c r="H92" s="138" t="str">
        <f>VLOOKUP(E92,VIP!$A$2:$O21022,7,FALSE)</f>
        <v>Si</v>
      </c>
      <c r="I92" s="138" t="str">
        <f>VLOOKUP(E92,VIP!$A$2:$O12987,8,FALSE)</f>
        <v>Si</v>
      </c>
      <c r="J92" s="138" t="str">
        <f>VLOOKUP(E92,VIP!$A$2:$O12937,8,FALSE)</f>
        <v>Si</v>
      </c>
      <c r="K92" s="138" t="str">
        <f>VLOOKUP(E92,VIP!$A$2:$O16511,6,0)</f>
        <v>NO</v>
      </c>
      <c r="L92" s="143" t="s">
        <v>2409</v>
      </c>
      <c r="M92" s="93" t="s">
        <v>2437</v>
      </c>
      <c r="N92" s="93" t="s">
        <v>2443</v>
      </c>
      <c r="O92" s="138" t="s">
        <v>2625</v>
      </c>
      <c r="P92" s="143"/>
      <c r="Q92" s="134" t="s">
        <v>2409</v>
      </c>
    </row>
    <row r="93" spans="1:17" s="119" customFormat="1" ht="18" x14ac:dyDescent="0.25">
      <c r="A93" s="138" t="str">
        <f>VLOOKUP(E93,'LISTADO ATM'!$A$2:$C$901,3,0)</f>
        <v>SUR</v>
      </c>
      <c r="B93" s="144" t="s">
        <v>2648</v>
      </c>
      <c r="C93" s="94">
        <v>44459.744155092594</v>
      </c>
      <c r="D93" s="94" t="s">
        <v>2440</v>
      </c>
      <c r="E93" s="136">
        <v>356</v>
      </c>
      <c r="F93" s="138" t="str">
        <f>VLOOKUP(E93,VIP!$A$2:$O16060,2,0)</f>
        <v>DRBR356</v>
      </c>
      <c r="G93" s="138" t="str">
        <f>VLOOKUP(E93,'LISTADO ATM'!$A$2:$B$900,2,0)</f>
        <v xml:space="preserve">ATM Estación Sigma (San Cristóbal) </v>
      </c>
      <c r="H93" s="138" t="str">
        <f>VLOOKUP(E93,VIP!$A$2:$O21021,7,FALSE)</f>
        <v>Si</v>
      </c>
      <c r="I93" s="138" t="str">
        <f>VLOOKUP(E93,VIP!$A$2:$O12986,8,FALSE)</f>
        <v>Si</v>
      </c>
      <c r="J93" s="138" t="str">
        <f>VLOOKUP(E93,VIP!$A$2:$O12936,8,FALSE)</f>
        <v>Si</v>
      </c>
      <c r="K93" s="138" t="str">
        <f>VLOOKUP(E93,VIP!$A$2:$O16510,6,0)</f>
        <v>NO</v>
      </c>
      <c r="L93" s="143" t="s">
        <v>2409</v>
      </c>
      <c r="M93" s="93" t="s">
        <v>2437</v>
      </c>
      <c r="N93" s="93" t="s">
        <v>2443</v>
      </c>
      <c r="O93" s="138" t="s">
        <v>2444</v>
      </c>
      <c r="P93" s="143"/>
      <c r="Q93" s="134" t="s">
        <v>2409</v>
      </c>
    </row>
    <row r="94" spans="1:17" s="119" customFormat="1" ht="18" x14ac:dyDescent="0.25">
      <c r="A94" s="138" t="str">
        <f>VLOOKUP(E94,'LISTADO ATM'!$A$2:$C$901,3,0)</f>
        <v>NORTE</v>
      </c>
      <c r="B94" s="144" t="s">
        <v>2647</v>
      </c>
      <c r="C94" s="94">
        <v>44459.742118055554</v>
      </c>
      <c r="D94" s="94" t="s">
        <v>2459</v>
      </c>
      <c r="E94" s="136">
        <v>712</v>
      </c>
      <c r="F94" s="138" t="str">
        <f>VLOOKUP(E94,VIP!$A$2:$O16059,2,0)</f>
        <v>DRBR128</v>
      </c>
      <c r="G94" s="138" t="str">
        <f>VLOOKUP(E94,'LISTADO ATM'!$A$2:$B$900,2,0)</f>
        <v xml:space="preserve">ATM Oficina Imbert </v>
      </c>
      <c r="H94" s="138" t="str">
        <f>VLOOKUP(E94,VIP!$A$2:$O21020,7,FALSE)</f>
        <v>Si</v>
      </c>
      <c r="I94" s="138" t="str">
        <f>VLOOKUP(E94,VIP!$A$2:$O12985,8,FALSE)</f>
        <v>Si</v>
      </c>
      <c r="J94" s="138" t="str">
        <f>VLOOKUP(E94,VIP!$A$2:$O12935,8,FALSE)</f>
        <v>Si</v>
      </c>
      <c r="K94" s="138" t="str">
        <f>VLOOKUP(E94,VIP!$A$2:$O16509,6,0)</f>
        <v>SI</v>
      </c>
      <c r="L94" s="143" t="s">
        <v>2409</v>
      </c>
      <c r="M94" s="93" t="s">
        <v>2437</v>
      </c>
      <c r="N94" s="93" t="s">
        <v>2443</v>
      </c>
      <c r="O94" s="138" t="s">
        <v>2625</v>
      </c>
      <c r="P94" s="143"/>
      <c r="Q94" s="134" t="s">
        <v>2409</v>
      </c>
    </row>
    <row r="95" spans="1:17" s="119" customFormat="1" ht="18" x14ac:dyDescent="0.25">
      <c r="A95" s="138" t="str">
        <f>VLOOKUP(E95,'LISTADO ATM'!$A$2:$C$901,3,0)</f>
        <v>DISTRITO NACIONAL</v>
      </c>
      <c r="B95" s="144" t="s">
        <v>2644</v>
      </c>
      <c r="C95" s="94">
        <v>44459.737337962964</v>
      </c>
      <c r="D95" s="94" t="s">
        <v>2440</v>
      </c>
      <c r="E95" s="136">
        <v>560</v>
      </c>
      <c r="F95" s="138" t="str">
        <f>VLOOKUP(E95,VIP!$A$2:$O16056,2,0)</f>
        <v>DRBR229</v>
      </c>
      <c r="G95" s="138" t="str">
        <f>VLOOKUP(E95,'LISTADO ATM'!$A$2:$B$900,2,0)</f>
        <v xml:space="preserve">ATM Junta Central Electoral </v>
      </c>
      <c r="H95" s="138" t="str">
        <f>VLOOKUP(E95,VIP!$A$2:$O21017,7,FALSE)</f>
        <v>Si</v>
      </c>
      <c r="I95" s="138" t="str">
        <f>VLOOKUP(E95,VIP!$A$2:$O12982,8,FALSE)</f>
        <v>Si</v>
      </c>
      <c r="J95" s="138" t="str">
        <f>VLOOKUP(E95,VIP!$A$2:$O12932,8,FALSE)</f>
        <v>Si</v>
      </c>
      <c r="K95" s="138" t="str">
        <f>VLOOKUP(E95,VIP!$A$2:$O16506,6,0)</f>
        <v>SI</v>
      </c>
      <c r="L95" s="143" t="s">
        <v>2409</v>
      </c>
      <c r="M95" s="93" t="s">
        <v>2437</v>
      </c>
      <c r="N95" s="93" t="s">
        <v>2443</v>
      </c>
      <c r="O95" s="138" t="s">
        <v>2444</v>
      </c>
      <c r="P95" s="143"/>
      <c r="Q95" s="134" t="s">
        <v>2409</v>
      </c>
    </row>
    <row r="96" spans="1:17" s="119" customFormat="1" ht="18" x14ac:dyDescent="0.25">
      <c r="A96" s="138" t="str">
        <f>VLOOKUP(E96,'LISTADO ATM'!$A$2:$C$901,3,0)</f>
        <v>NORTE</v>
      </c>
      <c r="B96" s="144" t="s">
        <v>2642</v>
      </c>
      <c r="C96" s="94">
        <v>44459.734178240738</v>
      </c>
      <c r="D96" s="94" t="s">
        <v>2459</v>
      </c>
      <c r="E96" s="136">
        <v>171</v>
      </c>
      <c r="F96" s="138" t="str">
        <f>VLOOKUP(E96,VIP!$A$2:$O16054,2,0)</f>
        <v>DRBR171</v>
      </c>
      <c r="G96" s="138" t="str">
        <f>VLOOKUP(E96,'LISTADO ATM'!$A$2:$B$900,2,0)</f>
        <v xml:space="preserve">ATM Oficina Moca </v>
      </c>
      <c r="H96" s="138" t="str">
        <f>VLOOKUP(E96,VIP!$A$2:$O21015,7,FALSE)</f>
        <v>Si</v>
      </c>
      <c r="I96" s="138" t="str">
        <f>VLOOKUP(E96,VIP!$A$2:$O12980,8,FALSE)</f>
        <v>Si</v>
      </c>
      <c r="J96" s="138" t="str">
        <f>VLOOKUP(E96,VIP!$A$2:$O12930,8,FALSE)</f>
        <v>Si</v>
      </c>
      <c r="K96" s="138" t="str">
        <f>VLOOKUP(E96,VIP!$A$2:$O16504,6,0)</f>
        <v>NO</v>
      </c>
      <c r="L96" s="143" t="s">
        <v>2409</v>
      </c>
      <c r="M96" s="154" t="s">
        <v>2530</v>
      </c>
      <c r="N96" s="93" t="s">
        <v>2443</v>
      </c>
      <c r="O96" s="138" t="s">
        <v>2625</v>
      </c>
      <c r="P96" s="143"/>
      <c r="Q96" s="234">
        <v>44460.445856481485</v>
      </c>
    </row>
    <row r="97" spans="1:17" s="119" customFormat="1" ht="18" x14ac:dyDescent="0.25">
      <c r="A97" s="138" t="str">
        <f>VLOOKUP(E97,'LISTADO ATM'!$A$2:$C$901,3,0)</f>
        <v>DISTRITO NACIONAL</v>
      </c>
      <c r="B97" s="144" t="s">
        <v>2641</v>
      </c>
      <c r="C97" s="94">
        <v>44459.732905092591</v>
      </c>
      <c r="D97" s="94" t="s">
        <v>2440</v>
      </c>
      <c r="E97" s="136">
        <v>900</v>
      </c>
      <c r="F97" s="138" t="str">
        <f>VLOOKUP(E97,VIP!$A$2:$O16053,2,0)</f>
        <v>DRBR900</v>
      </c>
      <c r="G97" s="138" t="str">
        <f>VLOOKUP(E97,'LISTADO ATM'!$A$2:$B$900,2,0)</f>
        <v xml:space="preserve">ATM UNP Merca Santo Domingo </v>
      </c>
      <c r="H97" s="138" t="str">
        <f>VLOOKUP(E97,VIP!$A$2:$O21014,7,FALSE)</f>
        <v>Si</v>
      </c>
      <c r="I97" s="138" t="str">
        <f>VLOOKUP(E97,VIP!$A$2:$O12979,8,FALSE)</f>
        <v>Si</v>
      </c>
      <c r="J97" s="138" t="str">
        <f>VLOOKUP(E97,VIP!$A$2:$O12929,8,FALSE)</f>
        <v>Si</v>
      </c>
      <c r="K97" s="138" t="str">
        <f>VLOOKUP(E97,VIP!$A$2:$O16503,6,0)</f>
        <v>NO</v>
      </c>
      <c r="L97" s="143" t="s">
        <v>2409</v>
      </c>
      <c r="M97" s="93" t="s">
        <v>2437</v>
      </c>
      <c r="N97" s="93" t="s">
        <v>2443</v>
      </c>
      <c r="O97" s="138" t="s">
        <v>2444</v>
      </c>
      <c r="P97" s="143"/>
      <c r="Q97" s="134" t="s">
        <v>2409</v>
      </c>
    </row>
    <row r="98" spans="1:17" s="119" customFormat="1" ht="18" x14ac:dyDescent="0.25">
      <c r="A98" s="138" t="str">
        <f>VLOOKUP(E98,'LISTADO ATM'!$A$2:$C$901,3,0)</f>
        <v>ESTE</v>
      </c>
      <c r="B98" s="144" t="s">
        <v>2640</v>
      </c>
      <c r="C98" s="94">
        <v>44459.725706018522</v>
      </c>
      <c r="D98" s="94" t="s">
        <v>2440</v>
      </c>
      <c r="E98" s="136">
        <v>963</v>
      </c>
      <c r="F98" s="138" t="str">
        <f>VLOOKUP(E98,VIP!$A$2:$O16052,2,0)</f>
        <v>DRBR963</v>
      </c>
      <c r="G98" s="138" t="str">
        <f>VLOOKUP(E98,'LISTADO ATM'!$A$2:$B$900,2,0)</f>
        <v xml:space="preserve">ATM Multiplaza La Romana </v>
      </c>
      <c r="H98" s="138" t="str">
        <f>VLOOKUP(E98,VIP!$A$2:$O21013,7,FALSE)</f>
        <v>Si</v>
      </c>
      <c r="I98" s="138" t="str">
        <f>VLOOKUP(E98,VIP!$A$2:$O12978,8,FALSE)</f>
        <v>Si</v>
      </c>
      <c r="J98" s="138" t="str">
        <f>VLOOKUP(E98,VIP!$A$2:$O12928,8,FALSE)</f>
        <v>Si</v>
      </c>
      <c r="K98" s="138" t="str">
        <f>VLOOKUP(E98,VIP!$A$2:$O16502,6,0)</f>
        <v>NO</v>
      </c>
      <c r="L98" s="143" t="s">
        <v>2409</v>
      </c>
      <c r="M98" s="93" t="s">
        <v>2437</v>
      </c>
      <c r="N98" s="93" t="s">
        <v>2443</v>
      </c>
      <c r="O98" s="138" t="s">
        <v>2444</v>
      </c>
      <c r="P98" s="143"/>
      <c r="Q98" s="134" t="s">
        <v>2409</v>
      </c>
    </row>
    <row r="99" spans="1:17" s="119" customFormat="1" ht="18" x14ac:dyDescent="0.25">
      <c r="A99" s="138" t="str">
        <f>VLOOKUP(E99,'LISTADO ATM'!$A$2:$C$901,3,0)</f>
        <v>ESTE</v>
      </c>
      <c r="B99" s="144" t="s">
        <v>2639</v>
      </c>
      <c r="C99" s="94">
        <v>44459.723530092589</v>
      </c>
      <c r="D99" s="94" t="s">
        <v>2440</v>
      </c>
      <c r="E99" s="136">
        <v>742</v>
      </c>
      <c r="F99" s="138" t="str">
        <f>VLOOKUP(E99,VIP!$A$2:$O16050,2,0)</f>
        <v>DRBR990</v>
      </c>
      <c r="G99" s="138" t="str">
        <f>VLOOKUP(E99,'LISTADO ATM'!$A$2:$B$900,2,0)</f>
        <v xml:space="preserve">ATM Oficina Plaza del Rey (La Romana) </v>
      </c>
      <c r="H99" s="138" t="str">
        <f>VLOOKUP(E99,VIP!$A$2:$O21011,7,FALSE)</f>
        <v>Si</v>
      </c>
      <c r="I99" s="138" t="str">
        <f>VLOOKUP(E99,VIP!$A$2:$O12976,8,FALSE)</f>
        <v>Si</v>
      </c>
      <c r="J99" s="138" t="str">
        <f>VLOOKUP(E99,VIP!$A$2:$O12926,8,FALSE)</f>
        <v>Si</v>
      </c>
      <c r="K99" s="138" t="str">
        <f>VLOOKUP(E99,VIP!$A$2:$O16500,6,0)</f>
        <v>NO</v>
      </c>
      <c r="L99" s="143" t="s">
        <v>2409</v>
      </c>
      <c r="M99" s="93" t="s">
        <v>2437</v>
      </c>
      <c r="N99" s="93" t="s">
        <v>2443</v>
      </c>
      <c r="O99" s="138" t="s">
        <v>2444</v>
      </c>
      <c r="P99" s="143"/>
      <c r="Q99" s="134" t="s">
        <v>2409</v>
      </c>
    </row>
    <row r="100" spans="1:17" s="119" customFormat="1" ht="18" x14ac:dyDescent="0.25">
      <c r="A100" s="138" t="str">
        <f>VLOOKUP(E100,'LISTADO ATM'!$A$2:$C$901,3,0)</f>
        <v>NORTE</v>
      </c>
      <c r="B100" s="144" t="s">
        <v>2638</v>
      </c>
      <c r="C100" s="94">
        <v>44459.721863425926</v>
      </c>
      <c r="D100" s="94" t="s">
        <v>2459</v>
      </c>
      <c r="E100" s="136">
        <v>307</v>
      </c>
      <c r="F100" s="138" t="str">
        <f>VLOOKUP(E100,VIP!$A$2:$O16049,2,0)</f>
        <v>DRBR307</v>
      </c>
      <c r="G100" s="138" t="str">
        <f>VLOOKUP(E100,'LISTADO ATM'!$A$2:$B$900,2,0)</f>
        <v>ATM Oficina Nagua II</v>
      </c>
      <c r="H100" s="138" t="str">
        <f>VLOOKUP(E100,VIP!$A$2:$O21010,7,FALSE)</f>
        <v>Si</v>
      </c>
      <c r="I100" s="138" t="str">
        <f>VLOOKUP(E100,VIP!$A$2:$O12975,8,FALSE)</f>
        <v>Si</v>
      </c>
      <c r="J100" s="138" t="str">
        <f>VLOOKUP(E100,VIP!$A$2:$O12925,8,FALSE)</f>
        <v>Si</v>
      </c>
      <c r="K100" s="138" t="str">
        <f>VLOOKUP(E100,VIP!$A$2:$O16499,6,0)</f>
        <v>SI</v>
      </c>
      <c r="L100" s="143" t="s">
        <v>2409</v>
      </c>
      <c r="M100" s="93" t="s">
        <v>2437</v>
      </c>
      <c r="N100" s="93" t="s">
        <v>2443</v>
      </c>
      <c r="O100" s="138" t="s">
        <v>2625</v>
      </c>
      <c r="P100" s="143"/>
      <c r="Q100" s="134" t="s">
        <v>2409</v>
      </c>
    </row>
    <row r="101" spans="1:17" s="119" customFormat="1" ht="18" x14ac:dyDescent="0.25">
      <c r="A101" s="138" t="str">
        <f>VLOOKUP(E101,'LISTADO ATM'!$A$2:$C$901,3,0)</f>
        <v>ESTE</v>
      </c>
      <c r="B101" s="144">
        <v>3336031712</v>
      </c>
      <c r="C101" s="94">
        <v>44459.643657407411</v>
      </c>
      <c r="D101" s="94" t="s">
        <v>2459</v>
      </c>
      <c r="E101" s="136">
        <v>330</v>
      </c>
      <c r="F101" s="138" t="str">
        <f>VLOOKUP(E101,VIP!$A$2:$O16044,2,0)</f>
        <v>DRBR330</v>
      </c>
      <c r="G101" s="138" t="str">
        <f>VLOOKUP(E101,'LISTADO ATM'!$A$2:$B$900,2,0)</f>
        <v xml:space="preserve">ATM Oficina Boulevard (Higuey) </v>
      </c>
      <c r="H101" s="138" t="str">
        <f>VLOOKUP(E101,VIP!$A$2:$O21005,7,FALSE)</f>
        <v>Si</v>
      </c>
      <c r="I101" s="138" t="str">
        <f>VLOOKUP(E101,VIP!$A$2:$O12970,8,FALSE)</f>
        <v>Si</v>
      </c>
      <c r="J101" s="138" t="str">
        <f>VLOOKUP(E101,VIP!$A$2:$O12920,8,FALSE)</f>
        <v>Si</v>
      </c>
      <c r="K101" s="138" t="str">
        <f>VLOOKUP(E101,VIP!$A$2:$O16494,6,0)</f>
        <v>SI</v>
      </c>
      <c r="L101" s="143" t="s">
        <v>2409</v>
      </c>
      <c r="M101" s="93" t="s">
        <v>2437</v>
      </c>
      <c r="N101" s="93" t="s">
        <v>2443</v>
      </c>
      <c r="O101" s="138" t="s">
        <v>2616</v>
      </c>
      <c r="P101" s="143"/>
      <c r="Q101" s="134" t="s">
        <v>2409</v>
      </c>
    </row>
    <row r="102" spans="1:17" s="119" customFormat="1" ht="18" x14ac:dyDescent="0.25">
      <c r="A102" s="138" t="str">
        <f>VLOOKUP(E102,'LISTADO ATM'!$A$2:$C$901,3,0)</f>
        <v>DISTRITO NACIONAL</v>
      </c>
      <c r="B102" s="144">
        <v>3336031563</v>
      </c>
      <c r="C102" s="94">
        <v>44459.593877314815</v>
      </c>
      <c r="D102" s="94" t="s">
        <v>2459</v>
      </c>
      <c r="E102" s="136">
        <v>743</v>
      </c>
      <c r="F102" s="138" t="str">
        <f>VLOOKUP(E102,VIP!$A$2:$O16053,2,0)</f>
        <v>DRBR287</v>
      </c>
      <c r="G102" s="138" t="str">
        <f>VLOOKUP(E102,'LISTADO ATM'!$A$2:$B$900,2,0)</f>
        <v xml:space="preserve">ATM Oficina Los Frailes </v>
      </c>
      <c r="H102" s="138" t="str">
        <f>VLOOKUP(E102,VIP!$A$2:$O21014,7,FALSE)</f>
        <v>Si</v>
      </c>
      <c r="I102" s="138" t="str">
        <f>VLOOKUP(E102,VIP!$A$2:$O12979,8,FALSE)</f>
        <v>Si</v>
      </c>
      <c r="J102" s="138" t="str">
        <f>VLOOKUP(E102,VIP!$A$2:$O12929,8,FALSE)</f>
        <v>Si</v>
      </c>
      <c r="K102" s="138" t="str">
        <f>VLOOKUP(E102,VIP!$A$2:$O16503,6,0)</f>
        <v>SI</v>
      </c>
      <c r="L102" s="143" t="s">
        <v>2409</v>
      </c>
      <c r="M102" s="93" t="s">
        <v>2437</v>
      </c>
      <c r="N102" s="93" t="s">
        <v>2443</v>
      </c>
      <c r="O102" s="138" t="s">
        <v>2616</v>
      </c>
      <c r="P102" s="143"/>
      <c r="Q102" s="134" t="s">
        <v>2409</v>
      </c>
    </row>
    <row r="103" spans="1:17" s="119" customFormat="1" ht="18" x14ac:dyDescent="0.25">
      <c r="A103" s="138" t="str">
        <f>VLOOKUP(E103,'LISTADO ATM'!$A$2:$C$901,3,0)</f>
        <v>NORTE</v>
      </c>
      <c r="B103" s="144">
        <v>3336031486</v>
      </c>
      <c r="C103" s="94">
        <v>44459.54583333333</v>
      </c>
      <c r="D103" s="94" t="s">
        <v>2459</v>
      </c>
      <c r="E103" s="136">
        <v>950</v>
      </c>
      <c r="F103" s="138" t="str">
        <f>VLOOKUP(E103,VIP!$A$2:$O16054,2,0)</f>
        <v>DRBR12G</v>
      </c>
      <c r="G103" s="138" t="str">
        <f>VLOOKUP(E103,'LISTADO ATM'!$A$2:$B$900,2,0)</f>
        <v xml:space="preserve">ATM Oficina Monterrico </v>
      </c>
      <c r="H103" s="138" t="str">
        <f>VLOOKUP(E103,VIP!$A$2:$O21015,7,FALSE)</f>
        <v>Si</v>
      </c>
      <c r="I103" s="138" t="str">
        <f>VLOOKUP(E103,VIP!$A$2:$O12980,8,FALSE)</f>
        <v>Si</v>
      </c>
      <c r="J103" s="138" t="str">
        <f>VLOOKUP(E103,VIP!$A$2:$O12930,8,FALSE)</f>
        <v>Si</v>
      </c>
      <c r="K103" s="138" t="str">
        <f>VLOOKUP(E103,VIP!$A$2:$O16504,6,0)</f>
        <v>SI</v>
      </c>
      <c r="L103" s="143" t="s">
        <v>2409</v>
      </c>
      <c r="M103" s="93" t="s">
        <v>2437</v>
      </c>
      <c r="N103" s="93" t="s">
        <v>2443</v>
      </c>
      <c r="O103" s="138" t="s">
        <v>2616</v>
      </c>
      <c r="P103" s="143"/>
      <c r="Q103" s="134" t="s">
        <v>2409</v>
      </c>
    </row>
    <row r="104" spans="1:17" s="119" customFormat="1" ht="18" x14ac:dyDescent="0.25">
      <c r="A104" s="138" t="str">
        <f>VLOOKUP(E104,'LISTADO ATM'!$A$2:$C$901,3,0)</f>
        <v>ESTE</v>
      </c>
      <c r="B104" s="144">
        <v>3336031464</v>
      </c>
      <c r="C104" s="94">
        <v>44459.533703703702</v>
      </c>
      <c r="D104" s="94" t="s">
        <v>2459</v>
      </c>
      <c r="E104" s="136">
        <v>631</v>
      </c>
      <c r="F104" s="138" t="str">
        <f>VLOOKUP(E104,VIP!$A$2:$O16056,2,0)</f>
        <v>DRBR417</v>
      </c>
      <c r="G104" s="138" t="str">
        <f>VLOOKUP(E104,'LISTADO ATM'!$A$2:$B$900,2,0)</f>
        <v xml:space="preserve">ATM ASOCODEQUI (San Pedro) </v>
      </c>
      <c r="H104" s="138" t="str">
        <f>VLOOKUP(E104,VIP!$A$2:$O21017,7,FALSE)</f>
        <v>Si</v>
      </c>
      <c r="I104" s="138" t="str">
        <f>VLOOKUP(E104,VIP!$A$2:$O12982,8,FALSE)</f>
        <v>Si</v>
      </c>
      <c r="J104" s="138" t="str">
        <f>VLOOKUP(E104,VIP!$A$2:$O12932,8,FALSE)</f>
        <v>Si</v>
      </c>
      <c r="K104" s="138" t="str">
        <f>VLOOKUP(E104,VIP!$A$2:$O16506,6,0)</f>
        <v>NO</v>
      </c>
      <c r="L104" s="143" t="s">
        <v>2409</v>
      </c>
      <c r="M104" s="93" t="s">
        <v>2437</v>
      </c>
      <c r="N104" s="93" t="s">
        <v>2443</v>
      </c>
      <c r="O104" s="138" t="s">
        <v>2616</v>
      </c>
      <c r="P104" s="143"/>
      <c r="Q104" s="134" t="s">
        <v>2409</v>
      </c>
    </row>
    <row r="105" spans="1:17" s="119" customFormat="1" ht="18" x14ac:dyDescent="0.25">
      <c r="A105" s="138" t="str">
        <f>VLOOKUP(E105,'LISTADO ATM'!$A$2:$C$901,3,0)</f>
        <v>NORTE</v>
      </c>
      <c r="B105" s="144">
        <v>3336031361</v>
      </c>
      <c r="C105" s="94">
        <v>44459.497928240744</v>
      </c>
      <c r="D105" s="94" t="s">
        <v>2459</v>
      </c>
      <c r="E105" s="136">
        <v>144</v>
      </c>
      <c r="F105" s="138" t="str">
        <f>VLOOKUP(E105,VIP!$A$2:$O16065,2,0)</f>
        <v>DRBR144</v>
      </c>
      <c r="G105" s="138" t="str">
        <f>VLOOKUP(E105,'LISTADO ATM'!$A$2:$B$900,2,0)</f>
        <v xml:space="preserve">ATM Oficina Villa Altagracia </v>
      </c>
      <c r="H105" s="138" t="str">
        <f>VLOOKUP(E105,VIP!$A$2:$O21026,7,FALSE)</f>
        <v>Si</v>
      </c>
      <c r="I105" s="138" t="str">
        <f>VLOOKUP(E105,VIP!$A$2:$O12991,8,FALSE)</f>
        <v>Si</v>
      </c>
      <c r="J105" s="138" t="str">
        <f>VLOOKUP(E105,VIP!$A$2:$O12941,8,FALSE)</f>
        <v>Si</v>
      </c>
      <c r="K105" s="138" t="str">
        <f>VLOOKUP(E105,VIP!$A$2:$O16515,6,0)</f>
        <v>SI</v>
      </c>
      <c r="L105" s="143" t="s">
        <v>2409</v>
      </c>
      <c r="M105" s="93" t="s">
        <v>2437</v>
      </c>
      <c r="N105" s="93" t="s">
        <v>2443</v>
      </c>
      <c r="O105" s="138" t="s">
        <v>2616</v>
      </c>
      <c r="P105" s="143"/>
      <c r="Q105" s="134" t="s">
        <v>2409</v>
      </c>
    </row>
    <row r="106" spans="1:17" s="119" customFormat="1" ht="18" x14ac:dyDescent="0.25">
      <c r="A106" s="138" t="str">
        <f>VLOOKUP(E106,'LISTADO ATM'!$A$2:$C$901,3,0)</f>
        <v>SUR</v>
      </c>
      <c r="B106" s="144">
        <v>3336031116</v>
      </c>
      <c r="C106" s="94">
        <v>44459.438969907409</v>
      </c>
      <c r="D106" s="94" t="s">
        <v>2459</v>
      </c>
      <c r="E106" s="136">
        <v>512</v>
      </c>
      <c r="F106" s="138" t="str">
        <f>VLOOKUP(E106,VIP!$A$2:$O16022,2,0)</f>
        <v>DRBR512</v>
      </c>
      <c r="G106" s="138" t="str">
        <f>VLOOKUP(E106,'LISTADO ATM'!$A$2:$B$900,2,0)</f>
        <v>ATM Plaza Jesús Ferreira</v>
      </c>
      <c r="H106" s="138" t="str">
        <f>VLOOKUP(E106,VIP!$A$2:$O20983,7,FALSE)</f>
        <v>N/A</v>
      </c>
      <c r="I106" s="138" t="str">
        <f>VLOOKUP(E106,VIP!$A$2:$O12948,8,FALSE)</f>
        <v>N/A</v>
      </c>
      <c r="J106" s="138" t="str">
        <f>VLOOKUP(E106,VIP!$A$2:$O12898,8,FALSE)</f>
        <v>N/A</v>
      </c>
      <c r="K106" s="138" t="str">
        <f>VLOOKUP(E106,VIP!$A$2:$O16472,6,0)</f>
        <v>N/A</v>
      </c>
      <c r="L106" s="143" t="s">
        <v>2409</v>
      </c>
      <c r="M106" s="93" t="s">
        <v>2437</v>
      </c>
      <c r="N106" s="93" t="s">
        <v>2443</v>
      </c>
      <c r="O106" s="138" t="s">
        <v>2616</v>
      </c>
      <c r="P106" s="143"/>
      <c r="Q106" s="134" t="s">
        <v>2409</v>
      </c>
    </row>
    <row r="107" spans="1:17" s="119" customFormat="1" ht="18" x14ac:dyDescent="0.25">
      <c r="A107" s="138" t="str">
        <f>VLOOKUP(E107,'LISTADO ATM'!$A$2:$C$901,3,0)</f>
        <v>DISTRITO NACIONAL</v>
      </c>
      <c r="B107" s="144">
        <v>3336030532</v>
      </c>
      <c r="C107" s="94">
        <v>44458.863275462965</v>
      </c>
      <c r="D107" s="94" t="s">
        <v>2459</v>
      </c>
      <c r="E107" s="136">
        <v>721</v>
      </c>
      <c r="F107" s="138" t="str">
        <f>VLOOKUP(E107,VIP!$A$2:$O16016,2,0)</f>
        <v>DRBR23A</v>
      </c>
      <c r="G107" s="138" t="str">
        <f>VLOOKUP(E107,'LISTADO ATM'!$A$2:$B$900,2,0)</f>
        <v xml:space="preserve">ATM Oficina Charles de Gaulle II </v>
      </c>
      <c r="H107" s="138" t="str">
        <f>VLOOKUP(E107,VIP!$A$2:$O20977,7,FALSE)</f>
        <v>Si</v>
      </c>
      <c r="I107" s="138" t="str">
        <f>VLOOKUP(E107,VIP!$A$2:$O12942,8,FALSE)</f>
        <v>Si</v>
      </c>
      <c r="J107" s="138" t="str">
        <f>VLOOKUP(E107,VIP!$A$2:$O12892,8,FALSE)</f>
        <v>Si</v>
      </c>
      <c r="K107" s="138" t="str">
        <f>VLOOKUP(E107,VIP!$A$2:$O16466,6,0)</f>
        <v>NO</v>
      </c>
      <c r="L107" s="143" t="s">
        <v>2409</v>
      </c>
      <c r="M107" s="93" t="s">
        <v>2437</v>
      </c>
      <c r="N107" s="93" t="s">
        <v>2443</v>
      </c>
      <c r="O107" s="138" t="s">
        <v>2617</v>
      </c>
      <c r="P107" s="143"/>
      <c r="Q107" s="134" t="s">
        <v>2409</v>
      </c>
    </row>
    <row r="108" spans="1:17" s="119" customFormat="1" ht="18" x14ac:dyDescent="0.25">
      <c r="A108" s="138" t="str">
        <f>VLOOKUP(E108,'LISTADO ATM'!$A$2:$C$901,3,0)</f>
        <v>SUR</v>
      </c>
      <c r="B108" s="144">
        <v>3336030528</v>
      </c>
      <c r="C108" s="94">
        <v>44458.831770833334</v>
      </c>
      <c r="D108" s="94" t="s">
        <v>2459</v>
      </c>
      <c r="E108" s="136">
        <v>582</v>
      </c>
      <c r="F108" s="138" t="str">
        <f>VLOOKUP(E108,VIP!$A$2:$O16020,2,0)</f>
        <v xml:space="preserve">DRBR582 </v>
      </c>
      <c r="G108" s="138" t="str">
        <f>VLOOKUP(E108,'LISTADO ATM'!$A$2:$B$900,2,0)</f>
        <v>ATM Estación Sabana Yegua</v>
      </c>
      <c r="H108" s="138" t="str">
        <f>VLOOKUP(E108,VIP!$A$2:$O20981,7,FALSE)</f>
        <v>N/A</v>
      </c>
      <c r="I108" s="138" t="str">
        <f>VLOOKUP(E108,VIP!$A$2:$O12946,8,FALSE)</f>
        <v>N/A</v>
      </c>
      <c r="J108" s="138" t="str">
        <f>VLOOKUP(E108,VIP!$A$2:$O12896,8,FALSE)</f>
        <v>N/A</v>
      </c>
      <c r="K108" s="138" t="str">
        <f>VLOOKUP(E108,VIP!$A$2:$O16470,6,0)</f>
        <v>N/A</v>
      </c>
      <c r="L108" s="143" t="s">
        <v>2409</v>
      </c>
      <c r="M108" s="93" t="s">
        <v>2437</v>
      </c>
      <c r="N108" s="93" t="s">
        <v>2443</v>
      </c>
      <c r="O108" s="138" t="s">
        <v>2617</v>
      </c>
      <c r="P108" s="143"/>
      <c r="Q108" s="134" t="s">
        <v>2409</v>
      </c>
    </row>
    <row r="109" spans="1:17" s="119" customFormat="1" ht="18" x14ac:dyDescent="0.25">
      <c r="A109" s="138" t="str">
        <f>VLOOKUP(E109,'LISTADO ATM'!$A$2:$C$901,3,0)</f>
        <v>ESTE</v>
      </c>
      <c r="B109" s="144">
        <v>3336030520</v>
      </c>
      <c r="C109" s="94">
        <v>44458.752430555556</v>
      </c>
      <c r="D109" s="94" t="s">
        <v>2459</v>
      </c>
      <c r="E109" s="136">
        <v>121</v>
      </c>
      <c r="F109" s="138" t="str">
        <f>VLOOKUP(E109,VIP!$A$2:$O16012,2,0)</f>
        <v>DRBR121</v>
      </c>
      <c r="G109" s="138" t="str">
        <f>VLOOKUP(E109,'LISTADO ATM'!$A$2:$B$900,2,0)</f>
        <v xml:space="preserve">ATM Oficina Bayaguana </v>
      </c>
      <c r="H109" s="138" t="str">
        <f>VLOOKUP(E109,VIP!$A$2:$O20973,7,FALSE)</f>
        <v>Si</v>
      </c>
      <c r="I109" s="138" t="str">
        <f>VLOOKUP(E109,VIP!$A$2:$O12938,8,FALSE)</f>
        <v>Si</v>
      </c>
      <c r="J109" s="138" t="str">
        <f>VLOOKUP(E109,VIP!$A$2:$O12888,8,FALSE)</f>
        <v>Si</v>
      </c>
      <c r="K109" s="138" t="str">
        <f>VLOOKUP(E109,VIP!$A$2:$O16462,6,0)</f>
        <v>SI</v>
      </c>
      <c r="L109" s="143" t="s">
        <v>2409</v>
      </c>
      <c r="M109" s="93" t="s">
        <v>2437</v>
      </c>
      <c r="N109" s="93" t="s">
        <v>2443</v>
      </c>
      <c r="O109" s="138" t="s">
        <v>2617</v>
      </c>
      <c r="P109" s="143"/>
      <c r="Q109" s="134" t="s">
        <v>2409</v>
      </c>
    </row>
    <row r="110" spans="1:17" s="119" customFormat="1" ht="18" x14ac:dyDescent="0.25">
      <c r="A110" s="138" t="str">
        <f>VLOOKUP(E110,'LISTADO ATM'!$A$2:$C$901,3,0)</f>
        <v>ESTE</v>
      </c>
      <c r="B110" s="144">
        <v>3336030519</v>
      </c>
      <c r="C110" s="94">
        <v>44458.750196759262</v>
      </c>
      <c r="D110" s="94" t="s">
        <v>2459</v>
      </c>
      <c r="E110" s="136">
        <v>114</v>
      </c>
      <c r="F110" s="138" t="str">
        <f>VLOOKUP(E110,VIP!$A$2:$O16013,2,0)</f>
        <v>DRBR114</v>
      </c>
      <c r="G110" s="138" t="str">
        <f>VLOOKUP(E110,'LISTADO ATM'!$A$2:$B$900,2,0)</f>
        <v xml:space="preserve">ATM Oficina Hato Mayor </v>
      </c>
      <c r="H110" s="138" t="str">
        <f>VLOOKUP(E110,VIP!$A$2:$O20974,7,FALSE)</f>
        <v>Si</v>
      </c>
      <c r="I110" s="138" t="str">
        <f>VLOOKUP(E110,VIP!$A$2:$O12939,8,FALSE)</f>
        <v>Si</v>
      </c>
      <c r="J110" s="138" t="str">
        <f>VLOOKUP(E110,VIP!$A$2:$O12889,8,FALSE)</f>
        <v>Si</v>
      </c>
      <c r="K110" s="138" t="str">
        <f>VLOOKUP(E110,VIP!$A$2:$O16463,6,0)</f>
        <v>NO</v>
      </c>
      <c r="L110" s="143" t="s">
        <v>2409</v>
      </c>
      <c r="M110" s="93" t="s">
        <v>2437</v>
      </c>
      <c r="N110" s="93" t="s">
        <v>2443</v>
      </c>
      <c r="O110" s="138" t="s">
        <v>2617</v>
      </c>
      <c r="P110" s="143"/>
      <c r="Q110" s="134" t="s">
        <v>2409</v>
      </c>
    </row>
    <row r="111" spans="1:17" s="119" customFormat="1" ht="18" x14ac:dyDescent="0.25">
      <c r="A111" s="138" t="str">
        <f>VLOOKUP(E111,'LISTADO ATM'!$A$2:$C$901,3,0)</f>
        <v>NORTE</v>
      </c>
      <c r="B111" s="144" t="s">
        <v>2657</v>
      </c>
      <c r="C111" s="94">
        <v>44459.816307870373</v>
      </c>
      <c r="D111" s="94" t="s">
        <v>2175</v>
      </c>
      <c r="E111" s="136">
        <v>151</v>
      </c>
      <c r="F111" s="138" t="str">
        <f>VLOOKUP(E111,VIP!$A$2:$O16070,2,0)</f>
        <v>DRBR151</v>
      </c>
      <c r="G111" s="138" t="str">
        <f>VLOOKUP(E111,'LISTADO ATM'!$A$2:$B$900,2,0)</f>
        <v xml:space="preserve">ATM Oficina Nagua </v>
      </c>
      <c r="H111" s="138" t="str">
        <f>VLOOKUP(E111,VIP!$A$2:$O21031,7,FALSE)</f>
        <v>Si</v>
      </c>
      <c r="I111" s="138" t="str">
        <f>VLOOKUP(E111,VIP!$A$2:$O12996,8,FALSE)</f>
        <v>Si</v>
      </c>
      <c r="J111" s="138" t="str">
        <f>VLOOKUP(E111,VIP!$A$2:$O12946,8,FALSE)</f>
        <v>Si</v>
      </c>
      <c r="K111" s="138" t="str">
        <f>VLOOKUP(E111,VIP!$A$2:$O16520,6,0)</f>
        <v>SI</v>
      </c>
      <c r="L111" s="143" t="s">
        <v>2672</v>
      </c>
      <c r="M111" s="93" t="s">
        <v>2437</v>
      </c>
      <c r="N111" s="93" t="s">
        <v>2443</v>
      </c>
      <c r="O111" s="138" t="s">
        <v>2624</v>
      </c>
      <c r="P111" s="143"/>
      <c r="Q111" s="134" t="s">
        <v>2672</v>
      </c>
    </row>
    <row r="112" spans="1:17" s="119" customFormat="1" ht="18" x14ac:dyDescent="0.25">
      <c r="A112" s="138" t="str">
        <f>VLOOKUP(E112,'LISTADO ATM'!$A$2:$C$901,3,0)</f>
        <v>NORTE</v>
      </c>
      <c r="B112" s="144" t="s">
        <v>2686</v>
      </c>
      <c r="C112" s="94">
        <v>44460.077256944445</v>
      </c>
      <c r="D112" s="94" t="s">
        <v>2175</v>
      </c>
      <c r="E112" s="136">
        <v>882</v>
      </c>
      <c r="F112" s="138" t="str">
        <f>VLOOKUP(E112,VIP!$A$2:$O16102,2,0)</f>
        <v>DRBR882</v>
      </c>
      <c r="G112" s="138" t="str">
        <f>VLOOKUP(E112,'LISTADO ATM'!$A$2:$B$900,2,0)</f>
        <v xml:space="preserve">ATM Oficina Moca II </v>
      </c>
      <c r="H112" s="138" t="str">
        <f>VLOOKUP(E112,VIP!$A$2:$O21063,7,FALSE)</f>
        <v>Si</v>
      </c>
      <c r="I112" s="138" t="str">
        <f>VLOOKUP(E112,VIP!$A$2:$O13028,8,FALSE)</f>
        <v>Si</v>
      </c>
      <c r="J112" s="138" t="str">
        <f>VLOOKUP(E112,VIP!$A$2:$O12978,8,FALSE)</f>
        <v>Si</v>
      </c>
      <c r="K112" s="138" t="str">
        <f>VLOOKUP(E112,VIP!$A$2:$O16552,6,0)</f>
        <v>SI</v>
      </c>
      <c r="L112" s="143" t="s">
        <v>2455</v>
      </c>
      <c r="M112" s="93" t="s">
        <v>2437</v>
      </c>
      <c r="N112" s="93" t="s">
        <v>2443</v>
      </c>
      <c r="O112" s="138" t="s">
        <v>2624</v>
      </c>
      <c r="P112" s="143"/>
      <c r="Q112" s="134" t="s">
        <v>2455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2700</v>
      </c>
      <c r="C113" s="94">
        <v>44460.034849537034</v>
      </c>
      <c r="D113" s="94" t="s">
        <v>2174</v>
      </c>
      <c r="E113" s="136">
        <v>896</v>
      </c>
      <c r="F113" s="138" t="str">
        <f>VLOOKUP(E113,VIP!$A$2:$O16116,2,0)</f>
        <v>DRBR896</v>
      </c>
      <c r="G113" s="138" t="str">
        <f>VLOOKUP(E113,'LISTADO ATM'!$A$2:$B$900,2,0)</f>
        <v xml:space="preserve">ATM Campamento Militar 16 de Agosto I </v>
      </c>
      <c r="H113" s="138" t="str">
        <f>VLOOKUP(E113,VIP!$A$2:$O21077,7,FALSE)</f>
        <v>Si</v>
      </c>
      <c r="I113" s="138" t="str">
        <f>VLOOKUP(E113,VIP!$A$2:$O13042,8,FALSE)</f>
        <v>Si</v>
      </c>
      <c r="J113" s="138" t="str">
        <f>VLOOKUP(E113,VIP!$A$2:$O12992,8,FALSE)</f>
        <v>Si</v>
      </c>
      <c r="K113" s="138" t="str">
        <f>VLOOKUP(E113,VIP!$A$2:$O16566,6,0)</f>
        <v>NO</v>
      </c>
      <c r="L113" s="143" t="s">
        <v>2455</v>
      </c>
      <c r="M113" s="93" t="s">
        <v>2437</v>
      </c>
      <c r="N113" s="93" t="s">
        <v>2443</v>
      </c>
      <c r="O113" s="138" t="s">
        <v>2445</v>
      </c>
      <c r="P113" s="143"/>
      <c r="Q113" s="134" t="s">
        <v>2455</v>
      </c>
    </row>
    <row r="114" spans="1:17" s="119" customFormat="1" ht="18" x14ac:dyDescent="0.25">
      <c r="A114" s="138" t="str">
        <f>VLOOKUP(E114,'LISTADO ATM'!$A$2:$C$901,3,0)</f>
        <v>SUR</v>
      </c>
      <c r="B114" s="144" t="s">
        <v>2707</v>
      </c>
      <c r="C114" s="94">
        <v>44460.004907407405</v>
      </c>
      <c r="D114" s="94" t="s">
        <v>2174</v>
      </c>
      <c r="E114" s="136">
        <v>584</v>
      </c>
      <c r="F114" s="138" t="str">
        <f>VLOOKUP(E114,VIP!$A$2:$O16123,2,0)</f>
        <v>DRBR404</v>
      </c>
      <c r="G114" s="138" t="str">
        <f>VLOOKUP(E114,'LISTADO ATM'!$A$2:$B$900,2,0)</f>
        <v xml:space="preserve">ATM Oficina San Cristóbal I </v>
      </c>
      <c r="H114" s="138" t="str">
        <f>VLOOKUP(E114,VIP!$A$2:$O21084,7,FALSE)</f>
        <v>Si</v>
      </c>
      <c r="I114" s="138" t="str">
        <f>VLOOKUP(E114,VIP!$A$2:$O13049,8,FALSE)</f>
        <v>Si</v>
      </c>
      <c r="J114" s="138" t="str">
        <f>VLOOKUP(E114,VIP!$A$2:$O12999,8,FALSE)</f>
        <v>Si</v>
      </c>
      <c r="K114" s="138" t="str">
        <f>VLOOKUP(E114,VIP!$A$2:$O16573,6,0)</f>
        <v>SI</v>
      </c>
      <c r="L114" s="143" t="s">
        <v>2455</v>
      </c>
      <c r="M114" s="93" t="s">
        <v>2437</v>
      </c>
      <c r="N114" s="93" t="s">
        <v>2443</v>
      </c>
      <c r="O114" s="138" t="s">
        <v>2445</v>
      </c>
      <c r="P114" s="143"/>
      <c r="Q114" s="134" t="s">
        <v>2455</v>
      </c>
    </row>
    <row r="115" spans="1:17" s="119" customFormat="1" ht="18" x14ac:dyDescent="0.25">
      <c r="A115" s="138" t="str">
        <f>VLOOKUP(E115,'LISTADO ATM'!$A$2:$C$901,3,0)</f>
        <v>NORTE</v>
      </c>
      <c r="B115" s="144" t="s">
        <v>2709</v>
      </c>
      <c r="C115" s="94">
        <v>44459.984826388885</v>
      </c>
      <c r="D115" s="94" t="s">
        <v>2175</v>
      </c>
      <c r="E115" s="136">
        <v>727</v>
      </c>
      <c r="F115" s="138" t="str">
        <f>VLOOKUP(E115,VIP!$A$2:$O16125,2,0)</f>
        <v>DRBR286</v>
      </c>
      <c r="G115" s="138" t="str">
        <f>VLOOKUP(E115,'LISTADO ATM'!$A$2:$B$900,2,0)</f>
        <v xml:space="preserve">ATM UNP Pisano </v>
      </c>
      <c r="H115" s="138" t="str">
        <f>VLOOKUP(E115,VIP!$A$2:$O21086,7,FALSE)</f>
        <v>Si</v>
      </c>
      <c r="I115" s="138" t="str">
        <f>VLOOKUP(E115,VIP!$A$2:$O13051,8,FALSE)</f>
        <v>Si</v>
      </c>
      <c r="J115" s="138" t="str">
        <f>VLOOKUP(E115,VIP!$A$2:$O13001,8,FALSE)</f>
        <v>Si</v>
      </c>
      <c r="K115" s="138" t="str">
        <f>VLOOKUP(E115,VIP!$A$2:$O16575,6,0)</f>
        <v>NO</v>
      </c>
      <c r="L115" s="143" t="s">
        <v>2455</v>
      </c>
      <c r="M115" s="93" t="s">
        <v>2437</v>
      </c>
      <c r="N115" s="93" t="s">
        <v>2443</v>
      </c>
      <c r="O115" s="138" t="s">
        <v>2624</v>
      </c>
      <c r="P115" s="143"/>
      <c r="Q115" s="134" t="s">
        <v>2455</v>
      </c>
    </row>
    <row r="116" spans="1:17" s="119" customFormat="1" ht="18" x14ac:dyDescent="0.25">
      <c r="A116" s="138" t="str">
        <f>VLOOKUP(E116,'LISTADO ATM'!$A$2:$C$901,3,0)</f>
        <v>DISTRITO NACIONAL</v>
      </c>
      <c r="B116" s="144" t="s">
        <v>2674</v>
      </c>
      <c r="C116" s="94">
        <v>44459.939189814817</v>
      </c>
      <c r="D116" s="94" t="s">
        <v>2174</v>
      </c>
      <c r="E116" s="136">
        <v>347</v>
      </c>
      <c r="F116" s="138" t="str">
        <f>VLOOKUP(E116,VIP!$A$2:$O16090,2,0)</f>
        <v>DRBR347</v>
      </c>
      <c r="G116" s="138" t="str">
        <f>VLOOKUP(E116,'LISTADO ATM'!$A$2:$B$900,2,0)</f>
        <v>ATM Patio de Colombia</v>
      </c>
      <c r="H116" s="138" t="str">
        <f>VLOOKUP(E116,VIP!$A$2:$O21051,7,FALSE)</f>
        <v>N/A</v>
      </c>
      <c r="I116" s="138" t="str">
        <f>VLOOKUP(E116,VIP!$A$2:$O13016,8,FALSE)</f>
        <v>N/A</v>
      </c>
      <c r="J116" s="138" t="str">
        <f>VLOOKUP(E116,VIP!$A$2:$O12966,8,FALSE)</f>
        <v>N/A</v>
      </c>
      <c r="K116" s="138" t="str">
        <f>VLOOKUP(E116,VIP!$A$2:$O16540,6,0)</f>
        <v>N/A</v>
      </c>
      <c r="L116" s="143" t="s">
        <v>2455</v>
      </c>
      <c r="M116" s="93" t="s">
        <v>2437</v>
      </c>
      <c r="N116" s="93" t="s">
        <v>2443</v>
      </c>
      <c r="O116" s="138" t="s">
        <v>2445</v>
      </c>
      <c r="P116" s="143"/>
      <c r="Q116" s="134" t="s">
        <v>2455</v>
      </c>
    </row>
    <row r="117" spans="1:17" s="119" customFormat="1" ht="18" x14ac:dyDescent="0.25">
      <c r="A117" s="138" t="str">
        <f>VLOOKUP(E117,'LISTADO ATM'!$A$2:$C$901,3,0)</f>
        <v>DISTRITO NACIONAL</v>
      </c>
      <c r="B117" s="144" t="s">
        <v>2658</v>
      </c>
      <c r="C117" s="94">
        <v>44459.81795138889</v>
      </c>
      <c r="D117" s="94" t="s">
        <v>2174</v>
      </c>
      <c r="E117" s="136">
        <v>96</v>
      </c>
      <c r="F117" s="138" t="str">
        <f>VLOOKUP(E117,VIP!$A$2:$O16071,2,0)</f>
        <v>DRBR096</v>
      </c>
      <c r="G117" s="138" t="str">
        <f>VLOOKUP(E117,'LISTADO ATM'!$A$2:$B$900,2,0)</f>
        <v>ATM S/M Caribe Av. Charles de Gaulle</v>
      </c>
      <c r="H117" s="138" t="str">
        <f>VLOOKUP(E117,VIP!$A$2:$O21032,7,FALSE)</f>
        <v>Si</v>
      </c>
      <c r="I117" s="138" t="str">
        <f>VLOOKUP(E117,VIP!$A$2:$O12997,8,FALSE)</f>
        <v>No</v>
      </c>
      <c r="J117" s="138" t="str">
        <f>VLOOKUP(E117,VIP!$A$2:$O12947,8,FALSE)</f>
        <v>No</v>
      </c>
      <c r="K117" s="138" t="str">
        <f>VLOOKUP(E117,VIP!$A$2:$O16521,6,0)</f>
        <v>NO</v>
      </c>
      <c r="L117" s="143" t="s">
        <v>2455</v>
      </c>
      <c r="M117" s="93" t="s">
        <v>2437</v>
      </c>
      <c r="N117" s="93" t="s">
        <v>2443</v>
      </c>
      <c r="O117" s="138" t="s">
        <v>2445</v>
      </c>
      <c r="P117" s="143"/>
      <c r="Q117" s="134" t="s">
        <v>2455</v>
      </c>
    </row>
    <row r="118" spans="1:17" s="119" customFormat="1" ht="18" x14ac:dyDescent="0.25">
      <c r="A118" s="138" t="str">
        <f>VLOOKUP(E118,'LISTADO ATM'!$A$2:$C$901,3,0)</f>
        <v>NORTE</v>
      </c>
      <c r="B118" s="144" t="s">
        <v>2656</v>
      </c>
      <c r="C118" s="94">
        <v>44459.813877314817</v>
      </c>
      <c r="D118" s="94" t="s">
        <v>2175</v>
      </c>
      <c r="E118" s="136">
        <v>351</v>
      </c>
      <c r="F118" s="138" t="str">
        <f>VLOOKUP(E118,VIP!$A$2:$O16069,2,0)</f>
        <v>DRBR351</v>
      </c>
      <c r="G118" s="138" t="str">
        <f>VLOOKUP(E118,'LISTADO ATM'!$A$2:$B$900,2,0)</f>
        <v xml:space="preserve">ATM S/M José Luís (Puerto Plata) </v>
      </c>
      <c r="H118" s="138" t="str">
        <f>VLOOKUP(E118,VIP!$A$2:$O21030,7,FALSE)</f>
        <v>Si</v>
      </c>
      <c r="I118" s="138" t="str">
        <f>VLOOKUP(E118,VIP!$A$2:$O12995,8,FALSE)</f>
        <v>Si</v>
      </c>
      <c r="J118" s="138" t="str">
        <f>VLOOKUP(E118,VIP!$A$2:$O12945,8,FALSE)</f>
        <v>Si</v>
      </c>
      <c r="K118" s="138" t="str">
        <f>VLOOKUP(E118,VIP!$A$2:$O16519,6,0)</f>
        <v>NO</v>
      </c>
      <c r="L118" s="143" t="s">
        <v>2455</v>
      </c>
      <c r="M118" s="93" t="s">
        <v>2437</v>
      </c>
      <c r="N118" s="93" t="s">
        <v>2443</v>
      </c>
      <c r="O118" s="138" t="s">
        <v>2624</v>
      </c>
      <c r="P118" s="143"/>
      <c r="Q118" s="134" t="s">
        <v>2455</v>
      </c>
    </row>
    <row r="119" spans="1:17" s="119" customFormat="1" ht="18" x14ac:dyDescent="0.25">
      <c r="A119" s="138" t="str">
        <f>VLOOKUP(E119,'LISTADO ATM'!$A$2:$C$901,3,0)</f>
        <v>DISTRITO NACIONAL</v>
      </c>
      <c r="B119" s="144" t="s">
        <v>2655</v>
      </c>
      <c r="C119" s="94">
        <v>44459.812256944446</v>
      </c>
      <c r="D119" s="94" t="s">
        <v>2174</v>
      </c>
      <c r="E119" s="136">
        <v>918</v>
      </c>
      <c r="F119" s="138" t="str">
        <f>VLOOKUP(E119,VIP!$A$2:$O16068,2,0)</f>
        <v>DRBR918</v>
      </c>
      <c r="G119" s="138" t="str">
        <f>VLOOKUP(E119,'LISTADO ATM'!$A$2:$B$900,2,0)</f>
        <v xml:space="preserve">ATM S/M Liverpool de la Jacobo Majluta </v>
      </c>
      <c r="H119" s="138" t="str">
        <f>VLOOKUP(E119,VIP!$A$2:$O21029,7,FALSE)</f>
        <v>Si</v>
      </c>
      <c r="I119" s="138" t="str">
        <f>VLOOKUP(E119,VIP!$A$2:$O12994,8,FALSE)</f>
        <v>Si</v>
      </c>
      <c r="J119" s="138" t="str">
        <f>VLOOKUP(E119,VIP!$A$2:$O12944,8,FALSE)</f>
        <v>Si</v>
      </c>
      <c r="K119" s="138" t="str">
        <f>VLOOKUP(E119,VIP!$A$2:$O16518,6,0)</f>
        <v>NO</v>
      </c>
      <c r="L119" s="143" t="s">
        <v>2455</v>
      </c>
      <c r="M119" s="93" t="s">
        <v>2437</v>
      </c>
      <c r="N119" s="93" t="s">
        <v>2443</v>
      </c>
      <c r="O119" s="138" t="s">
        <v>2445</v>
      </c>
      <c r="P119" s="143"/>
      <c r="Q119" s="134" t="s">
        <v>2455</v>
      </c>
    </row>
    <row r="120" spans="1:17" s="119" customFormat="1" ht="18" x14ac:dyDescent="0.25">
      <c r="A120" s="138" t="str">
        <f>VLOOKUP(E120,'LISTADO ATM'!$A$2:$C$901,3,0)</f>
        <v>DISTRITO NACIONAL</v>
      </c>
      <c r="B120" s="144">
        <v>3336031574</v>
      </c>
      <c r="C120" s="94">
        <v>44459.596851851849</v>
      </c>
      <c r="D120" s="94" t="s">
        <v>2174</v>
      </c>
      <c r="E120" s="136">
        <v>312</v>
      </c>
      <c r="F120" s="138" t="str">
        <f>VLOOKUP(E120,VIP!$A$2:$O16049,2,0)</f>
        <v>DRBR312</v>
      </c>
      <c r="G120" s="138" t="str">
        <f>VLOOKUP(E120,'LISTADO ATM'!$A$2:$B$900,2,0)</f>
        <v xml:space="preserve">ATM Oficina Tiradentes II (Naco) </v>
      </c>
      <c r="H120" s="138" t="str">
        <f>VLOOKUP(E120,VIP!$A$2:$O21010,7,FALSE)</f>
        <v>Si</v>
      </c>
      <c r="I120" s="138" t="str">
        <f>VLOOKUP(E120,VIP!$A$2:$O12975,8,FALSE)</f>
        <v>Si</v>
      </c>
      <c r="J120" s="138" t="str">
        <f>VLOOKUP(E120,VIP!$A$2:$O12925,8,FALSE)</f>
        <v>Si</v>
      </c>
      <c r="K120" s="138" t="str">
        <f>VLOOKUP(E120,VIP!$A$2:$O16499,6,0)</f>
        <v>NO</v>
      </c>
      <c r="L120" s="143" t="s">
        <v>2455</v>
      </c>
      <c r="M120" s="93" t="s">
        <v>2437</v>
      </c>
      <c r="N120" s="93" t="s">
        <v>2443</v>
      </c>
      <c r="O120" s="138" t="s">
        <v>2445</v>
      </c>
      <c r="P120" s="143"/>
      <c r="Q120" s="134" t="s">
        <v>2455</v>
      </c>
    </row>
    <row r="121" spans="1:17" s="119" customFormat="1" ht="18" x14ac:dyDescent="0.25">
      <c r="A121" s="138" t="str">
        <f>VLOOKUP(E121,'LISTADO ATM'!$A$2:$C$901,3,0)</f>
        <v>NORTE</v>
      </c>
      <c r="B121" s="144">
        <v>3336031573</v>
      </c>
      <c r="C121" s="94">
        <v>44459.596250000002</v>
      </c>
      <c r="D121" s="94" t="s">
        <v>2174</v>
      </c>
      <c r="E121" s="136">
        <v>315</v>
      </c>
      <c r="F121" s="138" t="str">
        <f>VLOOKUP(E121,VIP!$A$2:$O16050,2,0)</f>
        <v>DRBR315</v>
      </c>
      <c r="G121" s="138" t="str">
        <f>VLOOKUP(E121,'LISTADO ATM'!$A$2:$B$900,2,0)</f>
        <v xml:space="preserve">ATM Oficina Estrella Sadalá </v>
      </c>
      <c r="H121" s="138" t="str">
        <f>VLOOKUP(E121,VIP!$A$2:$O21011,7,FALSE)</f>
        <v>Si</v>
      </c>
      <c r="I121" s="138" t="str">
        <f>VLOOKUP(E121,VIP!$A$2:$O12976,8,FALSE)</f>
        <v>Si</v>
      </c>
      <c r="J121" s="138" t="str">
        <f>VLOOKUP(E121,VIP!$A$2:$O12926,8,FALSE)</f>
        <v>Si</v>
      </c>
      <c r="K121" s="138" t="str">
        <f>VLOOKUP(E121,VIP!$A$2:$O16500,6,0)</f>
        <v>NO</v>
      </c>
      <c r="L121" s="143" t="s">
        <v>2455</v>
      </c>
      <c r="M121" s="93" t="s">
        <v>2437</v>
      </c>
      <c r="N121" s="93" t="s">
        <v>2443</v>
      </c>
      <c r="O121" s="138" t="s">
        <v>2445</v>
      </c>
      <c r="P121" s="143"/>
      <c r="Q121" s="134" t="s">
        <v>2455</v>
      </c>
    </row>
    <row r="122" spans="1:17" s="119" customFormat="1" ht="18" x14ac:dyDescent="0.25">
      <c r="A122" s="138" t="str">
        <f>VLOOKUP(E122,'LISTADO ATM'!$A$2:$C$901,3,0)</f>
        <v>ESTE</v>
      </c>
      <c r="B122" s="144">
        <v>3336031568</v>
      </c>
      <c r="C122" s="94">
        <v>44459.595138888886</v>
      </c>
      <c r="D122" s="94" t="s">
        <v>2174</v>
      </c>
      <c r="E122" s="136">
        <v>114</v>
      </c>
      <c r="F122" s="138" t="str">
        <f>VLOOKUP(E122,VIP!$A$2:$O16051,2,0)</f>
        <v>DRBR114</v>
      </c>
      <c r="G122" s="138" t="str">
        <f>VLOOKUP(E122,'LISTADO ATM'!$A$2:$B$900,2,0)</f>
        <v xml:space="preserve">ATM Oficina Hato Mayor </v>
      </c>
      <c r="H122" s="138" t="str">
        <f>VLOOKUP(E122,VIP!$A$2:$O21012,7,FALSE)</f>
        <v>Si</v>
      </c>
      <c r="I122" s="138" t="str">
        <f>VLOOKUP(E122,VIP!$A$2:$O12977,8,FALSE)</f>
        <v>Si</v>
      </c>
      <c r="J122" s="138" t="str">
        <f>VLOOKUP(E122,VIP!$A$2:$O12927,8,FALSE)</f>
        <v>Si</v>
      </c>
      <c r="K122" s="138" t="str">
        <f>VLOOKUP(E122,VIP!$A$2:$O16501,6,0)</f>
        <v>NO</v>
      </c>
      <c r="L122" s="143" t="s">
        <v>2455</v>
      </c>
      <c r="M122" s="93" t="s">
        <v>2437</v>
      </c>
      <c r="N122" s="93" t="s">
        <v>2443</v>
      </c>
      <c r="O122" s="138" t="s">
        <v>2445</v>
      </c>
      <c r="P122" s="143"/>
      <c r="Q122" s="134" t="s">
        <v>2455</v>
      </c>
    </row>
    <row r="123" spans="1:17" s="119" customFormat="1" ht="18" x14ac:dyDescent="0.25">
      <c r="A123" s="138" t="str">
        <f>VLOOKUP(E123,'LISTADO ATM'!$A$2:$C$901,3,0)</f>
        <v>DISTRITO NACIONAL</v>
      </c>
      <c r="B123" s="144">
        <v>3336031047</v>
      </c>
      <c r="C123" s="94">
        <v>44459.415636574071</v>
      </c>
      <c r="D123" s="94" t="s">
        <v>2174</v>
      </c>
      <c r="E123" s="136">
        <v>527</v>
      </c>
      <c r="F123" s="138" t="str">
        <f>VLOOKUP(E123,VIP!$A$2:$O16024,2,0)</f>
        <v>DRBR527</v>
      </c>
      <c r="G123" s="138" t="str">
        <f>VLOOKUP(E123,'LISTADO ATM'!$A$2:$B$900,2,0)</f>
        <v>ATM Oficina Zona Oriental II</v>
      </c>
      <c r="H123" s="138" t="str">
        <f>VLOOKUP(E123,VIP!$A$2:$O20985,7,FALSE)</f>
        <v>Si</v>
      </c>
      <c r="I123" s="138" t="str">
        <f>VLOOKUP(E123,VIP!$A$2:$O12950,8,FALSE)</f>
        <v>Si</v>
      </c>
      <c r="J123" s="138" t="str">
        <f>VLOOKUP(E123,VIP!$A$2:$O12900,8,FALSE)</f>
        <v>Si</v>
      </c>
      <c r="K123" s="138" t="str">
        <f>VLOOKUP(E123,VIP!$A$2:$O16474,6,0)</f>
        <v>SI</v>
      </c>
      <c r="L123" s="143" t="s">
        <v>2455</v>
      </c>
      <c r="M123" s="93" t="s">
        <v>2437</v>
      </c>
      <c r="N123" s="93" t="s">
        <v>2443</v>
      </c>
      <c r="O123" s="138" t="s">
        <v>2445</v>
      </c>
      <c r="P123" s="143"/>
      <c r="Q123" s="134" t="s">
        <v>2455</v>
      </c>
    </row>
    <row r="124" spans="1:17" s="119" customFormat="1" ht="18" x14ac:dyDescent="0.25">
      <c r="A124" s="138" t="str">
        <f>VLOOKUP(E124,'LISTADO ATM'!$A$2:$C$901,3,0)</f>
        <v>DISTRITO NACIONAL</v>
      </c>
      <c r="B124" s="144">
        <v>3336030613</v>
      </c>
      <c r="C124" s="94">
        <v>44459.334097222221</v>
      </c>
      <c r="D124" s="94" t="s">
        <v>2174</v>
      </c>
      <c r="E124" s="136">
        <v>761</v>
      </c>
      <c r="F124" s="138" t="str">
        <f>VLOOKUP(E124,VIP!$A$2:$O16041,2,0)</f>
        <v>DRBR761</v>
      </c>
      <c r="G124" s="138" t="str">
        <f>VLOOKUP(E124,'LISTADO ATM'!$A$2:$B$900,2,0)</f>
        <v xml:space="preserve">ATM ISSPOL </v>
      </c>
      <c r="H124" s="138" t="str">
        <f>VLOOKUP(E124,VIP!$A$2:$O21002,7,FALSE)</f>
        <v>Si</v>
      </c>
      <c r="I124" s="138" t="str">
        <f>VLOOKUP(E124,VIP!$A$2:$O12967,8,FALSE)</f>
        <v>Si</v>
      </c>
      <c r="J124" s="138" t="str">
        <f>VLOOKUP(E124,VIP!$A$2:$O12917,8,FALSE)</f>
        <v>Si</v>
      </c>
      <c r="K124" s="138" t="str">
        <f>VLOOKUP(E124,VIP!$A$2:$O16491,6,0)</f>
        <v>NO</v>
      </c>
      <c r="L124" s="143" t="s">
        <v>2455</v>
      </c>
      <c r="M124" s="93" t="s">
        <v>2437</v>
      </c>
      <c r="N124" s="93" t="s">
        <v>2443</v>
      </c>
      <c r="O124" s="138" t="s">
        <v>2445</v>
      </c>
      <c r="P124" s="143"/>
      <c r="Q124" s="134" t="s">
        <v>2455</v>
      </c>
    </row>
    <row r="125" spans="1:17" s="119" customFormat="1" ht="18" x14ac:dyDescent="0.25">
      <c r="A125" s="138" t="str">
        <f>VLOOKUP(E125,'LISTADO ATM'!$A$2:$C$901,3,0)</f>
        <v>DISTRITO NACIONAL</v>
      </c>
      <c r="B125" s="144">
        <v>3336030549</v>
      </c>
      <c r="C125" s="94">
        <v>44459.048703703702</v>
      </c>
      <c r="D125" s="94" t="s">
        <v>2174</v>
      </c>
      <c r="E125" s="136">
        <v>946</v>
      </c>
      <c r="F125" s="138" t="str">
        <f>VLOOKUP(E125,VIP!$A$2:$O16017,2,0)</f>
        <v>DRBR24R</v>
      </c>
      <c r="G125" s="138" t="str">
        <f>VLOOKUP(E125,'LISTADO ATM'!$A$2:$B$900,2,0)</f>
        <v xml:space="preserve">ATM Oficina Núñez de Cáceres I </v>
      </c>
      <c r="H125" s="138" t="str">
        <f>VLOOKUP(E125,VIP!$A$2:$O20978,7,FALSE)</f>
        <v>Si</v>
      </c>
      <c r="I125" s="138" t="str">
        <f>VLOOKUP(E125,VIP!$A$2:$O12943,8,FALSE)</f>
        <v>Si</v>
      </c>
      <c r="J125" s="138" t="str">
        <f>VLOOKUP(E125,VIP!$A$2:$O12893,8,FALSE)</f>
        <v>Si</v>
      </c>
      <c r="K125" s="138" t="str">
        <f>VLOOKUP(E125,VIP!$A$2:$O16467,6,0)</f>
        <v>NO</v>
      </c>
      <c r="L125" s="143" t="s">
        <v>2455</v>
      </c>
      <c r="M125" s="93" t="s">
        <v>2437</v>
      </c>
      <c r="N125" s="93" t="s">
        <v>2443</v>
      </c>
      <c r="O125" s="138" t="s">
        <v>2445</v>
      </c>
      <c r="P125" s="143"/>
      <c r="Q125" s="134" t="s">
        <v>2455</v>
      </c>
    </row>
    <row r="126" spans="1:17" s="119" customFormat="1" ht="18" x14ac:dyDescent="0.25">
      <c r="A126" s="138" t="str">
        <f>VLOOKUP(E126,'LISTADO ATM'!$A$2:$C$901,3,0)</f>
        <v>DISTRITO NACIONAL</v>
      </c>
      <c r="B126" s="144">
        <v>3336030458</v>
      </c>
      <c r="C126" s="94">
        <v>44458.427581018521</v>
      </c>
      <c r="D126" s="94" t="s">
        <v>2174</v>
      </c>
      <c r="E126" s="136">
        <v>422</v>
      </c>
      <c r="F126" s="138" t="str">
        <f>VLOOKUP(E126,VIP!$A$2:$O16008,2,0)</f>
        <v>DRBR422</v>
      </c>
      <c r="G126" s="138" t="str">
        <f>VLOOKUP(E126,'LISTADO ATM'!$A$2:$B$900,2,0)</f>
        <v xml:space="preserve">ATM Olé Manoguayabo </v>
      </c>
      <c r="H126" s="138" t="str">
        <f>VLOOKUP(E126,VIP!$A$2:$O20969,7,FALSE)</f>
        <v>Si</v>
      </c>
      <c r="I126" s="138" t="str">
        <f>VLOOKUP(E126,VIP!$A$2:$O12934,8,FALSE)</f>
        <v>Si</v>
      </c>
      <c r="J126" s="138" t="str">
        <f>VLOOKUP(E126,VIP!$A$2:$O12884,8,FALSE)</f>
        <v>Si</v>
      </c>
      <c r="K126" s="138" t="str">
        <f>VLOOKUP(E126,VIP!$A$2:$O16458,6,0)</f>
        <v>NO</v>
      </c>
      <c r="L126" s="143" t="s">
        <v>2455</v>
      </c>
      <c r="M126" s="93" t="s">
        <v>2437</v>
      </c>
      <c r="N126" s="93" t="s">
        <v>2443</v>
      </c>
      <c r="O126" s="138" t="s">
        <v>2445</v>
      </c>
      <c r="P126" s="143"/>
      <c r="Q126" s="134" t="s">
        <v>2455</v>
      </c>
    </row>
    <row r="127" spans="1:17" s="119" customFormat="1" ht="18" x14ac:dyDescent="0.25">
      <c r="A127" s="138" t="str">
        <f>VLOOKUP(E127,'LISTADO ATM'!$A$2:$C$901,3,0)</f>
        <v>SUR</v>
      </c>
      <c r="B127" s="144">
        <v>3336030456</v>
      </c>
      <c r="C127" s="94">
        <v>44458.422569444447</v>
      </c>
      <c r="D127" s="94" t="s">
        <v>2174</v>
      </c>
      <c r="E127" s="136">
        <v>89</v>
      </c>
      <c r="F127" s="138" t="str">
        <f>VLOOKUP(E127,VIP!$A$2:$O16010,2,0)</f>
        <v>DRBR089</v>
      </c>
      <c r="G127" s="138" t="str">
        <f>VLOOKUP(E127,'LISTADO ATM'!$A$2:$B$900,2,0)</f>
        <v xml:space="preserve">ATM UNP El Cercado (San Juan) </v>
      </c>
      <c r="H127" s="138" t="str">
        <f>VLOOKUP(E127,VIP!$A$2:$O20971,7,FALSE)</f>
        <v>Si</v>
      </c>
      <c r="I127" s="138" t="str">
        <f>VLOOKUP(E127,VIP!$A$2:$O12936,8,FALSE)</f>
        <v>Si</v>
      </c>
      <c r="J127" s="138" t="str">
        <f>VLOOKUP(E127,VIP!$A$2:$O12886,8,FALSE)</f>
        <v>Si</v>
      </c>
      <c r="K127" s="138" t="str">
        <f>VLOOKUP(E127,VIP!$A$2:$O16460,6,0)</f>
        <v>NO</v>
      </c>
      <c r="L127" s="143" t="s">
        <v>2455</v>
      </c>
      <c r="M127" s="93" t="s">
        <v>2437</v>
      </c>
      <c r="N127" s="93" t="s">
        <v>2443</v>
      </c>
      <c r="O127" s="138" t="s">
        <v>2445</v>
      </c>
      <c r="P127" s="143"/>
      <c r="Q127" s="134" t="s">
        <v>2455</v>
      </c>
    </row>
    <row r="1025839" spans="16:16" ht="18" x14ac:dyDescent="0.25">
      <c r="P1025839" s="127"/>
    </row>
  </sheetData>
  <autoFilter ref="A4:Q91">
    <sortState ref="A5:Q127">
      <sortCondition ref="L4:L9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28:B1048576 B1:B4">
    <cfRule type="duplicateValues" dxfId="329" priority="150817"/>
    <cfRule type="duplicateValues" dxfId="328" priority="150818"/>
  </conditionalFormatting>
  <conditionalFormatting sqref="B128:B1048576 B1:B4">
    <cfRule type="duplicateValues" dxfId="327" priority="150823"/>
  </conditionalFormatting>
  <conditionalFormatting sqref="B128:B1048576">
    <cfRule type="duplicateValues" dxfId="326" priority="150826"/>
    <cfRule type="duplicateValues" dxfId="325" priority="150827"/>
  </conditionalFormatting>
  <conditionalFormatting sqref="B128:B1048576 B1:B4">
    <cfRule type="duplicateValues" dxfId="324" priority="150830"/>
    <cfRule type="duplicateValues" dxfId="323" priority="150831"/>
    <cfRule type="duplicateValues" dxfId="322" priority="150832"/>
  </conditionalFormatting>
  <conditionalFormatting sqref="B128:B1048576">
    <cfRule type="duplicateValues" dxfId="321" priority="150839"/>
  </conditionalFormatting>
  <conditionalFormatting sqref="B128:B1048576">
    <cfRule type="duplicateValues" dxfId="320" priority="631"/>
    <cfRule type="duplicateValues" dxfId="319" priority="634"/>
  </conditionalFormatting>
  <conditionalFormatting sqref="B128:B1048576">
    <cfRule type="duplicateValues" dxfId="318" priority="584"/>
    <cfRule type="duplicateValues" dxfId="317" priority="585"/>
  </conditionalFormatting>
  <conditionalFormatting sqref="B128:B1048576">
    <cfRule type="duplicateValues" dxfId="316" priority="265"/>
  </conditionalFormatting>
  <conditionalFormatting sqref="E128:E1048576 E1:E4">
    <cfRule type="duplicateValues" dxfId="315" priority="155373"/>
  </conditionalFormatting>
  <conditionalFormatting sqref="E128:E1048576">
    <cfRule type="duplicateValues" dxfId="314" priority="155379"/>
  </conditionalFormatting>
  <conditionalFormatting sqref="E128:E1048576 E1:E4">
    <cfRule type="duplicateValues" dxfId="313" priority="155384"/>
    <cfRule type="duplicateValues" dxfId="312" priority="155385"/>
  </conditionalFormatting>
  <conditionalFormatting sqref="E128:E1048576 E1:E4">
    <cfRule type="duplicateValues" dxfId="311" priority="155396"/>
    <cfRule type="duplicateValues" dxfId="310" priority="155397"/>
    <cfRule type="duplicateValues" dxfId="309" priority="155398"/>
  </conditionalFormatting>
  <conditionalFormatting sqref="E128:E1048576">
    <cfRule type="duplicateValues" dxfId="308" priority="155414"/>
    <cfRule type="duplicateValues" dxfId="307" priority="155415"/>
    <cfRule type="duplicateValues" dxfId="306" priority="155416"/>
  </conditionalFormatting>
  <conditionalFormatting sqref="E128:E1048576">
    <cfRule type="duplicateValues" dxfId="305" priority="155429"/>
    <cfRule type="duplicateValues" dxfId="304" priority="155430"/>
  </conditionalFormatting>
  <conditionalFormatting sqref="E128:E1048576">
    <cfRule type="duplicateValues" dxfId="303" priority="155449"/>
    <cfRule type="duplicateValues" dxfId="302" priority="155450"/>
  </conditionalFormatting>
  <conditionalFormatting sqref="E128:E1048576">
    <cfRule type="duplicateValues" dxfId="301" priority="155469"/>
    <cfRule type="duplicateValues" dxfId="300" priority="155470"/>
  </conditionalFormatting>
  <conditionalFormatting sqref="E128:E1048576 E1:E6">
    <cfRule type="duplicateValues" dxfId="299" priority="155481"/>
  </conditionalFormatting>
  <conditionalFormatting sqref="E79:E91">
    <cfRule type="duplicateValues" dxfId="298" priority="47"/>
  </conditionalFormatting>
  <conditionalFormatting sqref="E79:E91">
    <cfRule type="duplicateValues" dxfId="297" priority="39"/>
    <cfRule type="duplicateValues" dxfId="296" priority="40"/>
  </conditionalFormatting>
  <conditionalFormatting sqref="E79:E91">
    <cfRule type="duplicateValues" dxfId="295" priority="36"/>
    <cfRule type="duplicateValues" dxfId="294" priority="37"/>
    <cfRule type="duplicateValues" dxfId="293" priority="38"/>
  </conditionalFormatting>
  <conditionalFormatting sqref="B5">
    <cfRule type="duplicateValues" dxfId="292" priority="155547"/>
    <cfRule type="duplicateValues" dxfId="291" priority="155548"/>
  </conditionalFormatting>
  <conditionalFormatting sqref="B5">
    <cfRule type="duplicateValues" dxfId="290" priority="155549"/>
  </conditionalFormatting>
  <conditionalFormatting sqref="B5">
    <cfRule type="duplicateValues" dxfId="289" priority="155550"/>
    <cfRule type="duplicateValues" dxfId="288" priority="155551"/>
    <cfRule type="duplicateValues" dxfId="287" priority="155552"/>
  </conditionalFormatting>
  <conditionalFormatting sqref="E128:E1048576 E1:E118">
    <cfRule type="duplicateValues" dxfId="286" priority="23"/>
  </conditionalFormatting>
  <conditionalFormatting sqref="B128:B1048576 B1:B118">
    <cfRule type="duplicateValues" dxfId="285" priority="16"/>
  </conditionalFormatting>
  <conditionalFormatting sqref="E5:E6">
    <cfRule type="duplicateValues" dxfId="284" priority="155644"/>
  </conditionalFormatting>
  <conditionalFormatting sqref="E5:E6">
    <cfRule type="duplicateValues" dxfId="283" priority="155645"/>
    <cfRule type="duplicateValues" dxfId="282" priority="155646"/>
  </conditionalFormatting>
  <conditionalFormatting sqref="E5:E6">
    <cfRule type="duplicateValues" dxfId="281" priority="155647"/>
    <cfRule type="duplicateValues" dxfId="280" priority="155648"/>
    <cfRule type="duplicateValues" dxfId="279" priority="155649"/>
  </conditionalFormatting>
  <conditionalFormatting sqref="E92:E118">
    <cfRule type="duplicateValues" dxfId="278" priority="155678"/>
  </conditionalFormatting>
  <conditionalFormatting sqref="E92:E118">
    <cfRule type="duplicateValues" dxfId="277" priority="155680"/>
    <cfRule type="duplicateValues" dxfId="276" priority="155681"/>
  </conditionalFormatting>
  <conditionalFormatting sqref="E92:E118">
    <cfRule type="duplicateValues" dxfId="275" priority="155684"/>
    <cfRule type="duplicateValues" dxfId="274" priority="155685"/>
    <cfRule type="duplicateValues" dxfId="273" priority="155686"/>
  </conditionalFormatting>
  <conditionalFormatting sqref="E35:E78">
    <cfRule type="duplicateValues" dxfId="272" priority="155718"/>
  </conditionalFormatting>
  <conditionalFormatting sqref="E35:E78">
    <cfRule type="duplicateValues" dxfId="271" priority="155720"/>
    <cfRule type="duplicateValues" dxfId="270" priority="155721"/>
  </conditionalFormatting>
  <conditionalFormatting sqref="E35:E78">
    <cfRule type="duplicateValues" dxfId="269" priority="155724"/>
    <cfRule type="duplicateValues" dxfId="268" priority="155725"/>
    <cfRule type="duplicateValues" dxfId="267" priority="155726"/>
  </conditionalFormatting>
  <conditionalFormatting sqref="E119:E127">
    <cfRule type="duplicateValues" dxfId="266" priority="15"/>
  </conditionalFormatting>
  <conditionalFormatting sqref="B119:B127">
    <cfRule type="duplicateValues" dxfId="265" priority="14"/>
  </conditionalFormatting>
  <conditionalFormatting sqref="E119:E127">
    <cfRule type="duplicateValues" dxfId="264" priority="13"/>
  </conditionalFormatting>
  <conditionalFormatting sqref="E119:E127">
    <cfRule type="duplicateValues" dxfId="263" priority="11"/>
    <cfRule type="duplicateValues" dxfId="262" priority="12"/>
  </conditionalFormatting>
  <conditionalFormatting sqref="E119:E127">
    <cfRule type="duplicateValues" dxfId="261" priority="8"/>
    <cfRule type="duplicateValues" dxfId="260" priority="9"/>
    <cfRule type="duplicateValues" dxfId="259" priority="10"/>
  </conditionalFormatting>
  <conditionalFormatting sqref="B119:B127">
    <cfRule type="duplicateValues" dxfId="258" priority="6"/>
    <cfRule type="duplicateValues" dxfId="257" priority="7"/>
  </conditionalFormatting>
  <conditionalFormatting sqref="B119:B127">
    <cfRule type="duplicateValues" dxfId="256" priority="5"/>
  </conditionalFormatting>
  <conditionalFormatting sqref="B119:B127">
    <cfRule type="duplicateValues" dxfId="255" priority="2"/>
    <cfRule type="duplicateValues" dxfId="254" priority="3"/>
    <cfRule type="duplicateValues" dxfId="253" priority="4"/>
  </conditionalFormatting>
  <conditionalFormatting sqref="E1:E1048576">
    <cfRule type="duplicateValues" dxfId="252" priority="1"/>
  </conditionalFormatting>
  <conditionalFormatting sqref="E7:E34">
    <cfRule type="duplicateValues" dxfId="11" priority="155762"/>
  </conditionalFormatting>
  <conditionalFormatting sqref="E7:E34">
    <cfRule type="duplicateValues" dxfId="10" priority="155764"/>
    <cfRule type="duplicateValues" dxfId="9" priority="155765"/>
  </conditionalFormatting>
  <conditionalFormatting sqref="E7:E34">
    <cfRule type="duplicateValues" dxfId="8" priority="155768"/>
    <cfRule type="duplicateValues" dxfId="7" priority="155769"/>
    <cfRule type="duplicateValues" dxfId="6" priority="155770"/>
  </conditionalFormatting>
  <conditionalFormatting sqref="B6:B118">
    <cfRule type="duplicateValues" dxfId="5" priority="155774"/>
    <cfRule type="duplicateValues" dxfId="4" priority="155775"/>
  </conditionalFormatting>
  <conditionalFormatting sqref="B6:B118">
    <cfRule type="duplicateValues" dxfId="3" priority="155778"/>
  </conditionalFormatting>
  <conditionalFormatting sqref="B6:B118">
    <cfRule type="duplicateValues" dxfId="2" priority="155780"/>
    <cfRule type="duplicateValues" dxfId="1" priority="155781"/>
    <cfRule type="duplicateValues" dxfId="0" priority="15578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61" zoomScale="70" zoomScaleNormal="70" workbookViewId="0">
      <selection activeCell="B68" sqref="B68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Vacías + 1 Fallando")</f>
        <v>0</v>
      </c>
      <c r="I1" s="98">
        <f>COUNTIF(A:E,("3 Gavetas Vacías"))</f>
        <v>16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123</v>
      </c>
      <c r="H2" s="97" t="s">
        <v>2541</v>
      </c>
      <c r="I2" s="96">
        <f>COUNTIF(A:E,"Abastecidos")</f>
        <v>0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85"/>
      <c r="C3" s="214"/>
      <c r="D3" s="214"/>
      <c r="E3" s="215"/>
      <c r="F3" s="97" t="s">
        <v>2533</v>
      </c>
      <c r="G3" s="96">
        <f>COUNTIF(REPORTE!A:Q,"fuera de Servicio")</f>
        <v>96</v>
      </c>
      <c r="H3" s="97" t="s">
        <v>2610</v>
      </c>
      <c r="I3" s="96">
        <f>COUNTIF(A:E,"GAVETAS VACIAS + GAVETAS FALLANDO")</f>
        <v>16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44459.708333333336</v>
      </c>
      <c r="C4" s="216"/>
      <c r="D4" s="216"/>
      <c r="E4" s="217"/>
      <c r="F4" s="97" t="s">
        <v>2530</v>
      </c>
      <c r="G4" s="96">
        <f>COUNTIF(REPORTE!A:Q,"En Servicio")</f>
        <v>27</v>
      </c>
      <c r="H4" s="97" t="s">
        <v>2609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44460.25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16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2608</v>
      </c>
      <c r="G7" s="96">
        <f>COUNTIF(A:E,"Sin Efectivo")</f>
        <v>23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3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2627</v>
      </c>
      <c r="E9" s="151"/>
    </row>
    <row r="10" spans="1:11" s="119" customFormat="1" ht="18" x14ac:dyDescent="0.25">
      <c r="A10" s="148" t="s">
        <v>2460</v>
      </c>
      <c r="B10" s="149">
        <f>COUNT(B9:B9)</f>
        <v>0</v>
      </c>
      <c r="C10" s="222"/>
      <c r="D10" s="222"/>
      <c r="E10" s="222"/>
    </row>
    <row r="11" spans="1:11" s="119" customFormat="1" x14ac:dyDescent="0.25">
      <c r="A11" s="220"/>
      <c r="B11" s="221"/>
      <c r="C11" s="221"/>
      <c r="D11" s="221"/>
      <c r="E11" s="223"/>
    </row>
    <row r="12" spans="1:11" s="119" customFormat="1" ht="18.75" customHeight="1" thickBot="1" x14ac:dyDescent="0.3">
      <c r="A12" s="210" t="s">
        <v>2558</v>
      </c>
      <c r="B12" s="211"/>
      <c r="C12" s="211"/>
      <c r="D12" s="211"/>
      <c r="E12" s="212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75" t="s">
        <v>2410</v>
      </c>
      <c r="E13" s="176" t="s">
        <v>2408</v>
      </c>
    </row>
    <row r="14" spans="1:11" s="119" customFormat="1" ht="18" x14ac:dyDescent="0.25">
      <c r="A14" s="139" t="e">
        <f>VLOOKUP(B14,'[1]LISTADO ATM'!$A$2:$C$922,3,0)</f>
        <v>#N/A</v>
      </c>
      <c r="B14" s="136"/>
      <c r="C14" s="139" t="e">
        <f>VLOOKUP(B14,'[1]LISTADO ATM'!$A$2:$B$822,2,0)</f>
        <v>#N/A</v>
      </c>
      <c r="D14" s="145" t="s">
        <v>2628</v>
      </c>
      <c r="E14" s="144"/>
    </row>
    <row r="15" spans="1:11" s="119" customFormat="1" ht="18" x14ac:dyDescent="0.25">
      <c r="A15" s="148" t="s">
        <v>2460</v>
      </c>
      <c r="B15" s="149">
        <f>COUNT(B14:B14)</f>
        <v>0</v>
      </c>
      <c r="C15" s="195"/>
      <c r="D15" s="196"/>
      <c r="E15" s="197"/>
    </row>
    <row r="16" spans="1:11" s="119" customFormat="1" ht="15.75" thickBot="1" x14ac:dyDescent="0.3">
      <c r="A16" s="198"/>
      <c r="B16" s="189"/>
      <c r="C16" s="189"/>
      <c r="D16" s="189"/>
      <c r="E16" s="190"/>
    </row>
    <row r="17" spans="1:5" s="119" customFormat="1" ht="18.75" customHeight="1" thickBot="1" x14ac:dyDescent="0.3">
      <c r="A17" s="172" t="s">
        <v>2461</v>
      </c>
      <c r="B17" s="173"/>
      <c r="C17" s="173"/>
      <c r="D17" s="173"/>
      <c r="E17" s="174"/>
    </row>
    <row r="18" spans="1:5" s="119" customFormat="1" ht="18" x14ac:dyDescent="0.25">
      <c r="A18" s="147" t="s">
        <v>15</v>
      </c>
      <c r="B18" s="147" t="s">
        <v>2407</v>
      </c>
      <c r="C18" s="147" t="s">
        <v>46</v>
      </c>
      <c r="D18" s="153" t="s">
        <v>2410</v>
      </c>
      <c r="E18" s="147" t="s">
        <v>2408</v>
      </c>
    </row>
    <row r="19" spans="1:5" s="106" customFormat="1" ht="18" x14ac:dyDescent="0.25">
      <c r="A19" s="142" t="str">
        <f>VLOOKUP(B19,'[1]LISTADO ATM'!$A$2:$C$922,3,0)</f>
        <v>ESTE</v>
      </c>
      <c r="B19" s="136">
        <v>114</v>
      </c>
      <c r="C19" s="142" t="str">
        <f>VLOOKUP(B19,'[1]LISTADO ATM'!$A$2:$B$922,2,0)</f>
        <v xml:space="preserve">ATM Oficina Hato Mayor </v>
      </c>
      <c r="D19" s="152" t="s">
        <v>2428</v>
      </c>
      <c r="E19" s="151">
        <v>3336030519</v>
      </c>
    </row>
    <row r="20" spans="1:5" s="106" customFormat="1" ht="18" customHeight="1" x14ac:dyDescent="0.25">
      <c r="A20" s="142" t="str">
        <f>VLOOKUP(B20,'[1]LISTADO ATM'!$A$2:$C$922,3,0)</f>
        <v>ESTE</v>
      </c>
      <c r="B20" s="136">
        <v>121</v>
      </c>
      <c r="C20" s="142" t="str">
        <f>VLOOKUP(B20,'[1]LISTADO ATM'!$A$2:$B$922,2,0)</f>
        <v xml:space="preserve">ATM Oficina Bayaguana </v>
      </c>
      <c r="D20" s="152" t="s">
        <v>2428</v>
      </c>
      <c r="E20" s="151">
        <v>3336030520</v>
      </c>
    </row>
    <row r="21" spans="1:5" s="106" customFormat="1" ht="18" customHeight="1" x14ac:dyDescent="0.25">
      <c r="A21" s="142" t="str">
        <f>VLOOKUP(B21,'[1]LISTADO ATM'!$A$2:$C$922,3,0)</f>
        <v>SUR</v>
      </c>
      <c r="B21" s="136">
        <v>582</v>
      </c>
      <c r="C21" s="142" t="str">
        <f>VLOOKUP(B21,'[1]LISTADO ATM'!$A$2:$B$922,2,0)</f>
        <v>ATM Estación Sabana Yegua</v>
      </c>
      <c r="D21" s="152" t="s">
        <v>2428</v>
      </c>
      <c r="E21" s="151">
        <v>3336030528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721</v>
      </c>
      <c r="C22" s="142" t="str">
        <f>VLOOKUP(B22,'[1]LISTADO ATM'!$A$2:$B$922,2,0)</f>
        <v xml:space="preserve">ATM Oficina Charles de Gaulle II </v>
      </c>
      <c r="D22" s="152" t="s">
        <v>2428</v>
      </c>
      <c r="E22" s="151">
        <v>3336030532</v>
      </c>
    </row>
    <row r="23" spans="1:5" s="119" customFormat="1" ht="18" customHeight="1" x14ac:dyDescent="0.25">
      <c r="A23" s="142" t="str">
        <f>VLOOKUP(B23,'[1]LISTADO ATM'!$A$2:$C$922,3,0)</f>
        <v>SUR</v>
      </c>
      <c r="B23" s="136">
        <v>512</v>
      </c>
      <c r="C23" s="142" t="str">
        <f>VLOOKUP(B23,'[1]LISTADO ATM'!$A$2:$B$922,2,0)</f>
        <v>ATM Plaza Jesús Ferreira</v>
      </c>
      <c r="D23" s="152" t="s">
        <v>2428</v>
      </c>
      <c r="E23" s="151" t="s">
        <v>2714</v>
      </c>
    </row>
    <row r="24" spans="1:5" s="119" customFormat="1" ht="18" customHeight="1" x14ac:dyDescent="0.25">
      <c r="A24" s="142" t="str">
        <f>VLOOKUP(B24,'[1]LISTADO ATM'!$A$2:$C$922,3,0)</f>
        <v>NORTE</v>
      </c>
      <c r="B24" s="136">
        <v>144</v>
      </c>
      <c r="C24" s="142" t="str">
        <f>VLOOKUP(B24,'[1]LISTADO ATM'!$A$2:$B$922,2,0)</f>
        <v xml:space="preserve">ATM Oficina Villa Altagracia </v>
      </c>
      <c r="D24" s="152" t="s">
        <v>2428</v>
      </c>
      <c r="E24" s="151" t="s">
        <v>2715</v>
      </c>
    </row>
    <row r="25" spans="1:5" s="119" customFormat="1" ht="18.75" customHeight="1" x14ac:dyDescent="0.25">
      <c r="A25" s="142" t="str">
        <f>VLOOKUP(B25,'[1]LISTADO ATM'!$A$2:$C$922,3,0)</f>
        <v>ESTE</v>
      </c>
      <c r="B25" s="136">
        <v>631</v>
      </c>
      <c r="C25" s="142" t="str">
        <f>VLOOKUP(B25,'[1]LISTADO ATM'!$A$2:$B$922,2,0)</f>
        <v xml:space="preserve">ATM ASOCODEQUI (San Pedro) </v>
      </c>
      <c r="D25" s="152" t="s">
        <v>2428</v>
      </c>
      <c r="E25" s="151" t="s">
        <v>2716</v>
      </c>
    </row>
    <row r="26" spans="1:5" s="119" customFormat="1" ht="18.75" customHeight="1" x14ac:dyDescent="0.25">
      <c r="A26" s="142" t="str">
        <f>VLOOKUP(B26,'[1]LISTADO ATM'!$A$2:$C$922,3,0)</f>
        <v>NORTE</v>
      </c>
      <c r="B26" s="136">
        <v>950</v>
      </c>
      <c r="C26" s="142" t="str">
        <f>VLOOKUP(B26,'[1]LISTADO ATM'!$A$2:$B$922,2,0)</f>
        <v xml:space="preserve">ATM Oficina Monterrico </v>
      </c>
      <c r="D26" s="152" t="s">
        <v>2428</v>
      </c>
      <c r="E26" s="151" t="s">
        <v>2717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743</v>
      </c>
      <c r="C27" s="142" t="str">
        <f>VLOOKUP(B27,'[1]LISTADO ATM'!$A$2:$B$922,2,0)</f>
        <v xml:space="preserve">ATM Oficina Los Frailes </v>
      </c>
      <c r="D27" s="152" t="s">
        <v>2428</v>
      </c>
      <c r="E27" s="151" t="s">
        <v>2718</v>
      </c>
    </row>
    <row r="28" spans="1:5" s="119" customFormat="1" ht="18.75" customHeight="1" x14ac:dyDescent="0.25">
      <c r="A28" s="142" t="str">
        <f>VLOOKUP(B28,'[1]LISTADO ATM'!$A$2:$C$922,3,0)</f>
        <v>ESTE</v>
      </c>
      <c r="B28" s="136">
        <v>330</v>
      </c>
      <c r="C28" s="142" t="str">
        <f>VLOOKUP(B28,'[1]LISTADO ATM'!$A$2:$B$922,2,0)</f>
        <v xml:space="preserve">ATM Oficina Boulevard (Higuey) </v>
      </c>
      <c r="D28" s="152" t="s">
        <v>2428</v>
      </c>
      <c r="E28" s="151" t="s">
        <v>2719</v>
      </c>
    </row>
    <row r="29" spans="1:5" s="119" customFormat="1" ht="18.75" customHeight="1" x14ac:dyDescent="0.25">
      <c r="A29" s="142" t="str">
        <f>VLOOKUP(B29,'[1]LISTADO ATM'!$A$2:$C$922,3,0)</f>
        <v>NORTE</v>
      </c>
      <c r="B29" s="136">
        <v>307</v>
      </c>
      <c r="C29" s="142" t="str">
        <f>VLOOKUP(B29,'[1]LISTADO ATM'!$A$2:$B$922,2,0)</f>
        <v>ATM Oficina Nagua II</v>
      </c>
      <c r="D29" s="152" t="s">
        <v>2428</v>
      </c>
      <c r="E29" s="151">
        <v>3336031921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742</v>
      </c>
      <c r="C30" s="142" t="str">
        <f>VLOOKUP(B30,'[1]LISTADO ATM'!$A$2:$B$922,2,0)</f>
        <v xml:space="preserve">ATM Oficina Plaza del Rey (La Romana) </v>
      </c>
      <c r="D30" s="152" t="s">
        <v>2428</v>
      </c>
      <c r="E30" s="151">
        <v>3336031925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963</v>
      </c>
      <c r="C31" s="142" t="str">
        <f>VLOOKUP(B31,'[1]LISTADO ATM'!$A$2:$B$922,2,0)</f>
        <v xml:space="preserve">ATM Multiplaza La Romana </v>
      </c>
      <c r="D31" s="152" t="s">
        <v>2428</v>
      </c>
      <c r="E31" s="151">
        <v>3336031933</v>
      </c>
    </row>
    <row r="32" spans="1:5" s="119" customFormat="1" ht="18" customHeight="1" x14ac:dyDescent="0.25">
      <c r="A32" s="142" t="str">
        <f>VLOOKUP(B32,'[1]LISTADO ATM'!$A$2:$C$922,3,0)</f>
        <v>DISTRITO NACIONAL</v>
      </c>
      <c r="B32" s="136">
        <v>900</v>
      </c>
      <c r="C32" s="142" t="str">
        <f>VLOOKUP(B32,'[1]LISTADO ATM'!$A$2:$B$922,2,0)</f>
        <v xml:space="preserve">ATM UNP Merca Santo Domingo </v>
      </c>
      <c r="D32" s="152" t="s">
        <v>2428</v>
      </c>
      <c r="E32" s="151">
        <v>3336031943</v>
      </c>
    </row>
    <row r="33" spans="1:5" s="119" customFormat="1" ht="18" customHeight="1" x14ac:dyDescent="0.25">
      <c r="A33" s="142" t="str">
        <f>VLOOKUP(B33,'[1]LISTADO ATM'!$A$2:$C$922,3,0)</f>
        <v>NORTE</v>
      </c>
      <c r="B33" s="136">
        <v>171</v>
      </c>
      <c r="C33" s="142" t="str">
        <f>VLOOKUP(B33,'[1]LISTADO ATM'!$A$2:$B$922,2,0)</f>
        <v xml:space="preserve">ATM Oficina Moca </v>
      </c>
      <c r="D33" s="152" t="s">
        <v>2428</v>
      </c>
      <c r="E33" s="151">
        <v>3336031950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560</v>
      </c>
      <c r="C34" s="142" t="str">
        <f>VLOOKUP(B34,'[1]LISTADO ATM'!$A$2:$B$922,2,0)</f>
        <v xml:space="preserve">ATM Junta Central Electoral </v>
      </c>
      <c r="D34" s="152" t="s">
        <v>2428</v>
      </c>
      <c r="E34" s="151">
        <v>3336031954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712</v>
      </c>
      <c r="C35" s="142" t="str">
        <f>VLOOKUP(B35,'[1]LISTADO ATM'!$A$2:$B$922,2,0)</f>
        <v xml:space="preserve">ATM Oficina Imbert </v>
      </c>
      <c r="D35" s="152" t="s">
        <v>2428</v>
      </c>
      <c r="E35" s="151">
        <v>3336031962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356</v>
      </c>
      <c r="C36" s="142" t="str">
        <f>VLOOKUP(B36,'[1]LISTADO ATM'!$A$2:$B$922,2,0)</f>
        <v xml:space="preserve">ATM Estación Sigma (San Cristóbal) </v>
      </c>
      <c r="D36" s="152" t="s">
        <v>2428</v>
      </c>
      <c r="E36" s="151">
        <v>3336031965</v>
      </c>
    </row>
    <row r="37" spans="1:5" s="119" customFormat="1" ht="19.5" customHeight="1" x14ac:dyDescent="0.25">
      <c r="A37" s="139" t="str">
        <f>VLOOKUP(B37,'[1]LISTADO ATM'!$A$2:$C$922,3,0)</f>
        <v>NORTE</v>
      </c>
      <c r="B37" s="138">
        <v>396</v>
      </c>
      <c r="C37" s="139" t="str">
        <f>VLOOKUP(B37,'[1]LISTADO ATM'!$A$2:$B$822,2,0)</f>
        <v xml:space="preserve">ATM Oficina Plaza Ulloa (La Fuente) </v>
      </c>
      <c r="D37" s="152" t="s">
        <v>2428</v>
      </c>
      <c r="E37" s="151">
        <v>3336032027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354</v>
      </c>
      <c r="C38" s="142" t="str">
        <f>VLOOKUP(B38,'[1]LISTADO ATM'!$A$2:$B$922,2,0)</f>
        <v xml:space="preserve">ATM Oficina Núñez de Cáceres II </v>
      </c>
      <c r="D38" s="152" t="s">
        <v>2428</v>
      </c>
      <c r="E38" s="151" t="s">
        <v>2720</v>
      </c>
    </row>
    <row r="39" spans="1:5" s="119" customFormat="1" ht="19.5" customHeight="1" x14ac:dyDescent="0.25">
      <c r="A39" s="142" t="str">
        <f>VLOOKUP(B39,'[1]LISTADO ATM'!$A$2:$C$922,3,0)</f>
        <v>NORTE</v>
      </c>
      <c r="B39" s="136">
        <v>687</v>
      </c>
      <c r="C39" s="142" t="str">
        <f>VLOOKUP(B39,'[1]LISTADO ATM'!$A$2:$B$922,2,0)</f>
        <v>ATM Oficina Monterrico II</v>
      </c>
      <c r="D39" s="152" t="s">
        <v>2428</v>
      </c>
      <c r="E39" s="151">
        <v>3336031991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634</v>
      </c>
      <c r="C40" s="142" t="str">
        <f>VLOOKUP(B40,'[1]LISTADO ATM'!$A$2:$B$922,2,0)</f>
        <v xml:space="preserve">ATM Ayuntamiento Los Llanos (SPM) </v>
      </c>
      <c r="D40" s="152" t="s">
        <v>2428</v>
      </c>
      <c r="E40" s="151">
        <v>3336031996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565</v>
      </c>
      <c r="C41" s="142" t="str">
        <f>VLOOKUP(B41,'[1]LISTADO ATM'!$A$2:$B$922,2,0)</f>
        <v xml:space="preserve">ATM S/M La Cadena Núñez de Cáceres </v>
      </c>
      <c r="D41" s="152" t="s">
        <v>2428</v>
      </c>
      <c r="E41" s="151">
        <v>3336032028</v>
      </c>
    </row>
    <row r="42" spans="1:5" s="119" customFormat="1" ht="19.5" customHeight="1" x14ac:dyDescent="0.25">
      <c r="A42" s="148"/>
      <c r="B42" s="149">
        <f>COUNT(B19:B41)</f>
        <v>23</v>
      </c>
      <c r="C42" s="195"/>
      <c r="D42" s="196"/>
      <c r="E42" s="197"/>
    </row>
    <row r="43" spans="1:5" s="119" customFormat="1" ht="19.5" customHeight="1" thickBot="1" x14ac:dyDescent="0.3">
      <c r="A43" s="198"/>
      <c r="B43" s="189"/>
      <c r="C43" s="189"/>
      <c r="D43" s="189"/>
      <c r="E43" s="190"/>
    </row>
    <row r="44" spans="1:5" s="119" customFormat="1" ht="19.5" customHeight="1" thickBot="1" x14ac:dyDescent="0.3">
      <c r="A44" s="199" t="s">
        <v>2433</v>
      </c>
      <c r="B44" s="200"/>
      <c r="C44" s="200"/>
      <c r="D44" s="200"/>
      <c r="E44" s="201"/>
    </row>
    <row r="45" spans="1:5" s="119" customFormat="1" ht="19.5" customHeight="1" x14ac:dyDescent="0.25">
      <c r="A45" s="147" t="s">
        <v>15</v>
      </c>
      <c r="B45" s="147" t="s">
        <v>2407</v>
      </c>
      <c r="C45" s="147" t="s">
        <v>46</v>
      </c>
      <c r="D45" s="153" t="s">
        <v>2410</v>
      </c>
      <c r="E45" s="147" t="s">
        <v>2408</v>
      </c>
    </row>
    <row r="46" spans="1:5" s="119" customFormat="1" ht="19.5" customHeight="1" x14ac:dyDescent="0.25">
      <c r="A46" s="139" t="str">
        <f>VLOOKUP(B46,'[1]LISTADO ATM'!$A$2:$C$922,3,0)</f>
        <v>DISTRITO NACIONAL</v>
      </c>
      <c r="B46" s="136">
        <v>325</v>
      </c>
      <c r="C46" s="139" t="str">
        <f>VLOOKUP(B46,'[1]LISTADO ATM'!$A$2:$B$822,2,0)</f>
        <v>ATM Casa Edwin</v>
      </c>
      <c r="D46" s="143" t="s">
        <v>2433</v>
      </c>
      <c r="E46" s="144">
        <v>3336030123</v>
      </c>
    </row>
    <row r="47" spans="1:5" s="119" customFormat="1" ht="19.5" customHeight="1" x14ac:dyDescent="0.25">
      <c r="A47" s="139" t="str">
        <f>VLOOKUP(B47,'[1]LISTADO ATM'!$A$2:$C$922,3,0)</f>
        <v>NORTE</v>
      </c>
      <c r="B47" s="136">
        <v>208</v>
      </c>
      <c r="C47" s="139" t="str">
        <f>VLOOKUP(B47,'[1]LISTADO ATM'!$A$2:$B$822,2,0)</f>
        <v xml:space="preserve">ATM UNP Tireo </v>
      </c>
      <c r="D47" s="143" t="s">
        <v>2433</v>
      </c>
      <c r="E47" s="144">
        <v>3336030489</v>
      </c>
    </row>
    <row r="48" spans="1:5" s="119" customFormat="1" ht="19.5" customHeight="1" x14ac:dyDescent="0.25">
      <c r="A48" s="139" t="str">
        <f>VLOOKUP(B48,'[1]LISTADO ATM'!$A$2:$C$922,3,0)</f>
        <v>DISTRITO NACIONAL</v>
      </c>
      <c r="B48" s="136">
        <v>406</v>
      </c>
      <c r="C48" s="139" t="str">
        <f>VLOOKUP(B48,'[1]LISTADO ATM'!$A$2:$B$822,2,0)</f>
        <v xml:space="preserve">ATM UNP Plaza Lama Máximo Gómez </v>
      </c>
      <c r="D48" s="143" t="s">
        <v>2433</v>
      </c>
      <c r="E48" s="151">
        <v>3336030524</v>
      </c>
    </row>
    <row r="49" spans="1:5" s="119" customFormat="1" ht="19.5" customHeight="1" x14ac:dyDescent="0.25">
      <c r="A49" s="139" t="str">
        <f>VLOOKUP(B49,'[1]LISTADO ATM'!$A$2:$C$922,3,0)</f>
        <v>NORTE</v>
      </c>
      <c r="B49" s="136">
        <v>77</v>
      </c>
      <c r="C49" s="139" t="str">
        <f>VLOOKUP(B49,'[1]LISTADO ATM'!$A$2:$B$822,2,0)</f>
        <v xml:space="preserve">ATM Oficina Cruce de Imbert </v>
      </c>
      <c r="D49" s="143" t="s">
        <v>2433</v>
      </c>
      <c r="E49" s="151" t="s">
        <v>2721</v>
      </c>
    </row>
    <row r="50" spans="1:5" s="119" customFormat="1" ht="19.5" customHeight="1" x14ac:dyDescent="0.25">
      <c r="A50" s="139" t="str">
        <f>VLOOKUP(B50,'[1]LISTADO ATM'!$A$2:$C$922,3,0)</f>
        <v>DISTRITO NACIONAL</v>
      </c>
      <c r="B50" s="136">
        <v>719</v>
      </c>
      <c r="C50" s="139" t="str">
        <f>VLOOKUP(B50,'[1]LISTADO ATM'!$A$2:$B$822,2,0)</f>
        <v xml:space="preserve">ATM Ayuntamiento Municipal San Luís </v>
      </c>
      <c r="D50" s="143" t="s">
        <v>2433</v>
      </c>
      <c r="E50" s="151" t="s">
        <v>2722</v>
      </c>
    </row>
    <row r="51" spans="1:5" s="119" customFormat="1" ht="19.5" customHeight="1" x14ac:dyDescent="0.25">
      <c r="A51" s="139" t="str">
        <f>VLOOKUP(B51,'[1]LISTADO ATM'!$A$2:$C$922,3,0)</f>
        <v>SUR</v>
      </c>
      <c r="B51" s="136">
        <v>311</v>
      </c>
      <c r="C51" s="139" t="str">
        <f>VLOOKUP(B51,'[1]LISTADO ATM'!$A$2:$B$822,2,0)</f>
        <v>ATM Plaza Eroski</v>
      </c>
      <c r="D51" s="143" t="s">
        <v>2433</v>
      </c>
      <c r="E51" s="151">
        <v>3336031896</v>
      </c>
    </row>
    <row r="52" spans="1:5" s="119" customFormat="1" ht="19.5" customHeight="1" x14ac:dyDescent="0.25">
      <c r="A52" s="139" t="str">
        <f>VLOOKUP(B52,'[1]LISTADO ATM'!$A$2:$C$922,3,0)</f>
        <v>SUR</v>
      </c>
      <c r="B52" s="136">
        <v>537</v>
      </c>
      <c r="C52" s="139" t="str">
        <f>VLOOKUP(B52,'[1]LISTADO ATM'!$A$2:$B$822,2,0)</f>
        <v xml:space="preserve">ATM Estación Texaco Enriquillo (Barahona) </v>
      </c>
      <c r="D52" s="143" t="s">
        <v>2433</v>
      </c>
      <c r="E52" s="151">
        <v>3336031881</v>
      </c>
    </row>
    <row r="53" spans="1:5" s="119" customFormat="1" ht="19.5" customHeight="1" x14ac:dyDescent="0.25">
      <c r="A53" s="139" t="str">
        <f>VLOOKUP(B53,'[1]LISTADO ATM'!$A$2:$C$922,3,0)</f>
        <v>DISTRITO NACIONAL</v>
      </c>
      <c r="B53" s="136">
        <v>461</v>
      </c>
      <c r="C53" s="139" t="str">
        <f>VLOOKUP(B53,'[1]LISTADO ATM'!$A$2:$B$822,2,0)</f>
        <v xml:space="preserve">ATM Autobanco Sarasota I </v>
      </c>
      <c r="D53" s="143" t="s">
        <v>2433</v>
      </c>
      <c r="E53" s="151">
        <v>3336031901</v>
      </c>
    </row>
    <row r="54" spans="1:5" s="119" customFormat="1" ht="18" customHeight="1" x14ac:dyDescent="0.25">
      <c r="A54" s="139" t="str">
        <f>VLOOKUP(B54,'[1]LISTADO ATM'!$A$2:$C$922,3,0)</f>
        <v>DISTRITO NACIONAL</v>
      </c>
      <c r="B54" s="136">
        <v>438</v>
      </c>
      <c r="C54" s="139" t="str">
        <f>VLOOKUP(B54,'[1]LISTADO ATM'!$A$2:$B$822,2,0)</f>
        <v xml:space="preserve">ATM Autobanco Torre IV </v>
      </c>
      <c r="D54" s="143" t="s">
        <v>2433</v>
      </c>
      <c r="E54" s="151" t="s">
        <v>2723</v>
      </c>
    </row>
    <row r="55" spans="1:5" s="119" customFormat="1" ht="18" customHeight="1" x14ac:dyDescent="0.25">
      <c r="A55" s="139" t="str">
        <f>VLOOKUP(B55,'[1]LISTADO ATM'!$A$2:$C$922,3,0)</f>
        <v>DISTRITO NACIONAL</v>
      </c>
      <c r="B55" s="136">
        <v>970</v>
      </c>
      <c r="C55" s="139" t="str">
        <f>VLOOKUP(B55,'[1]LISTADO ATM'!$A$2:$B$822,2,0)</f>
        <v xml:space="preserve">ATM S/M Olé Haina </v>
      </c>
      <c r="D55" s="143" t="s">
        <v>2433</v>
      </c>
      <c r="E55" s="151">
        <v>3336031957</v>
      </c>
    </row>
    <row r="56" spans="1:5" s="119" customFormat="1" ht="18" customHeight="1" x14ac:dyDescent="0.25">
      <c r="A56" s="139" t="str">
        <f>VLOOKUP(B56,'[1]LISTADO ATM'!$A$2:$C$922,3,0)</f>
        <v>NORTE</v>
      </c>
      <c r="B56" s="136">
        <v>282</v>
      </c>
      <c r="C56" s="139" t="str">
        <f>VLOOKUP(B56,'[1]LISTADO ATM'!$A$2:$B$822,2,0)</f>
        <v xml:space="preserve">ATM Autobanco Nibaje </v>
      </c>
      <c r="D56" s="143" t="s">
        <v>2433</v>
      </c>
      <c r="E56" s="151">
        <v>3336031960</v>
      </c>
    </row>
    <row r="57" spans="1:5" s="119" customFormat="1" ht="18" customHeight="1" x14ac:dyDescent="0.25">
      <c r="A57" s="139" t="str">
        <f>VLOOKUP(B57,'[1]LISTADO ATM'!$A$2:$C$922,3,0)</f>
        <v>DISTRITO NACIONAL</v>
      </c>
      <c r="B57" s="136">
        <v>572</v>
      </c>
      <c r="C57" s="139" t="str">
        <f>VLOOKUP(B57,'[1]LISTADO ATM'!$A$2:$B$822,2,0)</f>
        <v xml:space="preserve">ATM Olé Ovando </v>
      </c>
      <c r="D57" s="143" t="s">
        <v>2433</v>
      </c>
      <c r="E57" s="151">
        <v>3336031982</v>
      </c>
    </row>
    <row r="58" spans="1:5" s="119" customFormat="1" ht="18" customHeight="1" x14ac:dyDescent="0.25">
      <c r="A58" s="139" t="str">
        <f>VLOOKUP(B58,'[1]LISTADO ATM'!$A$2:$C$922,3,0)</f>
        <v>DISTRITO NACIONAL</v>
      </c>
      <c r="B58" s="136">
        <v>424</v>
      </c>
      <c r="C58" s="139" t="str">
        <f>VLOOKUP(B58,'[1]LISTADO ATM'!$A$2:$B$822,2,0)</f>
        <v xml:space="preserve">ATM UNP Jumbo Luperón I </v>
      </c>
      <c r="D58" s="143" t="s">
        <v>2433</v>
      </c>
      <c r="E58" s="151">
        <v>3336031988</v>
      </c>
    </row>
    <row r="59" spans="1:5" s="119" customFormat="1" ht="18" customHeight="1" x14ac:dyDescent="0.25">
      <c r="A59" s="139" t="str">
        <f>VLOOKUP(B59,'[1]LISTADO ATM'!$A$2:$C$922,3,0)</f>
        <v>NORTE</v>
      </c>
      <c r="B59" s="136">
        <v>754</v>
      </c>
      <c r="C59" s="139" t="str">
        <f>VLOOKUP(B59,'[1]LISTADO ATM'!$A$2:$B$822,2,0)</f>
        <v xml:space="preserve">ATM Autobanco Oficina Licey al Medio </v>
      </c>
      <c r="D59" s="143" t="s">
        <v>2433</v>
      </c>
      <c r="E59" s="151">
        <v>3336031990</v>
      </c>
    </row>
    <row r="60" spans="1:5" s="119" customFormat="1" ht="18" customHeight="1" x14ac:dyDescent="0.25">
      <c r="A60" s="142" t="str">
        <f>VLOOKUP(B60,'[1]LISTADO ATM'!$A$2:$C$922,3,0)</f>
        <v>NORTE</v>
      </c>
      <c r="B60" s="136">
        <v>604</v>
      </c>
      <c r="C60" s="142" t="str">
        <f>VLOOKUP(B60,'[1]LISTADO ATM'!$A$2:$B$922,2,0)</f>
        <v xml:space="preserve">ATM Oficina Estancia Nueva (Moca) </v>
      </c>
      <c r="D60" s="143" t="s">
        <v>2433</v>
      </c>
      <c r="E60" s="151" t="s">
        <v>2724</v>
      </c>
    </row>
    <row r="61" spans="1:5" s="119" customFormat="1" ht="18" customHeight="1" thickBot="1" x14ac:dyDescent="0.3">
      <c r="A61" s="141" t="s">
        <v>2460</v>
      </c>
      <c r="B61" s="150">
        <f>COUNTA(B46:B60)</f>
        <v>15</v>
      </c>
      <c r="C61" s="169"/>
      <c r="D61" s="170"/>
      <c r="E61" s="171"/>
    </row>
    <row r="62" spans="1:5" s="119" customFormat="1" ht="18" customHeight="1" thickBot="1" x14ac:dyDescent="0.3">
      <c r="A62" s="198"/>
      <c r="B62" s="189"/>
      <c r="C62" s="189"/>
      <c r="D62" s="189"/>
      <c r="E62" s="190"/>
    </row>
    <row r="63" spans="1:5" s="119" customFormat="1" ht="18" customHeight="1" thickBot="1" x14ac:dyDescent="0.3">
      <c r="A63" s="177" t="s">
        <v>2571</v>
      </c>
      <c r="B63" s="178"/>
      <c r="C63" s="178"/>
      <c r="D63" s="178"/>
      <c r="E63" s="179"/>
    </row>
    <row r="64" spans="1:5" s="119" customFormat="1" ht="18" customHeight="1" x14ac:dyDescent="0.25">
      <c r="A64" s="147" t="s">
        <v>15</v>
      </c>
      <c r="B64" s="147" t="s">
        <v>2407</v>
      </c>
      <c r="C64" s="147" t="s">
        <v>46</v>
      </c>
      <c r="D64" s="153" t="s">
        <v>2410</v>
      </c>
      <c r="E64" s="147" t="s">
        <v>2408</v>
      </c>
    </row>
    <row r="65" spans="1:6" ht="18" x14ac:dyDescent="0.25">
      <c r="A65" s="139" t="str">
        <f>VLOOKUP(B65,'[1]LISTADO ATM'!$A$2:$C$922,3,0)</f>
        <v>NORTE</v>
      </c>
      <c r="B65" s="138">
        <v>8</v>
      </c>
      <c r="C65" s="139" t="str">
        <f>VLOOKUP(B65,'[1]LISTADO ATM'!$A$2:$B$822,2,0)</f>
        <v>ATM Autoservicio Yaque</v>
      </c>
      <c r="D65" s="143" t="s">
        <v>2623</v>
      </c>
      <c r="E65" s="144">
        <v>3336032059</v>
      </c>
    </row>
    <row r="66" spans="1:6" s="106" customFormat="1" ht="18" customHeight="1" x14ac:dyDescent="0.25">
      <c r="A66" s="139" t="str">
        <f>VLOOKUP(B66,'[1]LISTADO ATM'!$A$2:$C$922,3,0)</f>
        <v>NORTE</v>
      </c>
      <c r="B66" s="155">
        <v>431</v>
      </c>
      <c r="C66" s="139" t="str">
        <f>VLOOKUP(B66,'[1]LISTADO ATM'!$A$2:$B$822,2,0)</f>
        <v xml:space="preserve">ATM Autoservicio Sol (Santiago) </v>
      </c>
      <c r="D66" s="143" t="s">
        <v>2725</v>
      </c>
      <c r="E66" s="144">
        <v>3336030554</v>
      </c>
    </row>
    <row r="67" spans="1:6" s="106" customFormat="1" ht="18.75" customHeight="1" x14ac:dyDescent="0.25">
      <c r="A67" s="139" t="str">
        <f>VLOOKUP(B67,'[1]LISTADO ATM'!$A$2:$C$922,3,0)</f>
        <v>ESTE</v>
      </c>
      <c r="B67" s="155">
        <v>158</v>
      </c>
      <c r="C67" s="139" t="str">
        <f>VLOOKUP(B67,'[1]LISTADO ATM'!$A$2:$B$822,2,0)</f>
        <v xml:space="preserve">ATM Oficina Romana Norte </v>
      </c>
      <c r="D67" s="143" t="s">
        <v>2725</v>
      </c>
      <c r="E67" s="144">
        <v>3336032088</v>
      </c>
    </row>
    <row r="68" spans="1:6" s="106" customFormat="1" ht="18" customHeight="1" x14ac:dyDescent="0.25">
      <c r="A68" s="139" t="str">
        <f>VLOOKUP(B68,'[1]LISTADO ATM'!$A$2:$C$922,3,0)</f>
        <v>DISTRITO NACIONAL</v>
      </c>
      <c r="B68" s="136">
        <v>983</v>
      </c>
      <c r="C68" s="139" t="str">
        <f>VLOOKUP(B68,'[1]LISTADO ATM'!$A$2:$B$822,2,0)</f>
        <v xml:space="preserve">ATM Bravo República de Colombia </v>
      </c>
      <c r="D68" s="143" t="s">
        <v>2623</v>
      </c>
      <c r="E68" s="144">
        <v>3336030283</v>
      </c>
    </row>
    <row r="69" spans="1:6" s="106" customFormat="1" ht="18" customHeight="1" x14ac:dyDescent="0.25">
      <c r="A69" s="139" t="str">
        <f>VLOOKUP(B69,'[1]LISTADO ATM'!$A$2:$C$922,3,0)</f>
        <v>DISTRITO NACIONAL</v>
      </c>
      <c r="B69" s="156">
        <v>813</v>
      </c>
      <c r="C69" s="139" t="str">
        <f>VLOOKUP(B69,'[1]LISTADO ATM'!$A$2:$B$822,2,0)</f>
        <v>ATM Oficina Occidental Mall</v>
      </c>
      <c r="D69" s="143" t="s">
        <v>2713</v>
      </c>
      <c r="E69" s="157">
        <v>3336032061</v>
      </c>
    </row>
    <row r="70" spans="1:6" s="111" customFormat="1" ht="18" customHeight="1" thickBot="1" x14ac:dyDescent="0.3">
      <c r="A70" s="141" t="s">
        <v>2460</v>
      </c>
      <c r="B70" s="137">
        <f>COUNT(B65:B69)</f>
        <v>5</v>
      </c>
      <c r="C70" s="180"/>
      <c r="D70" s="181"/>
      <c r="E70" s="182"/>
      <c r="F70" s="119"/>
    </row>
    <row r="71" spans="1:6" s="118" customFormat="1" ht="18" customHeight="1" thickBot="1" x14ac:dyDescent="0.3">
      <c r="A71" s="183"/>
      <c r="B71" s="184"/>
      <c r="C71" s="185"/>
      <c r="D71" s="185"/>
      <c r="E71" s="186"/>
      <c r="F71" s="119"/>
    </row>
    <row r="72" spans="1:6" s="119" customFormat="1" ht="18" customHeight="1" thickBot="1" x14ac:dyDescent="0.3">
      <c r="A72" s="191" t="s">
        <v>2462</v>
      </c>
      <c r="B72" s="192"/>
      <c r="C72" s="187"/>
      <c r="D72" s="187"/>
      <c r="E72" s="188"/>
    </row>
    <row r="73" spans="1:6" s="119" customFormat="1" ht="18" customHeight="1" thickBot="1" x14ac:dyDescent="0.3">
      <c r="A73" s="193">
        <f>+B42+B61+B70</f>
        <v>43</v>
      </c>
      <c r="B73" s="194"/>
      <c r="C73" s="187"/>
      <c r="D73" s="187"/>
      <c r="E73" s="188"/>
    </row>
    <row r="74" spans="1:6" s="118" customFormat="1" ht="18.75" customHeight="1" thickBot="1" x14ac:dyDescent="0.3">
      <c r="A74" s="183"/>
      <c r="B74" s="184"/>
      <c r="C74" s="189"/>
      <c r="D74" s="189"/>
      <c r="E74" s="190"/>
      <c r="F74" s="119"/>
    </row>
    <row r="75" spans="1:6" s="111" customFormat="1" ht="18.75" customHeight="1" thickBot="1" x14ac:dyDescent="0.3">
      <c r="A75" s="172" t="s">
        <v>2463</v>
      </c>
      <c r="B75" s="173"/>
      <c r="C75" s="173"/>
      <c r="D75" s="173"/>
      <c r="E75" s="174"/>
      <c r="F75" s="119"/>
    </row>
    <row r="76" spans="1:6" s="111" customFormat="1" ht="18" customHeight="1" x14ac:dyDescent="0.25">
      <c r="A76" s="147" t="s">
        <v>15</v>
      </c>
      <c r="B76" s="147" t="s">
        <v>2407</v>
      </c>
      <c r="C76" s="147" t="s">
        <v>46</v>
      </c>
      <c r="D76" s="175" t="s">
        <v>2410</v>
      </c>
      <c r="E76" s="176"/>
      <c r="F76" s="119"/>
    </row>
    <row r="77" spans="1:6" ht="18.75" customHeight="1" x14ac:dyDescent="0.25">
      <c r="A77" s="139" t="str">
        <f>VLOOKUP(B77,'[1]LISTADO ATM'!$A$2:$C$922,3,0)</f>
        <v>ESTE</v>
      </c>
      <c r="B77" s="138">
        <v>893</v>
      </c>
      <c r="C77" s="139" t="str">
        <f>VLOOKUP(B77,'[1]LISTADO ATM'!$A$2:$B$822,2,0)</f>
        <v xml:space="preserve">ATM Hotel Be Live Canoa (Bayahibe) II </v>
      </c>
      <c r="D77" s="167" t="s">
        <v>2619</v>
      </c>
      <c r="E77" s="168"/>
      <c r="F77" s="119"/>
    </row>
    <row r="78" spans="1:6" ht="18.75" customHeight="1" x14ac:dyDescent="0.25">
      <c r="A78" s="139" t="str">
        <f>VLOOKUP(B78,'[1]LISTADO ATM'!$A$2:$C$922,3,0)</f>
        <v>SUR</v>
      </c>
      <c r="B78" s="138">
        <v>375</v>
      </c>
      <c r="C78" s="139" t="str">
        <f>VLOOKUP(B78,'[1]LISTADO ATM'!$A$2:$B$822,2,0)</f>
        <v>ATM Base Naval Las Calderas (BANI)</v>
      </c>
      <c r="D78" s="167" t="s">
        <v>2573</v>
      </c>
      <c r="E78" s="168"/>
      <c r="F78" s="119"/>
    </row>
    <row r="79" spans="1:6" ht="18.75" customHeight="1" x14ac:dyDescent="0.25">
      <c r="A79" s="139" t="str">
        <f>VLOOKUP(B79,'[1]LISTADO ATM'!$A$2:$C$922,3,0)</f>
        <v>DISTRITO NACIONAL</v>
      </c>
      <c r="B79" s="138">
        <v>525</v>
      </c>
      <c r="C79" s="139" t="str">
        <f>VLOOKUP(B79,'[1]LISTADO ATM'!$A$2:$B$822,2,0)</f>
        <v>ATM S/M Bravo Las Americas</v>
      </c>
      <c r="D79" s="167" t="s">
        <v>2573</v>
      </c>
      <c r="E79" s="168"/>
      <c r="F79" s="119"/>
    </row>
    <row r="80" spans="1:6" ht="18.75" customHeight="1" x14ac:dyDescent="0.25">
      <c r="A80" s="139" t="str">
        <f>VLOOKUP(B80,'[1]LISTADO ATM'!$A$2:$C$922,3,0)</f>
        <v>NORTE</v>
      </c>
      <c r="B80" s="138">
        <v>594</v>
      </c>
      <c r="C80" s="139" t="str">
        <f>VLOOKUP(B80,'[1]LISTADO ATM'!$A$2:$B$822,2,0)</f>
        <v xml:space="preserve">ATM Plaza Venezuela II (Santiago) </v>
      </c>
      <c r="D80" s="167" t="s">
        <v>2573</v>
      </c>
      <c r="E80" s="168"/>
      <c r="F80" s="119"/>
    </row>
    <row r="81" spans="1:6" ht="18" customHeight="1" x14ac:dyDescent="0.25">
      <c r="A81" s="139" t="str">
        <f>VLOOKUP(B81,'[1]LISTADO ATM'!$A$2:$C$922,3,0)</f>
        <v>ESTE</v>
      </c>
      <c r="B81" s="138">
        <v>353</v>
      </c>
      <c r="C81" s="139" t="str">
        <f>VLOOKUP(B81,'[1]LISTADO ATM'!$A$2:$B$822,2,0)</f>
        <v xml:space="preserve">ATM Estación Boulevard Juan Dolio </v>
      </c>
      <c r="D81" s="167" t="s">
        <v>2573</v>
      </c>
      <c r="E81" s="168"/>
      <c r="F81" s="119"/>
    </row>
    <row r="82" spans="1:6" ht="18.75" customHeight="1" x14ac:dyDescent="0.25">
      <c r="A82" s="139" t="str">
        <f>VLOOKUP(B82,'[1]LISTADO ATM'!$A$2:$C$922,3,0)</f>
        <v>ESTE</v>
      </c>
      <c r="B82" s="136">
        <v>651</v>
      </c>
      <c r="C82" s="139" t="str">
        <f>VLOOKUP(B82,'[1]LISTADO ATM'!$A$2:$B$822,2,0)</f>
        <v>ATM Eco Petroleo Romana</v>
      </c>
      <c r="D82" s="167" t="s">
        <v>2573</v>
      </c>
      <c r="E82" s="168"/>
      <c r="F82" s="119"/>
    </row>
    <row r="83" spans="1:6" ht="18.75" customHeight="1" x14ac:dyDescent="0.25">
      <c r="A83" s="139" t="str">
        <f>VLOOKUP(B83,'[1]LISTADO ATM'!$A$2:$C$922,3,0)</f>
        <v>NORTE</v>
      </c>
      <c r="B83" s="138">
        <v>136</v>
      </c>
      <c r="C83" s="139" t="str">
        <f>VLOOKUP(B83,'[1]LISTADO ATM'!$A$2:$B$822,2,0)</f>
        <v>ATM S/M Xtra (Santiago)</v>
      </c>
      <c r="D83" s="167" t="s">
        <v>2573</v>
      </c>
      <c r="E83" s="168"/>
      <c r="F83" s="119"/>
    </row>
    <row r="84" spans="1:6" ht="18.75" customHeight="1" x14ac:dyDescent="0.25">
      <c r="A84" s="139" t="str">
        <f>VLOOKUP(B84,'[1]LISTADO ATM'!$A$2:$C$922,3,0)</f>
        <v>DISTRITO NACIONAL</v>
      </c>
      <c r="B84" s="138">
        <v>382</v>
      </c>
      <c r="C84" s="139" t="str">
        <f>VLOOKUP(B84,'[1]LISTADO ATM'!$A$2:$B$822,2,0)</f>
        <v>ATM Estación del Metro María Montés</v>
      </c>
      <c r="D84" s="167" t="s">
        <v>2573</v>
      </c>
      <c r="E84" s="168"/>
      <c r="F84" s="119"/>
    </row>
    <row r="85" spans="1:6" ht="18.75" customHeight="1" x14ac:dyDescent="0.25">
      <c r="A85" s="139" t="str">
        <f>VLOOKUP(B85,'[1]LISTADO ATM'!$A$2:$C$922,3,0)</f>
        <v>SUR</v>
      </c>
      <c r="B85" s="138">
        <v>870</v>
      </c>
      <c r="C85" s="139" t="str">
        <f>VLOOKUP(B85,'[1]LISTADO ATM'!$A$2:$B$822,2,0)</f>
        <v xml:space="preserve">ATM Willbes Dominicana (Barahona) </v>
      </c>
      <c r="D85" s="167" t="s">
        <v>2573</v>
      </c>
      <c r="E85" s="168"/>
    </row>
    <row r="86" spans="1:6" ht="18.75" customHeight="1" x14ac:dyDescent="0.25">
      <c r="A86" s="139" t="str">
        <f>VLOOKUP(B86,'[1]LISTADO ATM'!$A$2:$C$922,3,0)</f>
        <v>NORTE</v>
      </c>
      <c r="B86" s="138">
        <v>196</v>
      </c>
      <c r="C86" s="139" t="str">
        <f>VLOOKUP(B86,'[1]LISTADO ATM'!$A$2:$B$822,2,0)</f>
        <v xml:space="preserve">ATM Estación Texaco Cangrejo Farmacia (Sosúa) </v>
      </c>
      <c r="D86" s="167" t="s">
        <v>2619</v>
      </c>
      <c r="E86" s="168"/>
    </row>
    <row r="87" spans="1:6" ht="18.75" customHeight="1" x14ac:dyDescent="0.25">
      <c r="A87" s="139" t="str">
        <f>VLOOKUP(B87,'[1]LISTADO ATM'!$A$2:$C$922,3,0)</f>
        <v>NORTE</v>
      </c>
      <c r="B87" s="138">
        <v>882</v>
      </c>
      <c r="C87" s="139" t="str">
        <f>VLOOKUP(B87,'[1]LISTADO ATM'!$A$2:$B$822,2,0)</f>
        <v xml:space="preserve">ATM Oficina Moca II </v>
      </c>
      <c r="D87" s="167" t="s">
        <v>2619</v>
      </c>
      <c r="E87" s="168"/>
    </row>
    <row r="88" spans="1:6" ht="18.75" customHeight="1" x14ac:dyDescent="0.25">
      <c r="A88" s="139" t="str">
        <f>VLOOKUP(B88,'[1]LISTADO ATM'!$A$2:$C$922,3,0)</f>
        <v>NORTE</v>
      </c>
      <c r="B88" s="138">
        <v>291</v>
      </c>
      <c r="C88" s="139" t="str">
        <f>VLOOKUP(B88,'[1]LISTADO ATM'!$A$2:$B$822,2,0)</f>
        <v xml:space="preserve">ATM S/M Jumbo Las Colinas </v>
      </c>
      <c r="D88" s="167" t="s">
        <v>2619</v>
      </c>
      <c r="E88" s="168"/>
    </row>
    <row r="89" spans="1:6" ht="18" x14ac:dyDescent="0.25">
      <c r="A89" s="139" t="str">
        <f>VLOOKUP(B89,'[1]LISTADO ATM'!$A$2:$C$922,3,0)</f>
        <v>DISTRITO NACIONAL</v>
      </c>
      <c r="B89" s="138">
        <v>259</v>
      </c>
      <c r="C89" s="139" t="str">
        <f>VLOOKUP(B89,'[1]LISTADO ATM'!$A$2:$B$822,2,0)</f>
        <v>ATM Senado de la Republica</v>
      </c>
      <c r="D89" s="167" t="s">
        <v>2573</v>
      </c>
      <c r="E89" s="168"/>
    </row>
    <row r="90" spans="1:6" ht="18.75" customHeight="1" x14ac:dyDescent="0.25">
      <c r="A90" s="139" t="str">
        <f>VLOOKUP(B90,'[1]LISTADO ATM'!$A$2:$C$922,3,0)</f>
        <v>SUR</v>
      </c>
      <c r="B90" s="138">
        <v>699</v>
      </c>
      <c r="C90" s="139" t="str">
        <f>VLOOKUP(B90,'[1]LISTADO ATM'!$A$2:$B$822,2,0)</f>
        <v>ATM S/M Bravo Bani</v>
      </c>
      <c r="D90" s="167" t="s">
        <v>2619</v>
      </c>
      <c r="E90" s="168"/>
    </row>
    <row r="91" spans="1:6" ht="18" x14ac:dyDescent="0.25">
      <c r="A91" s="139" t="str">
        <f>VLOOKUP(B91,'[1]LISTADO ATM'!$A$2:$C$922,3,0)</f>
        <v>NORTE</v>
      </c>
      <c r="B91" s="138">
        <v>645</v>
      </c>
      <c r="C91" s="139" t="str">
        <f>VLOOKUP(B91,'[1]LISTADO ATM'!$A$2:$B$822,2,0)</f>
        <v xml:space="preserve">ATM UNP Cabrera </v>
      </c>
      <c r="D91" s="167" t="s">
        <v>2573</v>
      </c>
      <c r="E91" s="168"/>
    </row>
    <row r="92" spans="1:6" ht="18" x14ac:dyDescent="0.25">
      <c r="A92" s="139" t="str">
        <f>VLOOKUP(B92,'[1]LISTADO ATM'!$A$2:$C$922,3,0)</f>
        <v>SUR</v>
      </c>
      <c r="B92" s="138">
        <v>616</v>
      </c>
      <c r="C92" s="139" t="str">
        <f>VLOOKUP(B92,'[1]LISTADO ATM'!$A$2:$B$822,2,0)</f>
        <v xml:space="preserve">ATM 5ta. Brigada Barahona </v>
      </c>
      <c r="D92" s="167" t="s">
        <v>2619</v>
      </c>
      <c r="E92" s="168"/>
    </row>
    <row r="93" spans="1:6" ht="18.75" customHeight="1" x14ac:dyDescent="0.25">
      <c r="A93" s="139" t="str">
        <f>VLOOKUP(B93,'[1]LISTADO ATM'!$A$2:$C$922,3,0)</f>
        <v>DISTRITO NACIONAL</v>
      </c>
      <c r="B93" s="138">
        <v>574</v>
      </c>
      <c r="C93" s="139" t="str">
        <f>VLOOKUP(B93,'[1]LISTADO ATM'!$A$2:$B$822,2,0)</f>
        <v xml:space="preserve">ATM Club Obras Públicas </v>
      </c>
      <c r="D93" s="167" t="s">
        <v>2573</v>
      </c>
      <c r="E93" s="168"/>
    </row>
    <row r="94" spans="1:6" ht="18" x14ac:dyDescent="0.25">
      <c r="A94" s="139" t="str">
        <f>VLOOKUP(B94,'[1]LISTADO ATM'!$A$2:$C$922,3,0)</f>
        <v>NORTE</v>
      </c>
      <c r="B94" s="138">
        <v>497</v>
      </c>
      <c r="C94" s="139" t="str">
        <f>VLOOKUP(B94,'[1]LISTADO ATM'!$A$2:$B$822,2,0)</f>
        <v>ATM Ofic. El Portal ll (Santiago)</v>
      </c>
      <c r="D94" s="167" t="s">
        <v>2573</v>
      </c>
      <c r="E94" s="168"/>
    </row>
    <row r="95" spans="1:6" ht="18" x14ac:dyDescent="0.25">
      <c r="A95" s="139" t="str">
        <f>VLOOKUP(B95,'[1]LISTADO ATM'!$A$2:$C$922,3,0)</f>
        <v>DISTRITO NACIONAL</v>
      </c>
      <c r="B95" s="138">
        <v>930</v>
      </c>
      <c r="C95" s="139" t="str">
        <f>VLOOKUP(B95,'[1]LISTADO ATM'!$A$2:$B$822,2,0)</f>
        <v>ATM Oficina Plaza Spring Center</v>
      </c>
      <c r="D95" s="167" t="s">
        <v>2619</v>
      </c>
      <c r="E95" s="168"/>
    </row>
    <row r="96" spans="1:6" ht="18" x14ac:dyDescent="0.25">
      <c r="A96" s="139" t="str">
        <f>VLOOKUP(B96,'[1]LISTADO ATM'!$A$2:$C$922,3,0)</f>
        <v>NORTE</v>
      </c>
      <c r="B96" s="138">
        <v>895</v>
      </c>
      <c r="C96" s="139" t="str">
        <f>VLOOKUP(B96,'[1]LISTADO ATM'!$A$2:$B$822,2,0)</f>
        <v xml:space="preserve">ATM S/M Bravo (Santiago) </v>
      </c>
      <c r="D96" s="167" t="s">
        <v>2619</v>
      </c>
      <c r="E96" s="168"/>
    </row>
    <row r="97" spans="1:5" ht="18" x14ac:dyDescent="0.25">
      <c r="A97" s="142" t="str">
        <f>VLOOKUP(B97,'[1]LISTADO ATM'!$A$2:$C$922,3,0)</f>
        <v>NORTE</v>
      </c>
      <c r="B97" s="136">
        <v>348</v>
      </c>
      <c r="C97" s="142" t="str">
        <f>VLOOKUP(B97,'[1]LISTADO ATM'!$A$2:$B$922,2,0)</f>
        <v xml:space="preserve">ATM Oficina Las Terrenas </v>
      </c>
      <c r="D97" s="167" t="s">
        <v>2573</v>
      </c>
      <c r="E97" s="168"/>
    </row>
    <row r="98" spans="1:5" ht="18.75" customHeight="1" x14ac:dyDescent="0.25">
      <c r="A98" s="139" t="str">
        <f>VLOOKUP(B98,'[1]LISTADO ATM'!$A$2:$C$922,3,0)</f>
        <v>NORTE</v>
      </c>
      <c r="B98" s="138">
        <v>857</v>
      </c>
      <c r="C98" s="139" t="str">
        <f>VLOOKUP(B98,'[1]LISTADO ATM'!$A$2:$B$822,2,0)</f>
        <v xml:space="preserve">ATM Oficina Los Alamos </v>
      </c>
      <c r="D98" s="167" t="s">
        <v>2573</v>
      </c>
      <c r="E98" s="168"/>
    </row>
    <row r="99" spans="1:5" ht="18.75" customHeight="1" x14ac:dyDescent="0.25">
      <c r="A99" s="139" t="str">
        <f>VLOOKUP(B99,'[1]LISTADO ATM'!$A$2:$C$922,3,0)</f>
        <v>DISTRITO NACIONAL</v>
      </c>
      <c r="B99" s="138">
        <v>850</v>
      </c>
      <c r="C99" s="139" t="str">
        <f>VLOOKUP(B99,'[1]LISTADO ATM'!$A$2:$B$822,2,0)</f>
        <v xml:space="preserve">ATM Hotel Be Live Hamaca </v>
      </c>
      <c r="D99" s="167" t="s">
        <v>2573</v>
      </c>
      <c r="E99" s="168"/>
    </row>
    <row r="100" spans="1:5" ht="18" x14ac:dyDescent="0.25">
      <c r="A100" s="139" t="str">
        <f>VLOOKUP(B100,'[1]LISTADO ATM'!$A$2:$C$922,3,0)</f>
        <v>SUR</v>
      </c>
      <c r="B100" s="138">
        <v>783</v>
      </c>
      <c r="C100" s="139" t="str">
        <f>VLOOKUP(B100,'[1]LISTADO ATM'!$A$2:$B$822,2,0)</f>
        <v xml:space="preserve">ATM Autobanco Alfa y Omega (Barahona) </v>
      </c>
      <c r="D100" s="167" t="s">
        <v>2573</v>
      </c>
      <c r="E100" s="168"/>
    </row>
    <row r="101" spans="1:5" ht="18.75" customHeight="1" thickBot="1" x14ac:dyDescent="0.3">
      <c r="A101" s="141" t="s">
        <v>2460</v>
      </c>
      <c r="B101" s="137">
        <f>COUNT(B77:B100)</f>
        <v>24</v>
      </c>
      <c r="C101" s="169"/>
      <c r="D101" s="170"/>
      <c r="E101" s="171"/>
    </row>
    <row r="102" spans="1:5" x14ac:dyDescent="0.25">
      <c r="A102" s="68"/>
      <c r="C102" s="68"/>
      <c r="D102" s="68"/>
    </row>
    <row r="103" spans="1:5" x14ac:dyDescent="0.25">
      <c r="A103" s="68"/>
      <c r="C103" s="68"/>
      <c r="D103" s="68"/>
    </row>
    <row r="104" spans="1:5" ht="18.75" customHeight="1" x14ac:dyDescent="0.25">
      <c r="A104" s="119"/>
      <c r="C104" s="119"/>
      <c r="D104" s="119"/>
    </row>
    <row r="105" spans="1:5" ht="18.75" customHeight="1" x14ac:dyDescent="0.25">
      <c r="A105" s="119"/>
      <c r="C105" s="119"/>
      <c r="D105" s="119"/>
    </row>
    <row r="106" spans="1:5" x14ac:dyDescent="0.25">
      <c r="A106" s="119"/>
      <c r="C106" s="119"/>
      <c r="D106" s="119"/>
    </row>
    <row r="107" spans="1:5" x14ac:dyDescent="0.25">
      <c r="A107" s="119"/>
      <c r="C107" s="119"/>
      <c r="D107" s="119"/>
    </row>
    <row r="108" spans="1:5" ht="18.75" customHeight="1" x14ac:dyDescent="0.25">
      <c r="A108" s="119"/>
      <c r="C108" s="119"/>
      <c r="D108" s="119"/>
    </row>
    <row r="109" spans="1:5" x14ac:dyDescent="0.25">
      <c r="A109" s="119"/>
      <c r="C109" s="119"/>
      <c r="D109" s="119"/>
    </row>
    <row r="110" spans="1:5" ht="18.75" customHeight="1" x14ac:dyDescent="0.25">
      <c r="A110" s="119"/>
      <c r="C110" s="119"/>
      <c r="D110" s="119"/>
    </row>
    <row r="111" spans="1:5" x14ac:dyDescent="0.25">
      <c r="A111" s="119"/>
      <c r="C111" s="119"/>
      <c r="D111" s="119"/>
    </row>
    <row r="112" spans="1:5" x14ac:dyDescent="0.25">
      <c r="A112" s="119"/>
      <c r="C112" s="119"/>
      <c r="D112" s="119"/>
    </row>
    <row r="113" spans="1:4" ht="18.75" customHeight="1" x14ac:dyDescent="0.25">
      <c r="A113" s="119"/>
      <c r="C113" s="119"/>
      <c r="D113" s="119"/>
    </row>
    <row r="114" spans="1:4" x14ac:dyDescent="0.25">
      <c r="A114" s="119"/>
      <c r="C114" s="119"/>
      <c r="D114" s="119"/>
    </row>
    <row r="115" spans="1:4" x14ac:dyDescent="0.25">
      <c r="A115" s="119"/>
      <c r="C115" s="119"/>
      <c r="D115" s="119"/>
    </row>
    <row r="116" spans="1:4" x14ac:dyDescent="0.25">
      <c r="A116" s="119"/>
      <c r="C116" s="119"/>
      <c r="D116" s="119"/>
    </row>
    <row r="117" spans="1:4" x14ac:dyDescent="0.25">
      <c r="A117" s="119"/>
      <c r="C117" s="119"/>
      <c r="D117" s="119"/>
    </row>
    <row r="118" spans="1:4" x14ac:dyDescent="0.25">
      <c r="A118" s="119"/>
      <c r="C118" s="119"/>
      <c r="D118" s="119"/>
    </row>
    <row r="119" spans="1:4" x14ac:dyDescent="0.25">
      <c r="A119" s="119"/>
      <c r="C119" s="119"/>
      <c r="D119" s="119"/>
    </row>
    <row r="120" spans="1:4" x14ac:dyDescent="0.25">
      <c r="A120" s="119"/>
      <c r="C120" s="119"/>
      <c r="D120" s="119"/>
    </row>
    <row r="121" spans="1:4" x14ac:dyDescent="0.25">
      <c r="A121" s="119"/>
      <c r="C121" s="119"/>
      <c r="D121" s="119"/>
    </row>
    <row r="122" spans="1:4" x14ac:dyDescent="0.25">
      <c r="A122" s="119"/>
      <c r="C122" s="119"/>
      <c r="D122" s="119"/>
    </row>
    <row r="123" spans="1:4" x14ac:dyDescent="0.25">
      <c r="A123" s="119"/>
      <c r="C123" s="119"/>
      <c r="D123" s="119"/>
    </row>
    <row r="124" spans="1:4" x14ac:dyDescent="0.25">
      <c r="A124" s="119"/>
      <c r="C124" s="119"/>
      <c r="D124" s="119"/>
    </row>
    <row r="125" spans="1:4" x14ac:dyDescent="0.25">
      <c r="A125" s="119"/>
      <c r="C125" s="119"/>
      <c r="D125" s="119"/>
    </row>
    <row r="126" spans="1:4" x14ac:dyDescent="0.25">
      <c r="A126" s="119"/>
      <c r="C126" s="119"/>
      <c r="D126" s="119"/>
    </row>
    <row r="127" spans="1:4" x14ac:dyDescent="0.25">
      <c r="A127" s="119"/>
      <c r="C127" s="119"/>
      <c r="D127" s="119"/>
    </row>
    <row r="128" spans="1:4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4" x14ac:dyDescent="0.25">
      <c r="A161" s="119"/>
      <c r="C161" s="119"/>
      <c r="D161" s="119"/>
    </row>
    <row r="162" spans="1:4" x14ac:dyDescent="0.25">
      <c r="A162" s="119"/>
      <c r="C162" s="119"/>
      <c r="D162" s="119"/>
    </row>
    <row r="163" spans="1:4" x14ac:dyDescent="0.25">
      <c r="A163" s="119"/>
      <c r="C163" s="119"/>
      <c r="D163" s="119"/>
    </row>
    <row r="164" spans="1:4" x14ac:dyDescent="0.25">
      <c r="A164" s="119"/>
      <c r="C164" s="119"/>
      <c r="D164" s="119"/>
    </row>
    <row r="165" spans="1:4" x14ac:dyDescent="0.25">
      <c r="A165" s="119"/>
      <c r="C165" s="119"/>
      <c r="D165" s="119"/>
    </row>
    <row r="166" spans="1:4" x14ac:dyDescent="0.25">
      <c r="A166" s="119"/>
      <c r="C166" s="119"/>
      <c r="D166" s="119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53">
    <mergeCell ref="A16:E16"/>
    <mergeCell ref="A17:E17"/>
    <mergeCell ref="F1:G1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C42:E42"/>
    <mergeCell ref="A43:E43"/>
    <mergeCell ref="A44:E44"/>
    <mergeCell ref="C61:E61"/>
    <mergeCell ref="A62:E62"/>
    <mergeCell ref="A63:E63"/>
    <mergeCell ref="C70:E70"/>
    <mergeCell ref="A71:B71"/>
    <mergeCell ref="C71:E74"/>
    <mergeCell ref="A72:B72"/>
    <mergeCell ref="A73:B73"/>
    <mergeCell ref="A74:B74"/>
    <mergeCell ref="A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100:E100"/>
    <mergeCell ref="C101:E101"/>
    <mergeCell ref="D95:E95"/>
    <mergeCell ref="D96:E96"/>
    <mergeCell ref="D97:E97"/>
    <mergeCell ref="D98:E98"/>
    <mergeCell ref="D99:E99"/>
  </mergeCells>
  <phoneticPr fontId="45" type="noConversion"/>
  <conditionalFormatting sqref="B319:B425">
    <cfRule type="duplicateValues" dxfId="251" priority="102"/>
  </conditionalFormatting>
  <conditionalFormatting sqref="E319:E425">
    <cfRule type="duplicateValues" dxfId="250" priority="139"/>
  </conditionalFormatting>
  <conditionalFormatting sqref="B49:B50">
    <cfRule type="duplicateValues" dxfId="249" priority="22"/>
  </conditionalFormatting>
  <conditionalFormatting sqref="B51:B53">
    <cfRule type="duplicateValues" dxfId="248" priority="21"/>
  </conditionalFormatting>
  <conditionalFormatting sqref="B54">
    <cfRule type="duplicateValues" dxfId="247" priority="20"/>
  </conditionalFormatting>
  <conditionalFormatting sqref="B55:B57">
    <cfRule type="duplicateValues" dxfId="246" priority="19"/>
  </conditionalFormatting>
  <conditionalFormatting sqref="B93">
    <cfRule type="duplicateValues" dxfId="245" priority="18"/>
  </conditionalFormatting>
  <conditionalFormatting sqref="B92">
    <cfRule type="duplicateValues" dxfId="244" priority="17"/>
  </conditionalFormatting>
  <conditionalFormatting sqref="B91">
    <cfRule type="duplicateValues" dxfId="243" priority="16"/>
  </conditionalFormatting>
  <conditionalFormatting sqref="B90">
    <cfRule type="duplicateValues" dxfId="242" priority="15"/>
  </conditionalFormatting>
  <conditionalFormatting sqref="B65:B67">
    <cfRule type="duplicateValues" dxfId="241" priority="14"/>
  </conditionalFormatting>
  <conditionalFormatting sqref="B89">
    <cfRule type="duplicateValues" dxfId="240" priority="13"/>
  </conditionalFormatting>
  <conditionalFormatting sqref="B88">
    <cfRule type="duplicateValues" dxfId="239" priority="12"/>
  </conditionalFormatting>
  <conditionalFormatting sqref="B37">
    <cfRule type="duplicateValues" dxfId="238" priority="11"/>
  </conditionalFormatting>
  <conditionalFormatting sqref="B39:B40">
    <cfRule type="duplicateValues" dxfId="237" priority="10"/>
  </conditionalFormatting>
  <conditionalFormatting sqref="B100">
    <cfRule type="duplicateValues" dxfId="236" priority="9"/>
  </conditionalFormatting>
  <conditionalFormatting sqref="B99">
    <cfRule type="duplicateValues" dxfId="235" priority="8"/>
  </conditionalFormatting>
  <conditionalFormatting sqref="B98">
    <cfRule type="duplicateValues" dxfId="234" priority="7"/>
  </conditionalFormatting>
  <conditionalFormatting sqref="B96">
    <cfRule type="duplicateValues" dxfId="233" priority="6"/>
  </conditionalFormatting>
  <conditionalFormatting sqref="B95">
    <cfRule type="duplicateValues" dxfId="232" priority="5"/>
  </conditionalFormatting>
  <conditionalFormatting sqref="B94">
    <cfRule type="duplicateValues" dxfId="231" priority="4"/>
  </conditionalFormatting>
  <conditionalFormatting sqref="B60">
    <cfRule type="duplicateValues" dxfId="230" priority="3"/>
  </conditionalFormatting>
  <conditionalFormatting sqref="B101:B318 B70:B81 B61:B63 B1:B7 B32:B36 B87 B58 B42:B44 B9:B12 B14:B17 B19:B24 B97 B46:B48 B68 B83:B84 B38">
    <cfRule type="duplicateValues" dxfId="229" priority="23"/>
  </conditionalFormatting>
  <conditionalFormatting sqref="B25:B31">
    <cfRule type="duplicateValues" dxfId="228" priority="24"/>
  </conditionalFormatting>
  <conditionalFormatting sqref="B59">
    <cfRule type="duplicateValues" dxfId="227" priority="25"/>
  </conditionalFormatting>
  <conditionalFormatting sqref="B69">
    <cfRule type="duplicateValues" dxfId="226" priority="26"/>
  </conditionalFormatting>
  <conditionalFormatting sqref="B85:B86">
    <cfRule type="duplicateValues" dxfId="225" priority="27"/>
  </conditionalFormatting>
  <conditionalFormatting sqref="B65:B81 B1:B7 B46:B63 B19:B44 B14:B17 B9:B12 B83:B318">
    <cfRule type="duplicateValues" dxfId="224" priority="2"/>
  </conditionalFormatting>
  <conditionalFormatting sqref="B41">
    <cfRule type="duplicateValues" dxfId="223" priority="28"/>
  </conditionalFormatting>
  <conditionalFormatting sqref="B1:B81 B83:B1048576">
    <cfRule type="duplicateValues" dxfId="22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21" priority="964"/>
  </conditionalFormatting>
  <conditionalFormatting sqref="B61:B67">
    <cfRule type="duplicateValues" dxfId="220" priority="963"/>
  </conditionalFormatting>
  <conditionalFormatting sqref="B57:B60">
    <cfRule type="duplicateValues" dxfId="219" priority="961"/>
  </conditionalFormatting>
  <conditionalFormatting sqref="B57:B60">
    <cfRule type="duplicateValues" dxfId="218" priority="962"/>
  </conditionalFormatting>
  <conditionalFormatting sqref="B40:B56">
    <cfRule type="duplicateValues" dxfId="217" priority="960"/>
  </conditionalFormatting>
  <conditionalFormatting sqref="B39">
    <cfRule type="duplicateValues" dxfId="216" priority="959"/>
  </conditionalFormatting>
  <conditionalFormatting sqref="B28:B38">
    <cfRule type="duplicateValues" dxfId="215" priority="953"/>
  </conditionalFormatting>
  <conditionalFormatting sqref="B28:B38">
    <cfRule type="duplicateValues" dxfId="214" priority="954"/>
    <cfRule type="duplicateValues" dxfId="213" priority="955"/>
  </conditionalFormatting>
  <conditionalFormatting sqref="B28:B38">
    <cfRule type="duplicateValues" dxfId="212" priority="956"/>
  </conditionalFormatting>
  <conditionalFormatting sqref="B28:B38">
    <cfRule type="duplicateValues" dxfId="211" priority="952"/>
  </conditionalFormatting>
  <conditionalFormatting sqref="B28:B38">
    <cfRule type="duplicateValues" dxfId="210" priority="957"/>
  </conditionalFormatting>
  <conditionalFormatting sqref="B28:B38">
    <cfRule type="duplicateValues" dxfId="209" priority="958"/>
  </conditionalFormatting>
  <conditionalFormatting sqref="B25:B27">
    <cfRule type="duplicateValues" dxfId="208" priority="208"/>
  </conditionalFormatting>
  <conditionalFormatting sqref="B25:B27">
    <cfRule type="duplicateValues" dxfId="207" priority="207"/>
  </conditionalFormatting>
  <conditionalFormatting sqref="B25:B27">
    <cfRule type="duplicateValues" dxfId="206" priority="205"/>
    <cfRule type="duplicateValues" dxfId="205" priority="206"/>
  </conditionalFormatting>
  <conditionalFormatting sqref="B25:B27">
    <cfRule type="duplicateValues" dxfId="204" priority="202"/>
    <cfRule type="duplicateValues" dxfId="203" priority="203"/>
    <cfRule type="duplicateValues" dxfId="202" priority="204"/>
  </conditionalFormatting>
  <conditionalFormatting sqref="B18">
    <cfRule type="duplicateValues" dxfId="201" priority="106"/>
  </conditionalFormatting>
  <conditionalFormatting sqref="B18">
    <cfRule type="duplicateValues" dxfId="200" priority="105"/>
  </conditionalFormatting>
  <conditionalFormatting sqref="B18">
    <cfRule type="duplicateValues" dxfId="199" priority="103"/>
    <cfRule type="duplicateValues" dxfId="198" priority="104"/>
  </conditionalFormatting>
  <conditionalFormatting sqref="B18">
    <cfRule type="duplicateValues" dxfId="197" priority="100"/>
    <cfRule type="duplicateValues" dxfId="196" priority="101"/>
    <cfRule type="duplicateValues" dxfId="195" priority="102"/>
  </conditionalFormatting>
  <conditionalFormatting sqref="B18">
    <cfRule type="duplicateValues" dxfId="194" priority="97"/>
    <cfRule type="duplicateValues" dxfId="193" priority="98"/>
    <cfRule type="duplicateValues" dxfId="192" priority="99"/>
  </conditionalFormatting>
  <conditionalFormatting sqref="B18">
    <cfRule type="duplicateValues" dxfId="191" priority="95"/>
    <cfRule type="duplicateValues" dxfId="190" priority="96"/>
  </conditionalFormatting>
  <conditionalFormatting sqref="B18">
    <cfRule type="duplicateValues" dxfId="189" priority="92"/>
    <cfRule type="duplicateValues" dxfId="188" priority="93"/>
    <cfRule type="duplicateValues" dxfId="187" priority="94"/>
  </conditionalFormatting>
  <conditionalFormatting sqref="B18">
    <cfRule type="duplicateValues" dxfId="186" priority="91"/>
  </conditionalFormatting>
  <conditionalFormatting sqref="B18">
    <cfRule type="duplicateValues" dxfId="185" priority="89"/>
    <cfRule type="duplicateValues" dxfId="184" priority="90"/>
  </conditionalFormatting>
  <conditionalFormatting sqref="B18">
    <cfRule type="duplicateValues" dxfId="183" priority="86"/>
    <cfRule type="duplicateValues" dxfId="182" priority="87"/>
    <cfRule type="duplicateValues" dxfId="181" priority="88"/>
  </conditionalFormatting>
  <conditionalFormatting sqref="B18">
    <cfRule type="duplicateValues" dxfId="180" priority="85"/>
  </conditionalFormatting>
  <conditionalFormatting sqref="B19:B24">
    <cfRule type="duplicateValues" dxfId="179" priority="84"/>
  </conditionalFormatting>
  <conditionalFormatting sqref="B19:B24">
    <cfRule type="duplicateValues" dxfId="178" priority="83"/>
  </conditionalFormatting>
  <conditionalFormatting sqref="B19:B24">
    <cfRule type="duplicateValues" dxfId="177" priority="81"/>
    <cfRule type="duplicateValues" dxfId="176" priority="82"/>
  </conditionalFormatting>
  <conditionalFormatting sqref="B19:B24">
    <cfRule type="duplicateValues" dxfId="175" priority="78"/>
    <cfRule type="duplicateValues" dxfId="174" priority="79"/>
    <cfRule type="duplicateValues" dxfId="173" priority="80"/>
  </conditionalFormatting>
  <conditionalFormatting sqref="B19:B24">
    <cfRule type="duplicateValues" dxfId="172" priority="75"/>
    <cfRule type="duplicateValues" dxfId="171" priority="76"/>
    <cfRule type="duplicateValues" dxfId="170" priority="77"/>
  </conditionalFormatting>
  <conditionalFormatting sqref="B19:B24">
    <cfRule type="duplicateValues" dxfId="169" priority="73"/>
    <cfRule type="duplicateValues" dxfId="168" priority="74"/>
  </conditionalFormatting>
  <conditionalFormatting sqref="B19:B24">
    <cfRule type="duplicateValues" dxfId="167" priority="70"/>
    <cfRule type="duplicateValues" dxfId="166" priority="71"/>
    <cfRule type="duplicateValues" dxfId="165" priority="72"/>
  </conditionalFormatting>
  <conditionalFormatting sqref="B19:B24">
    <cfRule type="duplicateValues" dxfId="164" priority="69"/>
  </conditionalFormatting>
  <conditionalFormatting sqref="B19:B24">
    <cfRule type="duplicateValues" dxfId="163" priority="67"/>
    <cfRule type="duplicateValues" dxfId="162" priority="68"/>
  </conditionalFormatting>
  <conditionalFormatting sqref="B19:B24">
    <cfRule type="duplicateValues" dxfId="161" priority="64"/>
    <cfRule type="duplicateValues" dxfId="160" priority="65"/>
    <cfRule type="duplicateValues" dxfId="159" priority="66"/>
  </conditionalFormatting>
  <conditionalFormatting sqref="B19:B24">
    <cfRule type="duplicateValues" dxfId="158" priority="63"/>
  </conditionalFormatting>
  <conditionalFormatting sqref="B1:B2">
    <cfRule type="duplicateValues" dxfId="157" priority="12"/>
  </conditionalFormatting>
  <conditionalFormatting sqref="B1:B2">
    <cfRule type="duplicateValues" dxfId="156" priority="10"/>
    <cfRule type="duplicateValues" dxfId="155" priority="11"/>
  </conditionalFormatting>
  <conditionalFormatting sqref="B1:B2">
    <cfRule type="duplicateValues" dxfId="154" priority="7"/>
    <cfRule type="duplicateValues" dxfId="153" priority="8"/>
    <cfRule type="duplicateValues" dxfId="152" priority="9"/>
  </conditionalFormatting>
  <conditionalFormatting sqref="B3:B17">
    <cfRule type="duplicateValues" dxfId="151" priority="6"/>
  </conditionalFormatting>
  <conditionalFormatting sqref="B3:B17">
    <cfRule type="duplicateValues" dxfId="150" priority="4"/>
    <cfRule type="duplicateValues" dxfId="149" priority="5"/>
  </conditionalFormatting>
  <conditionalFormatting sqref="B3:B17">
    <cfRule type="duplicateValues" dxfId="148" priority="1"/>
    <cfRule type="duplicateValues" dxfId="147" priority="2"/>
    <cfRule type="duplicateValues" dxfId="146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2622</v>
      </c>
      <c r="C844" s="38" t="s">
        <v>1271</v>
      </c>
    </row>
  </sheetData>
  <autoFilter ref="A1:C829">
    <sortState ref="A2:C843">
      <sortCondition sortBy="cellColor" ref="A1:A830" dxfId="33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45" priority="24"/>
  </conditionalFormatting>
  <conditionalFormatting sqref="A830">
    <cfRule type="duplicateValues" dxfId="144" priority="23"/>
  </conditionalFormatting>
  <conditionalFormatting sqref="A831">
    <cfRule type="duplicateValues" dxfId="143" priority="22"/>
  </conditionalFormatting>
  <conditionalFormatting sqref="A832">
    <cfRule type="duplicateValues" dxfId="142" priority="21"/>
  </conditionalFormatting>
  <conditionalFormatting sqref="A833">
    <cfRule type="duplicateValues" dxfId="141" priority="20"/>
  </conditionalFormatting>
  <conditionalFormatting sqref="A845:A1048576 A1:A833">
    <cfRule type="duplicateValues" dxfId="140" priority="19"/>
  </conditionalFormatting>
  <conditionalFormatting sqref="A834:A840">
    <cfRule type="duplicateValues" dxfId="139" priority="18"/>
  </conditionalFormatting>
  <conditionalFormatting sqref="A834:A840">
    <cfRule type="duplicateValues" dxfId="138" priority="17"/>
  </conditionalFormatting>
  <conditionalFormatting sqref="A845:A1048576 A1:A840">
    <cfRule type="duplicateValues" dxfId="137" priority="16"/>
  </conditionalFormatting>
  <conditionalFormatting sqref="A841">
    <cfRule type="duplicateValues" dxfId="136" priority="15"/>
  </conditionalFormatting>
  <conditionalFormatting sqref="A841">
    <cfRule type="duplicateValues" dxfId="135" priority="14"/>
  </conditionalFormatting>
  <conditionalFormatting sqref="A841">
    <cfRule type="duplicateValues" dxfId="134" priority="13"/>
  </conditionalFormatting>
  <conditionalFormatting sqref="A842">
    <cfRule type="duplicateValues" dxfId="133" priority="12"/>
  </conditionalFormatting>
  <conditionalFormatting sqref="A842">
    <cfRule type="duplicateValues" dxfId="132" priority="11"/>
  </conditionalFormatting>
  <conditionalFormatting sqref="A842">
    <cfRule type="duplicateValues" dxfId="131" priority="10"/>
  </conditionalFormatting>
  <conditionalFormatting sqref="A1:A842 A845:A1048576">
    <cfRule type="duplicateValues" dxfId="130" priority="9"/>
  </conditionalFormatting>
  <conditionalFormatting sqref="A843">
    <cfRule type="duplicateValues" dxfId="129" priority="8"/>
  </conditionalFormatting>
  <conditionalFormatting sqref="A843">
    <cfRule type="duplicateValues" dxfId="128" priority="7"/>
  </conditionalFormatting>
  <conditionalFormatting sqref="A843">
    <cfRule type="duplicateValues" dxfId="127" priority="6"/>
  </conditionalFormatting>
  <conditionalFormatting sqref="A843">
    <cfRule type="duplicateValues" dxfId="126" priority="5"/>
  </conditionalFormatting>
  <conditionalFormatting sqref="A844">
    <cfRule type="duplicateValues" dxfId="125" priority="4"/>
  </conditionalFormatting>
  <conditionalFormatting sqref="A844">
    <cfRule type="duplicateValues" dxfId="124" priority="3"/>
  </conditionalFormatting>
  <conditionalFormatting sqref="A844">
    <cfRule type="duplicateValues" dxfId="123" priority="2"/>
  </conditionalFormatting>
  <conditionalFormatting sqref="A844">
    <cfRule type="duplicateValues" dxfId="122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1" priority="26"/>
  </conditionalFormatting>
  <conditionalFormatting sqref="B5:B6">
    <cfRule type="duplicateValues" dxfId="120" priority="25"/>
  </conditionalFormatting>
  <conditionalFormatting sqref="A5:A6">
    <cfRule type="duplicateValues" dxfId="119" priority="23"/>
    <cfRule type="duplicateValues" dxfId="118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2021-09-21T14:46:42Z</dcterms:modified>
</cp:coreProperties>
</file>