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2\"/>
    </mc:Choice>
  </mc:AlternateContent>
  <bookViews>
    <workbookView xWindow="0" yWindow="0" windowWidth="28800" windowHeight="12330" tabRatio="596" firstSheet="3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6" i="1" l="1"/>
  <c r="A115" i="1"/>
  <c r="A114" i="1"/>
  <c r="A113" i="1"/>
  <c r="A112" i="1"/>
  <c r="A111" i="1"/>
  <c r="A110" i="1"/>
  <c r="A109" i="1"/>
  <c r="A10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92" i="1" l="1"/>
  <c r="A91" i="1"/>
  <c r="A90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 l="1"/>
  <c r="G36" i="1"/>
  <c r="H36" i="1"/>
  <c r="I36" i="1"/>
  <c r="J36" i="1"/>
  <c r="K36" i="1"/>
  <c r="F35" i="1"/>
  <c r="G35" i="1"/>
  <c r="H35" i="1"/>
  <c r="I35" i="1"/>
  <c r="J35" i="1"/>
  <c r="K35" i="1"/>
  <c r="F107" i="1"/>
  <c r="G107" i="1"/>
  <c r="H107" i="1"/>
  <c r="I107" i="1"/>
  <c r="J107" i="1"/>
  <c r="K107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6" i="1"/>
  <c r="A35" i="1"/>
  <c r="A107" i="1"/>
  <c r="A34" i="1"/>
  <c r="A33" i="1"/>
  <c r="A32" i="1"/>
  <c r="A31" i="1"/>
  <c r="A30" i="1"/>
  <c r="A29" i="1"/>
  <c r="A28" i="1"/>
  <c r="A27" i="1"/>
  <c r="A26" i="1"/>
  <c r="A25" i="1"/>
  <c r="A24" i="1"/>
  <c r="A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2" i="1"/>
  <c r="A21" i="1"/>
  <c r="A20" i="1"/>
  <c r="A19" i="1"/>
  <c r="A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F13" i="3"/>
  <c r="G13" i="3"/>
  <c r="H13" i="3"/>
  <c r="I13" i="3"/>
  <c r="J13" i="3"/>
  <c r="A13" i="3"/>
  <c r="A12" i="3"/>
  <c r="E1" i="32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A73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4" i="1" l="1"/>
  <c r="G14" i="1"/>
  <c r="H14" i="1"/>
  <c r="I14" i="1"/>
  <c r="J14" i="1"/>
  <c r="K14" i="1"/>
  <c r="A14" i="1"/>
  <c r="A11" i="1" l="1"/>
  <c r="A12" i="1"/>
  <c r="A13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A10" i="1" l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<sst xmlns="http://schemas.openxmlformats.org/spreadsheetml/2006/main" count="13957" uniqueCount="2648">
  <si>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</si>
  <si>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</si>
  <si>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</si>
  <si>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</si>
  <si>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</si>
  <si>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</si>
  <si>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</si>
  <si>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</si>
  <si>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</si>
  <si>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</si>
  <si>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</si>
  <si>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</si>
  <si>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</si>
  <si>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</si>
  <si>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</si>
  <si>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</si>
  <si>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</si>
  <si>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</si>
  <si>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</si>
  <si>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</si>
  <si>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</si>
  <si>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</si>
  <si>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</si>
  <si>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</si>
  <si>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</si>
  <si>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</si>
  <si>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</si>
  <si>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</si>
  <si>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</si>
  <si>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</si>
  <si>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</si>
  <si>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</si>
  <si>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</si>
  <si>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</si>
  <si>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</si>
  <si>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</si>
  <si>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</si>
  <si>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</si>
  <si>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</si>
  <si>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</si>
  <si>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</si>
  <si>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</si>
  <si>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</si>
  <si>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</si>
  <si>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</si>
  <si>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</si>
  <si>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</si>
  <si>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</si>
  <si>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</si>
  <si>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</si>
  <si>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</si>
  <si>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</si>
  <si>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</si>
  <si>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</si>
  <si>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</si>
  <si>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</si>
  <si>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</si>
  <si>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</si>
  <si>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</si>
  <si>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</si>
  <si>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</si>
  <si>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</si>
  <si>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</si>
  <si>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</si>
  <si>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</si>
  <si>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</si>
  <si>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</si>
  <si>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</si>
  <si>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</si>
  <si>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</si>
  <si>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</si>
  <si>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</si>
  <si>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</si>
  <si>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</si>
  <si>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</si>
  <si>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</si>
  <si>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</si>
  <si>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</si>
  <si>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</si>
  <si>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</si>
  <si>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</si>
  <si>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</si>
  <si>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</si>
  <si>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</si>
  <si>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</si>
  <si>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</si>
  <si>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</si>
  <si>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</si>
  <si>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</si>
  <si>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</si>
  <si>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</si>
  <si>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</si>
  <si>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</si>
  <si>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</si>
  <si>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</si>
  <si>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</si>
  <si>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</si>
  <si>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</si>
  <si>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</si>
  <si>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</si>
  <si>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</si>
  <si>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</si>
  <si>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</si>
  <si>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</si>
  <si>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</si>
  <si>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</si>
  <si>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</si>
  <si>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</si>
  <si>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</si>
  <si>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</si>
  <si>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</si>
  <si>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</si>
  <si>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</si>
  <si>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</si>
  <si>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</si>
  <si>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</si>
  <si>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</si>
  <si>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</si>
  <si>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</si>
  <si>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</si>
  <si>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</si>
  <si>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</si>
  <si>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</si>
  <si>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</si>
  <si>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</si>
  <si>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</si>
  <si>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</si>
  <si>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</si>
  <si>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</si>
  <si>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</si>
  <si>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</si>
  <si>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</si>
  <si>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</si>
  <si>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</si>
  <si>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</si>
  <si>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</si>
  <si>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</si>
  <si>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</si>
  <si>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</si>
  <si>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</si>
  <si>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</si>
  <si>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</si>
  <si>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</si>
  <si>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</si>
  <si>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</si>
  <si>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</si>
  <si>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</si>
  <si>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</si>
  <si>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</si>
  <si>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</si>
  <si>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</si>
  <si>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</si>
  <si>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</si>
  <si>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</si>
  <si>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</si>
  <si>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</si>
  <si>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</si>
  <si>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</si>
  <si>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</si>
  <si>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</si>
  <si>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</si>
  <si>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</si>
  <si>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</si>
  <si>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</si>
  <si>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</si>
  <si>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</si>
  <si>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</si>
  <si>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</si>
  <si>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</si>
  <si>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</si>
  <si>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</si>
  <si>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</si>
  <si>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</si>
  <si>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</si>
  <si>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</si>
  <si>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</si>
  <si>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</si>
  <si>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</si>
  <si>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</si>
  <si>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</si>
  <si>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</si>
  <si>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</si>
  <si>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</si>
  <si>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</si>
  <si>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</si>
  <si>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</si>
  <si>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</si>
  <si>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</si>
  <si>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</si>
  <si>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</si>
  <si>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</si>
  <si>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</si>
  <si>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</si>
  <si>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</si>
  <si>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</si>
  <si>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</si>
  <si>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</si>
  <si>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</si>
  <si>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</si>
  <si>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</si>
  <si>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</si>
  <si>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</si>
  <si>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</si>
  <si>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</si>
  <si>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</si>
  <si>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</si>
  <si>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</si>
  <si>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</si>
  <si>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</si>
  <si>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</si>
  <si>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</si>
  <si>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</si>
  <si>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</si>
  <si>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</si>
  <si>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</si>
  <si>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</si>
  <si>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</si>
  <si>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</si>
  <si>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</si>
  <si>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</si>
  <si>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</si>
  <si>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</si>
  <si>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</si>
  <si>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</si>
  <si>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</si>
  <si>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</si>
  <si>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</si>
  <si>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</si>
  <si>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</si>
  <si>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</si>
  <si>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</si>
  <si>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</si>
  <si>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</si>
  <si>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</si>
  <si>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</si>
  <si>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</si>
  <si>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</si>
  <si>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</si>
  <si>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</si>
  <si>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</si>
  <si>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</si>
  <si>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</si>
  <si>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</si>
  <si>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</si>
  <si>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</si>
  <si>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</si>
  <si>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</si>
  <si>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</si>
  <si>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</si>
  <si>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</si>
  <si>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</si>
  <si>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</si>
  <si>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</si>
  <si>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</si>
  <si>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</si>
  <si>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</si>
  <si>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</si>
  <si>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</si>
  <si>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</si>
  <si>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</si>
  <si>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</si>
  <si>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</si>
  <si>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</si>
  <si>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</si>
  <si>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</si>
  <si>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</si>
  <si>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</si>
  <si>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</si>
  <si>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</si>
  <si>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</si>
  <si>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</si>
  <si>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</si>
  <si>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</si>
  <si>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</si>
  <si>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</si>
  <si>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</si>
  <si>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</si>
  <si>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</si>
  <si>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</si>
  <si>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</si>
  <si>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</si>
  <si>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</si>
  <si>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</si>
  <si>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</si>
  <si>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</si>
  <si>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</si>
  <si>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</si>
  <si>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</si>
  <si>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</si>
  <si>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</si>
  <si>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</si>
  <si>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</si>
  <si>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</si>
  <si>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</si>
  <si>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</si>
  <si>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</si>
  <si>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</si>
  <si>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</si>
  <si>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</si>
  <si>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</si>
  <si>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</si>
  <si>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</si>
  <si>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</si>
  <si>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</si>
  <si>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</si>
  <si>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</si>
  <si>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</si>
  <si>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</si>
  <si>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</si>
  <si>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</si>
  <si>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</si>
  <si>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</si>
  <si>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</si>
  <si>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</si>
  <si>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</si>
  <si>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</si>
  <si>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</si>
  <si>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</si>
  <si>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</si>
  <si>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</si>
  <si>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</si>
  <si>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</si>
  <si>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</si>
  <si>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</si>
  <si>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</si>
  <si>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</si>
  <si>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</si>
  <si>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</si>
  <si>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</si>
  <si>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</si>
  <si>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</si>
  <si>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</si>
  <si>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</si>
  <si>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</si>
  <si>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</si>
  <si>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</si>
  <si>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</si>
  <si>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</si>
  <si>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</si>
  <si>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</si>
  <si>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</si>
  <si>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</si>
  <si>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</si>
  <si>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</si>
  <si>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</si>
  <si>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</si>
  <si>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</si>
  <si>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</si>
  <si>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</si>
  <si>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</si>
  <si>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</si>
  <si>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</si>
  <si>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</si>
  <si>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</si>
  <si>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</si>
  <si>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</si>
  <si>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</si>
  <si>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</si>
  <si>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</si>
  <si>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</si>
  <si>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</si>
  <si>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</si>
  <si>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</si>
  <si>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</si>
  <si>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</si>
  <si>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</si>
  <si>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</si>
  <si>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</si>
  <si>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</si>
  <si>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</si>
  <si>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</si>
  <si>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</si>
  <si>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</si>
  <si>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</si>
  <si>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</si>
  <si>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</si>
  <si>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</si>
  <si>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</si>
  <si>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</si>
  <si>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</si>
  <si>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</si>
  <si>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</si>
  <si>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</si>
  <si>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</si>
  <si>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</si>
  <si>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</si>
  <si>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</si>
  <si>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</si>
  <si>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</si>
  <si>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</si>
  <si>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</si>
  <si>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</si>
  <si>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</si>
  <si>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</si>
  <si>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</si>
  <si>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</si>
  <si>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</si>
  <si>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</si>
  <si>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</si>
  <si>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</si>
  <si>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</si>
  <si>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</si>
  <si>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</si>
  <si>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</si>
  <si>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</si>
  <si>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</si>
  <si>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</si>
  <si>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</si>
  <si>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</si>
  <si>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</si>
  <si>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</si>
  <si>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</si>
  <si>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</si>
  <si>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</si>
  <si>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</si>
  <si>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</si>
  <si>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</si>
  <si>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</si>
  <si>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</si>
  <si>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</si>
  <si>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</si>
  <si>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</si>
  <si>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</si>
  <si>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</si>
  <si>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</si>
  <si>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</si>
  <si>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</si>
  <si>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</si>
  <si>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</si>
  <si>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</si>
  <si>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</si>
  <si>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</si>
  <si>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</si>
  <si>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</si>
  <si>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</si>
  <si>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</si>
  <si>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</si>
  <si>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</si>
  <si>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</si>
  <si>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</si>
  <si>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</si>
  <si>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</si>
  <si>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</si>
  <si>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</si>
  <si>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</si>
  <si>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</si>
  <si>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</si>
  <si>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</si>
  <si>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</si>
  <si>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</si>
  <si>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</si>
  <si>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</si>
  <si>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</si>
  <si>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</si>
  <si>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</si>
  <si>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</si>
  <si>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</si>
  <si>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</si>
  <si>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</si>
  <si>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</si>
  <si>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</si>
  <si>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</si>
  <si>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</si>
  <si>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</si>
  <si>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</si>
  <si>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</si>
  <si>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</si>
  <si>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</si>
  <si>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</si>
  <si>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</si>
  <si>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</si>
  <si>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</si>
  <si>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</si>
  <si>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</si>
  <si>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</si>
  <si>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</si>
  <si>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</si>
  <si>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</si>
  <si>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</si>
  <si>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</si>
  <si>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</si>
  <si>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</si>
  <si>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</si>
  <si>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</si>
  <si>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</si>
  <si>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</si>
  <si>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</si>
  <si>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</si>
  <si>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</si>
  <si>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</si>
  <si>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</si>
  <si>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</si>
  <si>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</si>
  <si>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</si>
  <si>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</si>
  <si>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</si>
  <si>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</si>
  <si>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</si>
  <si>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</si>
  <si>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</si>
  <si>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</si>
  <si>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</si>
  <si>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</si>
  <si>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</si>
  <si>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</si>
  <si>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</si>
  <si>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</si>
  <si>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</si>
  <si>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</si>
  <si>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</si>
  <si>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</si>
  <si>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</si>
  <si>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</si>
  <si>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</si>
  <si>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</si>
  <si>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</si>
  <si>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</si>
  <si>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</si>
  <si>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</si>
  <si>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</si>
  <si>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</si>
  <si>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</si>
  <si>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</si>
  <si>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</si>
  <si>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</si>
  <si>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</si>
  <si>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</si>
  <si>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</si>
  <si>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</si>
  <si>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</si>
  <si>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</si>
  <si>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</si>
  <si>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</si>
  <si>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</si>
  <si>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</si>
  <si>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</si>
  <si>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</si>
  <si>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</si>
  <si>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</si>
  <si>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</si>
  <si>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</si>
  <si>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</si>
  <si>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</si>
  <si>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</si>
  <si>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</si>
  <si>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</si>
  <si>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</si>
  <si>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</si>
  <si>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</si>
  <si>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</si>
  <si>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</si>
  <si>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</si>
  <si>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</si>
  <si>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</si>
  <si>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</si>
  <si>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</si>
  <si>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</si>
  <si>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</si>
  <si>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</si>
  <si>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</si>
  <si>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</si>
  <si>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</si>
  <si>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</si>
  <si>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</si>
  <si>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</si>
  <si>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</si>
  <si>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</si>
  <si>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</si>
  <si>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</si>
  <si>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</si>
  <si>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</si>
  <si>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</si>
  <si>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</si>
  <si>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</si>
  <si>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</si>
  <si>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</si>
  <si>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</si>
  <si>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</si>
  <si>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</si>
  <si>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</si>
  <si>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</si>
  <si>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</si>
  <si>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</si>
  <si>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</si>
  <si>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</si>
  <si>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</si>
  <si>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</si>
  <si>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</si>
  <si>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</si>
  <si>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</si>
  <si>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</si>
  <si>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</si>
  <si>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</si>
  <si>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</si>
  <si>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</si>
  <si>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</si>
  <si>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</si>
  <si>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</si>
  <si>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</si>
  <si>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</si>
  <si>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</si>
  <si>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</si>
  <si>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</si>
  <si>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</si>
  <si>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</si>
  <si>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</si>
  <si>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</si>
  <si>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</si>
  <si>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</si>
  <si>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</si>
  <si>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</si>
  <si>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</si>
  <si>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</si>
  <si>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</si>
  <si>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</si>
  <si>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</si>
  <si>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</si>
  <si>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</si>
  <si>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</si>
  <si>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</si>
  <si>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</si>
  <si>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</si>
  <si>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</si>
  <si>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</si>
  <si>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</si>
  <si>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</si>
  <si>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</si>
  <si>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</si>
  <si>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</si>
  <si>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</si>
  <si>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</si>
  <si>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</si>
  <si>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</si>
  <si>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</si>
  <si>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</si>
  <si>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</si>
  <si>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</si>
  <si>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</si>
  <si>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</si>
  <si>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</si>
  <si>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</si>
  <si>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</si>
  <si>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</si>
  <si>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</si>
  <si>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</si>
  <si>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</si>
  <si>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</si>
  <si>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</si>
  <si>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</si>
  <si>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</si>
  <si>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</si>
  <si>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</si>
  <si>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</si>
  <si>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</si>
  <si>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</si>
  <si>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</si>
  <si>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</si>
  <si>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</si>
  <si>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</si>
  <si>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</si>
  <si>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</si>
  <si>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</si>
  <si>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</si>
  <si>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</si>
  <si>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</si>
  <si>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</si>
  <si>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</si>
  <si>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</si>
  <si>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</si>
  <si>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</si>
  <si>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</si>
  <si>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</si>
  <si>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</si>
  <si>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</si>
  <si>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</si>
  <si>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</si>
  <si>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</si>
  <si>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</si>
  <si>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</si>
  <si>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</si>
  <si>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</si>
  <si>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</si>
  <si>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</si>
  <si>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</si>
  <si>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</si>
  <si>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</si>
  <si>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</si>
  <si>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</si>
  <si>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</si>
  <si>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</si>
  <si>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</si>
  <si>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</si>
  <si>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</si>
  <si>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</si>
  <si>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</si>
  <si>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</si>
  <si>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</si>
  <si>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</si>
  <si>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</si>
  <si>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</si>
  <si>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</si>
  <si>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</si>
  <si>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</si>
  <si>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</si>
  <si>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</si>
  <si>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</si>
  <si>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</si>
  <si>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</si>
  <si>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</si>
  <si>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</si>
  <si>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</si>
  <si>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</si>
  <si>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</si>
  <si>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</si>
  <si>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</si>
  <si>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</si>
  <si>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</si>
  <si>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</si>
  <si>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</si>
  <si>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</si>
  <si>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</si>
  <si>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</si>
  <si>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</si>
  <si>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</si>
  <si>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</si>
  <si>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</si>
  <si>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</si>
  <si>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</si>
  <si>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</si>
  <si>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</si>
  <si>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</si>
  <si>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</si>
  <si>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</si>
  <si>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</si>
  <si>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</si>
  <si>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</si>
  <si>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</si>
  <si>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</si>
  <si>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</si>
  <si>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</si>
  <si>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</si>
  <si>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</si>
  <si>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</si>
  <si>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</si>
  <si>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</si>
  <si>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</si>
  <si>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</si>
  <si>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</si>
  <si>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</si>
  <si>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</si>
  <si>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</si>
  <si>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</si>
  <si>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</si>
  <si>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</si>
  <si>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</si>
  <si>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</si>
  <si>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</si>
  <si>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</si>
  <si>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</si>
  <si>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</si>
  <si>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</si>
  <si>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</si>
  <si>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</si>
  <si>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</si>
  <si>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</si>
  <si>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</si>
  <si>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</si>
  <si>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</si>
  <si>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</si>
  <si>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</si>
  <si>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</si>
  <si>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</si>
  <si>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</si>
  <si>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</si>
  <si>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</si>
  <si>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</si>
  <si>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</si>
  <si>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</si>
  <si>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</si>
  <si>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</si>
  <si>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</si>
  <si>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</si>
  <si>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</si>
  <si>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</si>
  <si>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</si>
  <si>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</si>
  <si>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</si>
  <si>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</si>
  <si>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</si>
  <si>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</si>
  <si>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</si>
  <si>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</si>
  <si>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</si>
  <si>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</si>
  <si>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</si>
  <si>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</si>
  <si>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</si>
  <si>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</si>
  <si>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</si>
  <si>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</si>
  <si>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</si>
  <si>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</si>
  <si>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</si>
  <si>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</si>
  <si>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</si>
  <si>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</si>
  <si>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</si>
  <si>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</si>
  <si>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</si>
  <si>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</si>
  <si>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</si>
  <si>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</si>
  <si>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</si>
  <si>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</si>
  <si>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</si>
  <si>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</si>
  <si>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</si>
  <si>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</si>
  <si>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</si>
  <si>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</si>
  <si>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</si>
  <si>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</si>
  <si>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</si>
  <si>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</si>
  <si>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</si>
  <si>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</si>
  <si>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</si>
  <si>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</si>
  <si>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</si>
  <si>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</si>
  <si>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</si>
  <si>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</si>
  <si>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</si>
  <si>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</si>
  <si>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</si>
  <si>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</si>
  <si>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</si>
  <si>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</si>
  <si>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</si>
  <si>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</si>
  <si>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</si>
  <si>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</si>
  <si>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</si>
  <si>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</si>
  <si>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</si>
  <si>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</si>
  <si>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</si>
  <si>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</si>
  <si>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</si>
  <si>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</si>
  <si>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</si>
  <si>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</si>
  <si>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</si>
  <si>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</si>
  <si>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</si>
  <si>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</si>
  <si>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</si>
  <si>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</si>
  <si>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</si>
  <si>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</si>
  <si>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</si>
  <si>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</si>
  <si>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</si>
  <si>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</si>
  <si>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</si>
  <si>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</si>
  <si>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</si>
  <si>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</si>
  <si>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</si>
  <si>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</si>
  <si>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</si>
  <si>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</si>
  <si>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</si>
  <si>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</si>
  <si>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</si>
  <si>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</si>
  <si>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</si>
  <si>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</si>
  <si>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</si>
  <si>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</si>
  <si>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</si>
  <si>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</si>
  <si>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</si>
  <si>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</si>
  <si>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</si>
  <si>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</si>
  <si>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</si>
  <si>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</si>
  <si>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</si>
  <si>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</si>
  <si>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</si>
  <si>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</si>
  <si>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</si>
  <si>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</si>
  <si>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</si>
  <si>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</si>
  <si>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</si>
  <si>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</si>
  <si>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</si>
  <si>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</si>
  <si>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</si>
  <si>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</si>
  <si>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</si>
  <si>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</si>
  <si>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</si>
  <si>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</si>
  <si>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</si>
  <si>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</si>
  <si>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</si>
  <si>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</si>
  <si>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</si>
  <si>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</si>
  <si>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</si>
  <si>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</si>
  <si>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</si>
  <si>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</si>
  <si>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</si>
  <si>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</si>
  <si>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</si>
  <si>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</si>
  <si>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</si>
  <si>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</si>
  <si>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</si>
  <si>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</si>
  <si>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</si>
  <si>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</si>
  <si>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</si>
  <si>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</si>
  <si>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</si>
  <si>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</si>
  <si>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</si>
  <si>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</si>
  <si>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</si>
  <si>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</si>
  <si>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</si>
  <si>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</si>
  <si>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</si>
  <si>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</si>
  <si>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</si>
  <si>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</si>
  <si>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</si>
  <si>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</si>
  <si>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</si>
  <si>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</si>
  <si>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</si>
  <si>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</si>
  <si>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</si>
  <si>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</si>
  <si>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</si>
  <si>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</si>
  <si>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</si>
  <si>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</si>
  <si>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</si>
  <si>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</si>
  <si>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</si>
  <si>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</si>
  <si>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</si>
  <si>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</si>
  <si>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</si>
  <si>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</si>
  <si>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</si>
  <si>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</si>
  <si>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</si>
  <si>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</si>
  <si>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</si>
  <si>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</si>
  <si>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</si>
  <si>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</si>
  <si>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</si>
  <si>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</si>
  <si>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</si>
  <si>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</si>
  <si>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</si>
  <si>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</si>
  <si>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</si>
  <si>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</si>
  <si>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</si>
  <si>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</si>
  <si>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</si>
  <si>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</si>
  <si>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</si>
  <si>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</si>
  <si>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</si>
  <si>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</si>
  <si>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</si>
  <si>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</si>
  <si>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</si>
  <si>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</si>
  <si>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</si>
  <si>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</si>
  <si>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</si>
  <si>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</si>
  <si>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</si>
  <si>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</si>
  <si>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</si>
  <si>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</si>
  <si>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</si>
  <si>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</si>
  <si>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</si>
  <si>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</si>
  <si>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</si>
  <si>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</si>
  <si>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</si>
  <si>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</si>
  <si>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</si>
  <si>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</si>
  <si>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</si>
  <si>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</si>
  <si>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</si>
  <si>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</si>
  <si>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</si>
  <si>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</si>
  <si>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</si>
  <si>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</si>
  <si>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</si>
  <si>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</si>
  <si>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</si>
  <si>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</si>
  <si>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</si>
  <si>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</si>
  <si>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</si>
  <si>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</si>
  <si>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</si>
  <si>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</si>
  <si>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</si>
  <si>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</si>
  <si>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</si>
  <si>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</si>
  <si>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</si>
  <si>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</si>
  <si>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</si>
  <si>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</si>
  <si>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</si>
  <si>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</si>
  <si>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</si>
  <si>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</si>
  <si>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</si>
  <si>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</si>
  <si>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</si>
  <si>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</si>
  <si>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</si>
  <si>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</si>
  <si>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</si>
  <si>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</si>
  <si>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</si>
  <si>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</si>
  <si>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</si>
  <si>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</si>
  <si>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</si>
  <si>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</si>
  <si>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</si>
  <si>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</si>
  <si>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</si>
  <si>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</si>
  <si>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</si>
  <si>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</si>
  <si>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</si>
  <si>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</si>
  <si>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</si>
  <si>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</si>
  <si>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</si>
  <si>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</si>
  <si>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</si>
  <si>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</si>
  <si>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</si>
  <si>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</si>
  <si>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</si>
  <si>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</si>
  <si>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</si>
  <si>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</si>
  <si>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</si>
  <si>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</si>
  <si>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</si>
  <si>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</si>
  <si>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</si>
  <si>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</si>
  <si>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</si>
  <si>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</si>
  <si>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</si>
  <si>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</si>
  <si>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</si>
  <si>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</si>
  <si>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</si>
  <si>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</si>
  <si>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</si>
  <si>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</si>
  <si>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</si>
  <si>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</si>
  <si>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</si>
  <si>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</si>
  <si>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</si>
  <si>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</si>
  <si>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</si>
  <si>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</si>
  <si>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</si>
  <si>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</si>
  <si>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</si>
  <si>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</si>
  <si>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</si>
  <si>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</si>
  <si>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</si>
  <si>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</si>
  <si>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</si>
  <si>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</si>
  <si>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</si>
  <si>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</si>
  <si>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</si>
  <si>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</si>
  <si>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</si>
  <si>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</si>
  <si>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</si>
  <si>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</si>
  <si>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</si>
  <si>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</si>
  <si>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</si>
  <si>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</si>
  <si>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</si>
  <si>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</si>
  <si>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</si>
  <si>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</si>
  <si>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</si>
  <si>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</si>
  <si>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</si>
  <si>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</si>
  <si>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</si>
  <si>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</si>
  <si>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</si>
  <si>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</si>
  <si>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</si>
  <si>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</si>
  <si>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</si>
  <si>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</si>
  <si>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</si>
  <si>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</si>
  <si>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</si>
  <si>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</si>
  <si>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</si>
  <si>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</si>
  <si>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</si>
  <si>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</si>
  <si>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</si>
  <si>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</si>
  <si>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</si>
  <si>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</si>
  <si>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</si>
  <si>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</si>
  <si>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</si>
  <si>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</si>
  <si>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</si>
  <si>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</si>
  <si>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</si>
  <si>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</si>
  <si>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</si>
  <si>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</si>
  <si>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</si>
  <si>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</si>
  <si>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</si>
  <si>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</si>
  <si>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</si>
  <si>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</si>
  <si>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</si>
  <si>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</si>
  <si>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</si>
  <si>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</si>
  <si>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</si>
  <si>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</si>
  <si>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</si>
  <si>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</si>
  <si>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</si>
  <si>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</si>
  <si>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</si>
  <si>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</si>
  <si>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</si>
  <si>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</si>
  <si>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</si>
  <si>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</si>
  <si>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</si>
  <si>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</si>
  <si>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</si>
  <si>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</si>
  <si>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</si>
  <si>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</si>
  <si>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</si>
  <si>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</si>
  <si>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</si>
  <si>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</si>
  <si>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</si>
  <si>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</si>
  <si>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</si>
  <si>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</si>
  <si>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</si>
  <si>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</si>
  <si>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</si>
  <si>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</si>
  <si>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</si>
  <si>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</si>
  <si>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</si>
  <si>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</si>
  <si>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</si>
  <si>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</si>
  <si>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</si>
  <si>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</si>
  <si>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</si>
  <si>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</si>
  <si>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</si>
  <si>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</si>
  <si>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</si>
  <si>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</si>
  <si>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</si>
  <si>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</si>
  <si>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</si>
  <si>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</si>
  <si>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</si>
  <si>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</si>
  <si>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</si>
  <si>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</si>
  <si>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</si>
  <si>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</si>
  <si>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</si>
  <si>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</si>
  <si>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</si>
  <si>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</si>
  <si>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</si>
  <si>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</si>
  <si>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</si>
  <si>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</si>
  <si>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</si>
  <si>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</si>
  <si>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</si>
  <si>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</si>
  <si>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</si>
  <si>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</si>
  <si>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</si>
  <si>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</si>
  <si>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</si>
  <si>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</si>
  <si>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</si>
  <si>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</si>
  <si>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</si>
  <si>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</si>
  <si>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</si>
  <si>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</si>
  <si>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</si>
  <si>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</si>
  <si>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</si>
  <si>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</si>
  <si>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</si>
  <si>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</si>
  <si>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</si>
  <si>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</si>
  <si>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</si>
  <si>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</si>
  <si>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</si>
  <si>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</si>
  <si>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</si>
  <si>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</si>
  <si>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</si>
  <si>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</si>
  <si>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</si>
  <si>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</si>
  <si>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</si>
  <si>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</si>
  <si>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</si>
  <si>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</si>
  <si>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</si>
  <si>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</si>
  <si>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</si>
  <si>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</si>
  <si>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</si>
  <si>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</si>
  <si>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</si>
  <si>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</si>
  <si>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</si>
  <si>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</si>
  <si>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</si>
  <si>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</si>
  <si>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</si>
  <si>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</si>
  <si>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</si>
  <si>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</si>
  <si>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</si>
  <si>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</si>
  <si>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</si>
  <si>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</si>
  <si>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</si>
  <si>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</si>
  <si>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</si>
  <si>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</si>
  <si>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</si>
  <si>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</si>
  <si>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</si>
  <si>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</si>
  <si>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</si>
  <si>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</si>
  <si>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</si>
  <si>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</si>
  <si>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</si>
  <si>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</si>
  <si>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</si>
  <si>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</si>
  <si>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</si>
  <si>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</si>
  <si>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</si>
  <si>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</si>
  <si>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</si>
  <si>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</si>
  <si>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</si>
  <si>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</si>
  <si>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</si>
  <si>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</si>
  <si>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</si>
  <si>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</si>
  <si>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</si>
  <si>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</si>
  <si>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</si>
  <si>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</si>
  <si>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</si>
  <si>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</si>
  <si>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</si>
  <si>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</si>
  <si>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</si>
  <si>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</si>
  <si>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</si>
  <si>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</si>
  <si>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</si>
  <si>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</si>
  <si>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</si>
  <si>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</si>
  <si>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</si>
  <si>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</si>
  <si>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</si>
  <si>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</si>
  <si>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</si>
  <si>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</si>
  <si>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</si>
  <si>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</si>
  <si>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</si>
  <si>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</si>
  <si>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</si>
  <si>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</si>
  <si>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</si>
  <si>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</si>
  <si>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</si>
  <si>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</si>
  <si>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</si>
  <si>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</si>
  <si>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</si>
  <si>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</si>
  <si>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</si>
  <si>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</si>
  <si>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</si>
  <si>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</si>
  <si>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</si>
  <si>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</si>
  <si>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</si>
  <si>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</si>
  <si>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</si>
  <si>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</si>
  <si>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</si>
  <si>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</si>
  <si>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</si>
  <si>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</si>
  <si>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</si>
  <si>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</si>
  <si>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</si>
  <si>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</si>
  <si>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</si>
  <si>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</si>
  <si>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</si>
  <si>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</si>
  <si>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</si>
  <si>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</si>
  <si>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</si>
  <si>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</si>
  <si>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</si>
  <si>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</si>
  <si>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</si>
  <si>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</si>
  <si>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</si>
  <si>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</si>
  <si>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</si>
  <si>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</si>
  <si>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</si>
  <si>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</si>
  <si>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</si>
  <si>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</si>
  <si>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</si>
  <si>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</si>
  <si>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</si>
  <si>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</si>
  <si>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</si>
  <si>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</si>
  <si>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</si>
  <si>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</si>
  <si>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</si>
  <si>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</si>
  <si>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</si>
  <si>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</si>
  <si>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</si>
  <si>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</si>
  <si>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</si>
  <si>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</si>
  <si>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</si>
  <si>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</si>
  <si>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</si>
  <si>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</si>
  <si>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</si>
  <si>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</si>
  <si>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</si>
  <si>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</si>
  <si>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</si>
  <si>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</si>
  <si>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</si>
  <si>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</si>
  <si>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</si>
  <si>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</si>
  <si>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</si>
  <si>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</si>
  <si>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</si>
  <si>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</si>
  <si>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</si>
  <si>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</si>
  <si>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</si>
  <si>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</si>
  <si>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</si>
  <si>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</si>
  <si>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</si>
  <si>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</si>
  <si>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</si>
  <si>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</si>
  <si>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</si>
  <si>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</si>
  <si>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</si>
  <si>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</si>
  <si>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</si>
  <si>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</si>
  <si>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</si>
  <si>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</si>
  <si>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</si>
  <si>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</si>
  <si>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</si>
  <si>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</si>
  <si>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</si>
  <si>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</si>
  <si>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</si>
  <si>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</si>
  <si>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</si>
  <si>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</si>
  <si>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</si>
  <si>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</si>
  <si>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</si>
  <si>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</si>
  <si>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</si>
  <si>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</si>
  <si>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</si>
  <si>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</si>
  <si>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</si>
  <si>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</si>
  <si>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</si>
  <si>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</si>
  <si>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</si>
  <si>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</si>
  <si>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</si>
  <si>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</si>
  <si>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</si>
  <si>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</si>
  <si>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</si>
  <si>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</si>
  <si>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</si>
  <si>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</si>
  <si>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</si>
  <si>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</si>
  <si>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</si>
  <si>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</si>
  <si>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</si>
  <si>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</si>
  <si>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</si>
  <si>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</si>
  <si>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</si>
  <si>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</si>
  <si>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</si>
  <si>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</si>
  <si>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</si>
  <si>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</si>
  <si>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</si>
  <si>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</si>
  <si>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</si>
  <si>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</si>
  <si>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</si>
  <si>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</si>
  <si>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</si>
  <si>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</si>
  <si>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</si>
  <si>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</si>
  <si>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</si>
  <si>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</si>
  <si>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</si>
  <si>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</si>
  <si>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</si>
  <si>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</si>
  <si>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</si>
  <si>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</si>
  <si>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</si>
  <si>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</si>
  <si>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</si>
  <si>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</si>
  <si>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</si>
  <si>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</si>
  <si>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</si>
  <si>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</si>
  <si>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</si>
  <si>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</si>
  <si>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</si>
  <si>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</si>
  <si>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</si>
  <si>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</si>
  <si>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</si>
  <si>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</si>
  <si>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</si>
  <si>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</si>
  <si>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</si>
  <si>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</si>
  <si>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</si>
  <si>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</si>
  <si>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</si>
  <si>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</si>
  <si>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</si>
  <si>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</si>
  <si>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</si>
  <si>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</si>
  <si>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</si>
  <si>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</si>
  <si>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</si>
  <si>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</si>
  <si>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</si>
  <si>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</si>
  <si>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</si>
  <si>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</si>
  <si>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</si>
  <si>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</si>
  <si>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</si>
  <si>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</si>
  <si>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</si>
  <si>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</si>
  <si>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</si>
  <si>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</si>
  <si>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</si>
  <si>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</si>
  <si>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</si>
  <si>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</si>
  <si>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</si>
  <si>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</si>
  <si>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</si>
  <si>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</si>
  <si>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</si>
  <si>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</si>
  <si>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</si>
  <si>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</si>
  <si>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</si>
  <si>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</si>
  <si>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</si>
  <si>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</si>
  <si>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</si>
  <si>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</si>
  <si>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</si>
  <si>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</si>
  <si>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</si>
  <si>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</si>
  <si>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</si>
  <si>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</si>
  <si>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</si>
  <si>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</si>
  <si>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</si>
  <si>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</si>
  <si>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</si>
  <si>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</si>
  <si>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</si>
  <si>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</si>
  <si>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</si>
  <si>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</si>
  <si>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</si>
  <si>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</si>
  <si>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</si>
  <si>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</si>
  <si>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</si>
  <si>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</si>
  <si>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</si>
  <si>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</si>
  <si>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</si>
  <si>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</si>
  <si>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</si>
  <si>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</si>
  <si>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</si>
  <si>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</si>
  <si>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</si>
  <si>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</si>
  <si>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</si>
  <si>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</si>
  <si>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</si>
  <si>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</si>
  <si>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</si>
  <si>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</si>
  <si>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</si>
  <si>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</si>
  <si>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</si>
  <si>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</si>
  <si>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</si>
  <si>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</si>
  <si>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</si>
  <si>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</si>
  <si>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</si>
  <si>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</si>
  <si>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</si>
  <si>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</si>
  <si>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</si>
  <si>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</si>
  <si>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</si>
  <si>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</si>
  <si>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</si>
  <si>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</si>
  <si>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</si>
  <si>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</si>
  <si>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</si>
  <si>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</si>
  <si>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</si>
  <si>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</si>
  <si>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</si>
  <si>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</si>
  <si>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</si>
  <si>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</si>
  <si>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</si>
  <si>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</si>
  <si>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</si>
  <si>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</si>
  <si>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</si>
  <si>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</si>
  <si>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</si>
  <si>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</si>
  <si>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</si>
  <si>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</si>
  <si>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</si>
  <si>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</si>
  <si>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</si>
  <si>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</si>
  <si>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</si>
  <si>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</si>
  <si>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</si>
  <si>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</si>
  <si>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</si>
  <si>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</si>
  <si>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</si>
  <si>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</si>
  <si>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</si>
  <si>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</si>
  <si>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</si>
  <si>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</si>
  <si>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</si>
  <si>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</si>
  <si>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</si>
  <si>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</si>
  <si>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</si>
  <si>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</si>
  <si>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</si>
  <si>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</si>
  <si>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</si>
  <si>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</si>
  <si>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</si>
  <si>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</si>
  <si>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</si>
  <si>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</si>
  <si>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</si>
  <si>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</si>
  <si>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</si>
  <si>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</si>
  <si>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</si>
  <si>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</si>
  <si>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</si>
  <si>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</si>
  <si>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</si>
  <si>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</si>
  <si>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</si>
  <si>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</si>
  <si>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</si>
  <si>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</si>
  <si>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</si>
  <si>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</si>
  <si>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</si>
  <si>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</si>
  <si>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</si>
  <si>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</si>
  <si>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</si>
  <si>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</si>
  <si>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</si>
  <si>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</si>
  <si>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</si>
  <si>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</si>
  <si>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</si>
  <si>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</si>
  <si>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</si>
  <si>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</si>
  <si>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</si>
  <si>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</si>
  <si>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</si>
  <si>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</si>
  <si>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</si>
  <si>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</si>
  <si>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</si>
  <si>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</si>
  <si>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</si>
  <si>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</si>
  <si>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</si>
  <si>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</si>
  <si>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</si>
  <si>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</si>
  <si>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</si>
  <si>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</si>
  <si>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</si>
  <si>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</si>
  <si>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</si>
  <si>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</si>
  <si>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</si>
  <si>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</si>
  <si>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</si>
  <si>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</si>
  <si>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</si>
  <si>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</si>
  <si>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</si>
  <si>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</si>
  <si>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</si>
  <si>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</si>
  <si>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</si>
  <si>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</si>
  <si>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</si>
  <si>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</si>
  <si>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</si>
  <si>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</si>
  <si>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</si>
  <si>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</si>
  <si>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</si>
  <si>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</si>
  <si>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</si>
  <si>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</si>
  <si>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</si>
  <si>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</si>
  <si>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</si>
  <si>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</si>
  <si>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</si>
  <si>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</si>
  <si>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</si>
  <si>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</si>
  <si>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</si>
  <si>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</si>
  <si>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</si>
  <si>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</si>
  <si>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</si>
  <si>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</si>
  <si>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</si>
  <si>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</si>
  <si>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</si>
  <si>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</si>
  <si>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</si>
  <si>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</si>
  <si>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</si>
  <si>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</si>
  <si>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</si>
  <si>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</si>
  <si>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</si>
  <si>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</si>
  <si>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</si>
  <si>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</si>
  <si>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</si>
  <si>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</si>
  <si>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</si>
  <si>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</si>
  <si>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</si>
  <si>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</si>
  <si>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</si>
  <si>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</si>
  <si>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</si>
  <si>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</si>
  <si>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</si>
  <si>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</si>
  <si>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</si>
  <si>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</si>
  <si>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</si>
  <si>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</si>
  <si>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</si>
  <si>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</si>
  <si>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</si>
  <si>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</si>
  <si>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</si>
  <si>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</si>
  <si>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</si>
  <si>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</si>
  <si>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</si>
  <si>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</si>
  <si>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</si>
  <si>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</si>
  <si>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</si>
  <si>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</si>
  <si>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</si>
  <si>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</si>
  <si>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</si>
  <si>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</si>
  <si>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</si>
  <si>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</si>
  <si>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</si>
  <si>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</si>
  <si>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</si>
  <si>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</si>
  <si>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</si>
  <si>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</si>
  <si>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</si>
  <si>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</si>
  <si>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</si>
  <si>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</si>
  <si>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</si>
  <si>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</si>
  <si>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</si>
  <si>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</si>
  <si>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</si>
  <si>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</si>
  <si>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</si>
  <si>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</si>
  <si>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</si>
  <si>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</si>
  <si>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</si>
  <si>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</si>
  <si>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</si>
  <si>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</si>
  <si>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</si>
  <si>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</si>
  <si>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</si>
  <si>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</si>
  <si>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</si>
  <si>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</si>
  <si>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</si>
  <si>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</si>
  <si>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</si>
  <si>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</si>
  <si>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</si>
  <si>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</si>
  <si>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</si>
  <si>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</si>
  <si>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</si>
  <si>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</si>
  <si>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</si>
  <si>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</si>
  <si>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</si>
  <si>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</si>
  <si>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</si>
  <si>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</si>
  <si>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</si>
  <si>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</si>
  <si>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</si>
  <si>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</si>
  <si>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</si>
  <si>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</si>
  <si>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</si>
  <si>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</si>
  <si>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</si>
  <si>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</si>
  <si>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</si>
  <si>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</si>
  <si>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</si>
  <si>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</si>
  <si>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</si>
  <si>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</si>
  <si>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</si>
  <si>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</si>
  <si>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</si>
  <si>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</si>
  <si>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</si>
  <si>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</si>
  <si>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</si>
  <si>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</si>
  <si>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</si>
  <si>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</si>
  <si>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</si>
  <si>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</si>
  <si>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</si>
  <si>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</si>
  <si>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</si>
  <si>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</si>
  <si>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</si>
  <si>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</si>
  <si>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</si>
  <si>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</si>
  <si>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</si>
  <si>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</si>
  <si>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</si>
  <si>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</si>
  <si>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</si>
  <si>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</si>
  <si>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</si>
  <si>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</si>
  <si>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</si>
  <si>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</si>
  <si>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</si>
  <si>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</si>
  <si>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</si>
  <si>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</si>
  <si>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</si>
  <si>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</si>
  <si>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</si>
  <si>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</si>
  <si>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</si>
  <si>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</si>
  <si>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</si>
  <si>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</si>
  <si>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</si>
  <si>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</si>
  <si>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</si>
  <si>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</si>
  <si>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</si>
  <si>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</si>
  <si>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</si>
  <si>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</si>
  <si>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</si>
  <si>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</si>
  <si>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</si>
  <si>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</si>
  <si>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</si>
  <si>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</si>
  <si>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</si>
  <si>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</si>
  <si>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</si>
  <si>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</si>
  <si>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</si>
  <si>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</si>
  <si>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</si>
  <si>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</si>
  <si>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</si>
  <si>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</si>
  <si>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</si>
  <si>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</si>
  <si>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</si>
  <si>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</si>
  <si>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</si>
  <si>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</si>
  <si>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</si>
  <si>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</si>
  <si>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</si>
  <si>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</si>
  <si>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</si>
  <si>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</si>
  <si>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</si>
  <si>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</si>
  <si>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</si>
  <si>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</si>
  <si>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</si>
  <si>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</si>
  <si>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</si>
  <si>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</si>
  <si>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</si>
  <si>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</si>
  <si>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</si>
  <si>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</si>
  <si>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</si>
  <si>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</si>
  <si>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</si>
  <si>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</si>
  <si>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</si>
  <si>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</si>
  <si>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</si>
  <si>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</si>
  <si>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</si>
  <si>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</si>
  <si>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</si>
  <si>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</si>
  <si>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</si>
  <si>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</si>
  <si>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</si>
  <si>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</si>
  <si>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</si>
  <si>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</si>
  <si>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</si>
  <si>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</si>
  <si>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</si>
  <si>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</si>
  <si>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</si>
  <si>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</si>
  <si>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</si>
  <si>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</si>
  <si>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</si>
  <si>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</si>
  <si>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</si>
  <si>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</si>
  <si>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</si>
  <si>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</si>
  <si>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</si>
  <si>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</si>
  <si>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</si>
  <si>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</si>
  <si>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</si>
  <si>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</si>
  <si>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</si>
  <si>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</si>
  <si>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</si>
  <si>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</si>
  <si>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</si>
  <si>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</si>
  <si>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</si>
  <si>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</si>
  <si>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</si>
  <si>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</si>
  <si>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</si>
  <si>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</si>
  <si>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</si>
  <si>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</si>
  <si>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</si>
  <si>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</si>
  <si>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</si>
  <si>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</si>
  <si>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</si>
  <si>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</si>
  <si>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</si>
  <si>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</si>
  <si>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</si>
  <si>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</si>
  <si>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</si>
  <si>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</si>
  <si>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</si>
  <si>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</si>
  <si>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</si>
  <si>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</si>
  <si>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</si>
  <si>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</si>
  <si>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</si>
  <si>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</si>
  <si>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</si>
  <si>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</si>
  <si>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</si>
  <si>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</si>
  <si>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</si>
  <si>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</si>
  <si>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</si>
  <si>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</si>
  <si>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</si>
  <si>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</si>
  <si>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</si>
  <si>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</si>
  <si>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</si>
  <si>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</si>
  <si>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</si>
  <si>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</si>
  <si>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</si>
  <si>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</si>
  <si>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</si>
  <si>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</si>
  <si>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</si>
  <si>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</si>
  <si>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</si>
  <si>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</si>
  <si>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</si>
  <si>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</si>
  <si>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</si>
  <si>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</si>
  <si>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</si>
  <si>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</si>
  <si>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</si>
  <si>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</si>
  <si>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</si>
  <si>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</si>
  <si>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</si>
  <si>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</si>
  <si>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</si>
  <si>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</si>
  <si>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</si>
  <si>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</si>
  <si>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</si>
  <si>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</si>
  <si>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</si>
  <si>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</si>
  <si>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</si>
  <si>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</si>
  <si>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</si>
  <si>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</si>
  <si>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</si>
  <si>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</si>
  <si>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</si>
  <si>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</si>
  <si>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</si>
  <si>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</si>
  <si>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</si>
  <si>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</si>
  <si>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</si>
  <si>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</si>
  <si>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</si>
  <si>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</si>
  <si>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</si>
  <si>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</si>
  <si>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</si>
  <si>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</si>
  <si>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</si>
  <si>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</si>
  <si>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</si>
  <si>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</si>
  <si>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</si>
  <si>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</si>
  <si>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</si>
  <si>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</si>
  <si>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</si>
  <si>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</si>
  <si>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</si>
  <si>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</si>
  <si>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</si>
  <si>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</si>
  <si>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</si>
  <si>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</si>
  <si>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</si>
  <si>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</si>
  <si>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</si>
  <si>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</si>
  <si>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</si>
  <si>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</si>
  <si>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</si>
  <si>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</si>
  <si>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</si>
  <si>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</si>
  <si>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</si>
  <si>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</si>
  <si>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</si>
  <si>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</si>
  <si>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</si>
  <si>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</si>
  <si>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</si>
  <si>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</si>
  <si>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</si>
  <si>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</si>
  <si>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</si>
  <si>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</si>
  <si>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</si>
  <si>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</si>
  <si>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</si>
  <si>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</si>
  <si>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</si>
  <si>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</si>
  <si>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</si>
  <si>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</si>
  <si>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</si>
  <si>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</si>
  <si>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</si>
  <si>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</si>
  <si>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</si>
  <si>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</si>
  <si>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</si>
  <si>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</si>
  <si>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</si>
  <si>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</si>
  <si>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</si>
  <si>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</si>
  <si>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</si>
  <si>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</si>
  <si>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</si>
  <si>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</si>
  <si>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</si>
  <si>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</si>
  <si>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</si>
  <si>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</si>
  <si>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</si>
  <si>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</si>
  <si>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</si>
  <si>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</si>
  <si>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</si>
  <si>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</si>
  <si>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</si>
  <si>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</si>
  <si>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</si>
  <si>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</si>
  <si>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</si>
  <si>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</si>
  <si>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</si>
  <si>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</si>
  <si>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</si>
  <si>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</si>
  <si>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</si>
  <si>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</si>
  <si>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</si>
  <si>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</si>
  <si>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</si>
  <si>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</si>
  <si>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</si>
  <si>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</si>
  <si>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</si>
  <si>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</si>
  <si>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</si>
  <si>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</si>
  <si>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</si>
  <si>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</si>
  <si>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</si>
  <si>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</si>
  <si>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</si>
  <si>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</si>
  <si>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</si>
  <si>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</si>
  <si>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</si>
  <si>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</si>
  <si>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</si>
  <si>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</si>
  <si>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</si>
  <si>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</si>
  <si>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</si>
  <si>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</si>
  <si>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</si>
  <si>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</si>
  <si>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</si>
  <si>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</si>
  <si>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</si>
  <si>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</si>
  <si>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</si>
  <si>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</si>
  <si>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</si>
  <si>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</si>
  <si>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</si>
  <si>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</si>
  <si>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</si>
  <si>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</si>
  <si>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</si>
  <si>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</si>
  <si>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</si>
  <si>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</si>
  <si>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</si>
  <si>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</si>
  <si>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</si>
  <si>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</si>
  <si>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</si>
  <si>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</si>
  <si>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</si>
  <si>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</si>
  <si>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</si>
  <si>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</si>
  <si>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</si>
  <si>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</si>
  <si>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</si>
  <si>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</si>
  <si>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</si>
  <si>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</si>
  <si>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</si>
  <si>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</si>
  <si>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</si>
  <si>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</si>
  <si>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</si>
  <si>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</si>
  <si>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</si>
  <si>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</si>
  <si>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</si>
  <si>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</si>
  <si>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</si>
  <si>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</si>
  <si>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</si>
  <si>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</si>
  <si>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</si>
  <si>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</si>
  <si>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</si>
  <si>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</si>
  <si>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</si>
  <si>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</si>
  <si>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</si>
  <si>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</si>
  <si>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</si>
  <si>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</si>
  <si>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</si>
  <si>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</si>
  <si>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</si>
  <si>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</si>
  <si>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</si>
  <si>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</si>
  <si>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</si>
  <si>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</si>
  <si>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</si>
  <si>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</si>
  <si>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</si>
  <si>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</si>
  <si>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</si>
  <si>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</si>
  <si>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</si>
  <si>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</si>
  <si>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</si>
  <si>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</si>
  <si>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</si>
  <si>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</si>
  <si>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</si>
  <si>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</si>
  <si>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</si>
  <si>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</si>
  <si>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</si>
  <si>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</si>
  <si>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</si>
  <si>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</si>
  <si>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</si>
  <si>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</si>
  <si>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</si>
  <si>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</si>
  <si>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</si>
  <si>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</si>
  <si>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</si>
  <si>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</si>
  <si>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</si>
  <si>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</si>
  <si>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</si>
  <si>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</si>
  <si>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</si>
  <si>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</si>
  <si>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</si>
  <si>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</si>
  <si>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</si>
  <si>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</si>
  <si>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</si>
  <si>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</si>
  <si>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</si>
  <si>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</si>
  <si>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</si>
  <si>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</si>
  <si>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</si>
  <si>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</si>
  <si>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</si>
  <si>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</si>
  <si>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</si>
  <si>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</si>
  <si>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</si>
  <si>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</si>
  <si>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</si>
  <si>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</si>
  <si>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</si>
  <si>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</si>
  <si>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</si>
  <si>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</si>
  <si>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</si>
  <si>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</si>
  <si>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</si>
  <si>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</si>
  <si>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</si>
  <si>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</si>
  <si>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</si>
  <si>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</si>
  <si>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</si>
  <si>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</si>
  <si>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</si>
  <si>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</si>
  <si>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</si>
  <si>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</si>
  <si>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</si>
  <si>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</si>
  <si>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</si>
  <si>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</si>
  <si>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</si>
  <si>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</si>
  <si>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</si>
  <si>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</si>
  <si>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</si>
  <si>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</si>
  <si>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</si>
  <si>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</si>
  <si>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</si>
  <si>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</si>
  <si>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</si>
  <si>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</si>
  <si>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</si>
  <si>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</si>
  <si>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</si>
  <si>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</si>
  <si>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</si>
  <si>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</si>
  <si>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</si>
  <si>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</si>
  <si>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</si>
  <si>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</si>
  <si>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</si>
  <si>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</si>
  <si>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</si>
  <si>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</si>
  <si>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</si>
  <si>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</si>
  <si>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</si>
  <si>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</si>
  <si>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</si>
  <si>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</si>
  <si>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</si>
  <si>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</si>
  <si>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</si>
  <si>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</si>
  <si>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</si>
  <si>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</si>
  <si>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</si>
  <si>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</si>
  <si>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</si>
  <si>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</si>
  <si>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</si>
  <si>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</si>
  <si>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</si>
  <si>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</si>
  <si>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</si>
  <si>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</si>
  <si>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</si>
  <si>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</si>
  <si>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</si>
  <si>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</si>
  <si>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</si>
  <si>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</si>
  <si>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</si>
  <si>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</si>
  <si>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</si>
  <si>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</si>
  <si>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</si>
  <si>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</si>
  <si>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</si>
  <si>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</si>
  <si>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</si>
  <si>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</si>
  <si>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</si>
  <si>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</si>
  <si>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</si>
  <si>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</si>
  <si>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</si>
  <si>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</si>
  <si>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</si>
  <si>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</si>
  <si>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</si>
  <si>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</si>
  <si>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</si>
  <si>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</si>
  <si>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</si>
  <si>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</si>
  <si>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</si>
  <si>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</si>
  <si>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</si>
  <si>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</si>
  <si>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</si>
  <si>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</si>
  <si>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</si>
  <si>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</si>
  <si>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</si>
  <si>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</si>
  <si>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</si>
  <si>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</si>
  <si>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</si>
  <si>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</si>
  <si>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</si>
  <si>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</si>
  <si>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</si>
  <si>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</si>
  <si>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</si>
  <si>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</si>
  <si>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</si>
  <si>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</si>
  <si>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</si>
  <si>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</si>
  <si>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</si>
  <si>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</si>
  <si>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</si>
  <si>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</si>
  <si>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</si>
  <si>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</si>
  <si>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</si>
  <si>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</si>
  <si>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</si>
  <si>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</si>
  <si>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</si>
  <si>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</si>
  <si>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</si>
  <si>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</si>
  <si>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</si>
  <si>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</si>
  <si>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</si>
  <si>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</si>
  <si>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</si>
  <si>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</si>
  <si>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</si>
  <si>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</si>
  <si>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</si>
  <si>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</si>
  <si>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</si>
  <si>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</si>
  <si>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</si>
  <si>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</si>
  <si>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</si>
  <si>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</si>
  <si>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</si>
  <si>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</si>
  <si>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</si>
  <si>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</si>
  <si>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</si>
  <si>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</si>
  <si>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</si>
  <si>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</si>
  <si>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</si>
  <si>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</si>
  <si>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</si>
  <si>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</si>
  <si>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</si>
  <si>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</si>
  <si>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</si>
  <si>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</si>
  <si>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</si>
  <si>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</si>
  <si>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</si>
  <si>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</si>
  <si>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</si>
  <si>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</si>
  <si>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</si>
  <si>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</si>
  <si>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</si>
  <si>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</si>
  <si>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</si>
  <si>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</si>
  <si>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</si>
  <si>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</si>
  <si>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</si>
  <si>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</si>
  <si>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</si>
  <si>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</si>
  <si>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</si>
  <si>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</si>
  <si>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</si>
  <si>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</si>
  <si>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</si>
  <si>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</si>
  <si>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</si>
  <si>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</si>
  <si>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</si>
  <si>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</si>
  <si>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</si>
  <si>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</si>
  <si>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</si>
  <si>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</si>
  <si>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</si>
  <si>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</si>
  <si>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</si>
  <si>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</si>
  <si>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</si>
  <si>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</si>
  <si>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</si>
  <si>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</si>
  <si>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</si>
  <si>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</si>
  <si>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</si>
  <si>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</si>
  <si>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</si>
  <si>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</si>
  <si>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</si>
  <si>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</si>
  <si>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</si>
  <si>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</si>
  <si>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</si>
  <si>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</si>
  <si>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</si>
  <si>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</si>
  <si>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</si>
  <si>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</si>
  <si>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</si>
  <si>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</si>
  <si>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</si>
  <si>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</si>
  <si>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</si>
  <si>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</si>
  <si>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</si>
  <si>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</si>
  <si>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</si>
  <si>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</si>
  <si>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</si>
  <si>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</si>
  <si>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</si>
  <si>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</si>
  <si>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</si>
  <si>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</si>
  <si>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</si>
  <si>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</si>
  <si>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</si>
  <si>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</si>
  <si>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</si>
  <si>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</si>
  <si>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</si>
  <si>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</si>
  <si>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</si>
  <si>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</si>
  <si>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</si>
  <si>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</si>
  <si>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</si>
  <si>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</si>
  <si>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</si>
  <si>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</si>
  <si>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</si>
  <si>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</si>
  <si>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</si>
  <si>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</si>
  <si>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</si>
  <si>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</si>
  <si>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</si>
  <si>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</si>
  <si>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</si>
  <si>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</si>
  <si>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</si>
  <si>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</si>
  <si>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</si>
  <si>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</si>
  <si>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</si>
  <si>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</si>
  <si>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</si>
  <si>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</si>
  <si>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</si>
  <si>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</si>
  <si>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</si>
  <si>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</si>
  <si>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</si>
  <si>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</si>
  <si>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</si>
  <si>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</si>
  <si>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</si>
  <si>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</si>
  <si>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</si>
  <si>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</si>
  <si>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</si>
  <si>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</si>
  <si>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</si>
  <si>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</si>
  <si>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</si>
  <si>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</si>
  <si>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2 Gavetas Vacías + 1 Gaveta Fallando</t>
  </si>
  <si>
    <t>DRBR100</t>
  </si>
  <si>
    <t>UASD HIGUEY</t>
  </si>
  <si>
    <t>ATM UASD Higuey</t>
  </si>
  <si>
    <t xml:space="preserve">GAVETA DE RECHAZO LLENA </t>
  </si>
  <si>
    <t>Morales Payano, Wilfredy Leandro</t>
  </si>
  <si>
    <t>INCIDENTE</t>
  </si>
  <si>
    <t>Abastecido</t>
  </si>
  <si>
    <t>Solucionado</t>
  </si>
  <si>
    <t>Acevedo Dominguez, Victor Leonardo</t>
  </si>
  <si>
    <t>GAVETA DE DEPOSITO CON PROBLEMA</t>
  </si>
  <si>
    <t>3336031116 </t>
  </si>
  <si>
    <t>3336031361 </t>
  </si>
  <si>
    <t>3336031464 </t>
  </si>
  <si>
    <t>3336031486 </t>
  </si>
  <si>
    <t>3336031563 </t>
  </si>
  <si>
    <t>3336031712 </t>
  </si>
  <si>
    <t>3336031966 </t>
  </si>
  <si>
    <t>3336031582 </t>
  </si>
  <si>
    <t>3336031567 </t>
  </si>
  <si>
    <t>3336031951 </t>
  </si>
  <si>
    <t>3336032044 </t>
  </si>
  <si>
    <t xml:space="preserve">GAVETA DE DEPOSITO LLENA </t>
  </si>
  <si>
    <t>3336030281 </t>
  </si>
  <si>
    <t>SUSTITUCION DEL ATM</t>
  </si>
  <si>
    <t>GAVETA DE RECHAZO LLENA</t>
  </si>
  <si>
    <t>INHIBIDO</t>
  </si>
  <si>
    <t>Hold</t>
  </si>
  <si>
    <t>22 Septiembre de 2021</t>
  </si>
  <si>
    <t>GAVETAS VACIAS + GAVEAS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</si>
</sst>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81" xfId="0" applyNumberFormat="1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8"/>
      <tableStyleElement type="headerRow" dxfId="467"/>
      <tableStyleElement type="totalRow" dxfId="466"/>
      <tableStyleElement type="firstColumn" dxfId="465"/>
      <tableStyleElement type="lastColumn" dxfId="464"/>
      <tableStyleElement type="firstRowStripe" dxfId="463"/>
      <tableStyleElement type="firstColumnStripe" dxfId="4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98.4985879629603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0.729861111110949 días</v>
      </c>
      <c r="B13" s="107" t="s">
        <v>2641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2642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324" priority="99428"/>
  </conditionalFormatting>
  <conditionalFormatting sqref="E3">
    <cfRule type="duplicateValues" dxfId="323" priority="121791"/>
  </conditionalFormatting>
  <conditionalFormatting sqref="E3">
    <cfRule type="duplicateValues" dxfId="322" priority="121792"/>
    <cfRule type="duplicateValues" dxfId="321" priority="121793"/>
  </conditionalFormatting>
  <conditionalFormatting sqref="E3">
    <cfRule type="duplicateValues" dxfId="320" priority="121794"/>
    <cfRule type="duplicateValues" dxfId="319" priority="121795"/>
    <cfRule type="duplicateValues" dxfId="318" priority="121796"/>
    <cfRule type="duplicateValues" dxfId="317" priority="121797"/>
  </conditionalFormatting>
  <conditionalFormatting sqref="B3">
    <cfRule type="duplicateValues" dxfId="316" priority="121798"/>
  </conditionalFormatting>
  <conditionalFormatting sqref="E4">
    <cfRule type="duplicateValues" dxfId="315" priority="143"/>
  </conditionalFormatting>
  <conditionalFormatting sqref="E4">
    <cfRule type="duplicateValues" dxfId="314" priority="140"/>
    <cfRule type="duplicateValues" dxfId="313" priority="141"/>
    <cfRule type="duplicateValues" dxfId="312" priority="142"/>
  </conditionalFormatting>
  <conditionalFormatting sqref="E4">
    <cfRule type="duplicateValues" dxfId="311" priority="139"/>
  </conditionalFormatting>
  <conditionalFormatting sqref="E4">
    <cfRule type="duplicateValues" dxfId="310" priority="136"/>
    <cfRule type="duplicateValues" dxfId="309" priority="137"/>
    <cfRule type="duplicateValues" dxfId="308" priority="138"/>
  </conditionalFormatting>
  <conditionalFormatting sqref="B4">
    <cfRule type="duplicateValues" dxfId="307" priority="135"/>
  </conditionalFormatting>
  <conditionalFormatting sqref="E4">
    <cfRule type="duplicateValues" dxfId="306" priority="134"/>
  </conditionalFormatting>
  <conditionalFormatting sqref="B5">
    <cfRule type="duplicateValues" dxfId="305" priority="118"/>
  </conditionalFormatting>
  <conditionalFormatting sqref="E5">
    <cfRule type="duplicateValues" dxfId="304" priority="117"/>
  </conditionalFormatting>
  <conditionalFormatting sqref="E5">
    <cfRule type="duplicateValues" dxfId="303" priority="114"/>
    <cfRule type="duplicateValues" dxfId="302" priority="115"/>
    <cfRule type="duplicateValues" dxfId="301" priority="116"/>
  </conditionalFormatting>
  <conditionalFormatting sqref="E5">
    <cfRule type="duplicateValues" dxfId="300" priority="113"/>
  </conditionalFormatting>
  <conditionalFormatting sqref="E5">
    <cfRule type="duplicateValues" dxfId="299" priority="110"/>
    <cfRule type="duplicateValues" dxfId="298" priority="111"/>
    <cfRule type="duplicateValues" dxfId="297" priority="112"/>
  </conditionalFormatting>
  <conditionalFormatting sqref="E5">
    <cfRule type="duplicateValues" dxfId="296" priority="109"/>
  </conditionalFormatting>
  <conditionalFormatting sqref="E7">
    <cfRule type="duplicateValues" dxfId="295" priority="62"/>
  </conditionalFormatting>
  <conditionalFormatting sqref="E7">
    <cfRule type="duplicateValues" dxfId="294" priority="60"/>
    <cfRule type="duplicateValues" dxfId="293" priority="61"/>
  </conditionalFormatting>
  <conditionalFormatting sqref="E7">
    <cfRule type="duplicateValues" dxfId="292" priority="57"/>
    <cfRule type="duplicateValues" dxfId="291" priority="58"/>
    <cfRule type="duplicateValues" dxfId="290" priority="59"/>
  </conditionalFormatting>
  <conditionalFormatting sqref="E7">
    <cfRule type="duplicateValues" dxfId="289" priority="53"/>
    <cfRule type="duplicateValues" dxfId="288" priority="54"/>
    <cfRule type="duplicateValues" dxfId="287" priority="55"/>
    <cfRule type="duplicateValues" dxfId="286" priority="56"/>
  </conditionalFormatting>
  <conditionalFormatting sqref="B7">
    <cfRule type="duplicateValues" dxfId="285" priority="52"/>
  </conditionalFormatting>
  <conditionalFormatting sqref="B7">
    <cfRule type="duplicateValues" dxfId="284" priority="50"/>
    <cfRule type="duplicateValues" dxfId="283" priority="51"/>
  </conditionalFormatting>
  <conditionalFormatting sqref="E8">
    <cfRule type="duplicateValues" dxfId="282" priority="49"/>
  </conditionalFormatting>
  <conditionalFormatting sqref="E8">
    <cfRule type="duplicateValues" dxfId="281" priority="48"/>
  </conditionalFormatting>
  <conditionalFormatting sqref="B8">
    <cfRule type="duplicateValues" dxfId="280" priority="47"/>
  </conditionalFormatting>
  <conditionalFormatting sqref="E8">
    <cfRule type="duplicateValues" dxfId="279" priority="46"/>
  </conditionalFormatting>
  <conditionalFormatting sqref="B8">
    <cfRule type="duplicateValues" dxfId="278" priority="45"/>
  </conditionalFormatting>
  <conditionalFormatting sqref="E8">
    <cfRule type="duplicateValues" dxfId="277" priority="44"/>
  </conditionalFormatting>
  <conditionalFormatting sqref="E9">
    <cfRule type="duplicateValues" dxfId="276" priority="33"/>
    <cfRule type="duplicateValues" dxfId="275" priority="34"/>
    <cfRule type="duplicateValues" dxfId="274" priority="35"/>
    <cfRule type="duplicateValues" dxfId="273" priority="36"/>
  </conditionalFormatting>
  <conditionalFormatting sqref="B9">
    <cfRule type="duplicateValues" dxfId="272" priority="130254"/>
  </conditionalFormatting>
  <conditionalFormatting sqref="E6">
    <cfRule type="duplicateValues" dxfId="271" priority="130256"/>
  </conditionalFormatting>
  <conditionalFormatting sqref="B6">
    <cfRule type="duplicateValues" dxfId="270" priority="130257"/>
  </conditionalFormatting>
  <conditionalFormatting sqref="B6">
    <cfRule type="duplicateValues" dxfId="269" priority="130258"/>
    <cfRule type="duplicateValues" dxfId="268" priority="130259"/>
    <cfRule type="duplicateValues" dxfId="267" priority="130260"/>
  </conditionalFormatting>
  <conditionalFormatting sqref="E6">
    <cfRule type="duplicateValues" dxfId="266" priority="130261"/>
    <cfRule type="duplicateValues" dxfId="265" priority="130262"/>
  </conditionalFormatting>
  <conditionalFormatting sqref="E6">
    <cfRule type="duplicateValues" dxfId="264" priority="130263"/>
    <cfRule type="duplicateValues" dxfId="263" priority="130264"/>
    <cfRule type="duplicateValues" dxfId="262" priority="130265"/>
  </conditionalFormatting>
  <conditionalFormatting sqref="E6">
    <cfRule type="duplicateValues" dxfId="261" priority="130266"/>
    <cfRule type="duplicateValues" dxfId="260" priority="130267"/>
    <cfRule type="duplicateValues" dxfId="259" priority="130268"/>
    <cfRule type="duplicateValues" dxfId="258" priority="130269"/>
  </conditionalFormatting>
  <conditionalFormatting sqref="B10">
    <cfRule type="duplicateValues" dxfId="257" priority="148812"/>
  </conditionalFormatting>
  <conditionalFormatting sqref="E10">
    <cfRule type="duplicateValues" dxfId="256" priority="148813"/>
  </conditionalFormatting>
  <conditionalFormatting sqref="E11:E12">
    <cfRule type="duplicateValues" dxfId="255" priority="26"/>
  </conditionalFormatting>
  <conditionalFormatting sqref="E11:E12">
    <cfRule type="duplicateValues" dxfId="254" priority="25"/>
  </conditionalFormatting>
  <conditionalFormatting sqref="E11:E12">
    <cfRule type="duplicateValues" dxfId="253" priority="23"/>
    <cfRule type="duplicateValues" dxfId="252" priority="24"/>
  </conditionalFormatting>
  <conditionalFormatting sqref="E11:E12">
    <cfRule type="duplicateValues" dxfId="251" priority="20"/>
    <cfRule type="duplicateValues" dxfId="250" priority="21"/>
    <cfRule type="duplicateValues" dxfId="249" priority="22"/>
  </conditionalFormatting>
  <conditionalFormatting sqref="B11:B12">
    <cfRule type="duplicateValues" dxfId="248" priority="18"/>
    <cfRule type="duplicateValues" dxfId="247" priority="19"/>
  </conditionalFormatting>
  <conditionalFormatting sqref="B11:B12">
    <cfRule type="duplicateValues" dxfId="246" priority="17"/>
  </conditionalFormatting>
  <conditionalFormatting sqref="B11:B12">
    <cfRule type="duplicateValues" dxfId="245" priority="14"/>
    <cfRule type="duplicateValues" dxfId="244" priority="15"/>
    <cfRule type="duplicateValues" dxfId="243" priority="16"/>
  </conditionalFormatting>
  <conditionalFormatting sqref="E13">
    <cfRule type="duplicateValues" dxfId="242" priority="13"/>
  </conditionalFormatting>
  <conditionalFormatting sqref="E13">
    <cfRule type="duplicateValues" dxfId="241" priority="12"/>
  </conditionalFormatting>
  <conditionalFormatting sqref="E13">
    <cfRule type="duplicateValues" dxfId="240" priority="10"/>
    <cfRule type="duplicateValues" dxfId="239" priority="11"/>
  </conditionalFormatting>
  <conditionalFormatting sqref="E13">
    <cfRule type="duplicateValues" dxfId="238" priority="7"/>
    <cfRule type="duplicateValues" dxfId="237" priority="8"/>
    <cfRule type="duplicateValues" dxfId="236" priority="9"/>
  </conditionalFormatting>
  <conditionalFormatting sqref="B13">
    <cfRule type="duplicateValues" dxfId="235" priority="5"/>
    <cfRule type="duplicateValues" dxfId="234" priority="6"/>
  </conditionalFormatting>
  <conditionalFormatting sqref="B13">
    <cfRule type="duplicateValues" dxfId="233" priority="4"/>
  </conditionalFormatting>
  <conditionalFormatting sqref="B13">
    <cfRule type="duplicateValues" dxfId="232" priority="1"/>
    <cfRule type="duplicateValues" dxfId="231" priority="2"/>
    <cfRule type="duplicateValues" dxfId="230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2619</v>
      </c>
      <c r="C825" s="135" t="s">
        <v>2620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6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9" priority="12"/>
  </conditionalFormatting>
  <conditionalFormatting sqref="B1:B810 B823:B1048576">
    <cfRule type="duplicateValues" dxfId="228" priority="11"/>
  </conditionalFormatting>
  <conditionalFormatting sqref="A811:A814">
    <cfRule type="duplicateValues" dxfId="227" priority="10"/>
  </conditionalFormatting>
  <conditionalFormatting sqref="B811:B814">
    <cfRule type="duplicateValues" dxfId="226" priority="9"/>
  </conditionalFormatting>
  <conditionalFormatting sqref="A823:A1048576 A1:A814">
    <cfRule type="duplicateValues" dxfId="225" priority="8"/>
  </conditionalFormatting>
  <conditionalFormatting sqref="A815:A821">
    <cfRule type="duplicateValues" dxfId="224" priority="7"/>
  </conditionalFormatting>
  <conditionalFormatting sqref="B815:B821">
    <cfRule type="duplicateValues" dxfId="223" priority="6"/>
  </conditionalFormatting>
  <conditionalFormatting sqref="A815:A821">
    <cfRule type="duplicateValues" dxfId="222" priority="5"/>
  </conditionalFormatting>
  <conditionalFormatting sqref="A822">
    <cfRule type="duplicateValues" dxfId="221" priority="4"/>
  </conditionalFormatting>
  <conditionalFormatting sqref="A822">
    <cfRule type="duplicateValues" dxfId="220" priority="2"/>
  </conditionalFormatting>
  <conditionalFormatting sqref="B822">
    <cfRule type="duplicateValues" dxfId="21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5340"/>
  <sheetViews>
    <sheetView tabSelected="1" zoomScale="80" zoomScaleNormal="80" workbookViewId="0">
      <pane ySplit="4" topLeftCell="A98" activePane="bottomLeft" state="frozen"/>
      <selection pane="bottomLeft" activeCell="L17" sqref="L17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2646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89" t="s">
        <v>2386</v>
      </c>
      <c r="B4" s="88" t="s">
        <v>2624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>
        <v>3336027761</v>
      </c>
      <c r="C5" s="94">
        <v>44454.811493055553</v>
      </c>
      <c r="D5" s="94" t="s">
        <v>2174</v>
      </c>
      <c r="E5" s="136">
        <v>875</v>
      </c>
      <c r="F5" s="138" t="str">
        <f>VLOOKUP(E5,VIP!$A$2:$O15988,2,0)</f>
        <v>DRBR875</v>
      </c>
      <c r="G5" s="138" t="str">
        <f>VLOOKUP(E5,'LISTADO ATM'!$A$2:$B$900,2,0)</f>
        <v xml:space="preserve">ATM Texaco Aut. Duarte KM 14 1/2 (Los Alcarrizos) </v>
      </c>
      <c r="H5" s="138" t="str">
        <f>VLOOKUP(E5,VIP!$A$2:$O20949,7,FALSE)</f>
        <v>Si</v>
      </c>
      <c r="I5" s="138" t="str">
        <f>VLOOKUP(E5,VIP!$A$2:$O12914,8,FALSE)</f>
        <v>Si</v>
      </c>
      <c r="J5" s="138" t="str">
        <f>VLOOKUP(E5,VIP!$A$2:$O12864,8,FALSE)</f>
        <v>Si</v>
      </c>
      <c r="K5" s="138" t="str">
        <f>VLOOKUP(E5,VIP!$A$2:$O16438,6,0)</f>
        <v>NO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s="119" customFormat="1" ht="18" x14ac:dyDescent="0.25">
      <c r="A6" s="138" t="str">
        <f>VLOOKUP(E6,'LISTADO ATM'!$A$2:$C$901,3,0)</f>
        <v>SUR</v>
      </c>
      <c r="B6" s="144">
        <v>3336030155</v>
      </c>
      <c r="C6" s="94">
        <v>44457.361319444448</v>
      </c>
      <c r="D6" s="94" t="s">
        <v>2174</v>
      </c>
      <c r="E6" s="136">
        <v>134</v>
      </c>
      <c r="F6" s="138" t="str">
        <f>VLOOKUP(E6,VIP!$A$2:$O16012,2,0)</f>
        <v>DRBR134</v>
      </c>
      <c r="G6" s="138" t="str">
        <f>VLOOKUP(E6,'LISTADO ATM'!$A$2:$B$900,2,0)</f>
        <v xml:space="preserve">ATM Oficina San José de Ocoa </v>
      </c>
      <c r="H6" s="138" t="str">
        <f>VLOOKUP(E6,VIP!$A$2:$O20973,7,FALSE)</f>
        <v>Si</v>
      </c>
      <c r="I6" s="138" t="str">
        <f>VLOOKUP(E6,VIP!$A$2:$O12938,8,FALSE)</f>
        <v>Si</v>
      </c>
      <c r="J6" s="138" t="str">
        <f>VLOOKUP(E6,VIP!$A$2:$O12888,8,FALSE)</f>
        <v>Si</v>
      </c>
      <c r="K6" s="138" t="str">
        <f>VLOOKUP(E6,VIP!$A$2:$O16462,6,0)</f>
        <v>SI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</row>
    <row r="7" spans="1:17" s="119" customFormat="1" ht="18" x14ac:dyDescent="0.25">
      <c r="A7" s="138" t="str">
        <f>VLOOKUP(E7,'LISTADO ATM'!$A$2:$C$901,3,0)</f>
        <v>DISTRITO NACIONAL</v>
      </c>
      <c r="B7" s="144">
        <v>3336030324</v>
      </c>
      <c r="C7" s="94">
        <v>44457.48841435185</v>
      </c>
      <c r="D7" s="94" t="s">
        <v>2174</v>
      </c>
      <c r="E7" s="136">
        <v>861</v>
      </c>
      <c r="F7" s="138" t="str">
        <f>VLOOKUP(E7,VIP!$A$2:$O16010,2,0)</f>
        <v>DRBR861</v>
      </c>
      <c r="G7" s="138" t="str">
        <f>VLOOKUP(E7,'LISTADO ATM'!$A$2:$B$900,2,0)</f>
        <v xml:space="preserve">ATM Oficina Bella Vista 27 de Febrero II </v>
      </c>
      <c r="H7" s="138" t="str">
        <f>VLOOKUP(E7,VIP!$A$2:$O20971,7,FALSE)</f>
        <v>Si</v>
      </c>
      <c r="I7" s="138" t="str">
        <f>VLOOKUP(E7,VIP!$A$2:$O12936,8,FALSE)</f>
        <v>Si</v>
      </c>
      <c r="J7" s="138" t="str">
        <f>VLOOKUP(E7,VIP!$A$2:$O12886,8,FALSE)</f>
        <v>Si</v>
      </c>
      <c r="K7" s="138" t="str">
        <f>VLOOKUP(E7,VIP!$A$2:$O16460,6,0)</f>
        <v>NO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3336030524</v>
      </c>
      <c r="C8" s="94">
        <v>44458.823344907411</v>
      </c>
      <c r="D8" s="94" t="s">
        <v>2440</v>
      </c>
      <c r="E8" s="136">
        <v>406</v>
      </c>
      <c r="F8" s="138" t="str">
        <f>VLOOKUP(E8,VIP!$A$2:$O16024,2,0)</f>
        <v>DRBR406</v>
      </c>
      <c r="G8" s="138" t="str">
        <f>VLOOKUP(E8,'LISTADO ATM'!$A$2:$B$900,2,0)</f>
        <v xml:space="preserve">ATM UNP Plaza Lama Máximo Gómez </v>
      </c>
      <c r="H8" s="138" t="str">
        <f>VLOOKUP(E8,VIP!$A$2:$O20985,7,FALSE)</f>
        <v>Si</v>
      </c>
      <c r="I8" s="138" t="str">
        <f>VLOOKUP(E8,VIP!$A$2:$O12950,8,FALSE)</f>
        <v>Si</v>
      </c>
      <c r="J8" s="138" t="str">
        <f>VLOOKUP(E8,VIP!$A$2:$O12900,8,FALSE)</f>
        <v>Si</v>
      </c>
      <c r="K8" s="138" t="str">
        <f>VLOOKUP(E8,VIP!$A$2:$O16474,6,0)</f>
        <v>SI</v>
      </c>
      <c r="L8" s="143" t="s">
        <v>2433</v>
      </c>
      <c r="M8" s="93" t="s">
        <v>2437</v>
      </c>
      <c r="N8" s="93" t="s">
        <v>2443</v>
      </c>
      <c r="O8" s="138" t="s">
        <v>2444</v>
      </c>
      <c r="P8" s="143"/>
      <c r="Q8" s="134" t="s">
        <v>2433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3336031563</v>
      </c>
      <c r="C9" s="94">
        <v>44459.593877314815</v>
      </c>
      <c r="D9" s="94" t="s">
        <v>2459</v>
      </c>
      <c r="E9" s="136">
        <v>743</v>
      </c>
      <c r="F9" s="138" t="str">
        <f>VLOOKUP(E9,VIP!$A$2:$O16053,2,0)</f>
        <v>DRBR287</v>
      </c>
      <c r="G9" s="138" t="str">
        <f>VLOOKUP(E9,'LISTADO ATM'!$A$2:$B$900,2,0)</f>
        <v xml:space="preserve">ATM Oficina Los Frailes </v>
      </c>
      <c r="H9" s="138" t="str">
        <f>VLOOKUP(E9,VIP!$A$2:$O21014,7,FALSE)</f>
        <v>Si</v>
      </c>
      <c r="I9" s="138" t="str">
        <f>VLOOKUP(E9,VIP!$A$2:$O12979,8,FALSE)</f>
        <v>Si</v>
      </c>
      <c r="J9" s="138" t="str">
        <f>VLOOKUP(E9,VIP!$A$2:$O12929,8,FALSE)</f>
        <v>Si</v>
      </c>
      <c r="K9" s="138" t="str">
        <f>VLOOKUP(E9,VIP!$A$2:$O16503,6,0)</f>
        <v>SI</v>
      </c>
      <c r="L9" s="143" t="s">
        <v>2409</v>
      </c>
      <c r="M9" s="93" t="s">
        <v>2437</v>
      </c>
      <c r="N9" s="93" t="s">
        <v>2443</v>
      </c>
      <c r="O9" s="138" t="s">
        <v>2616</v>
      </c>
      <c r="P9" s="143"/>
      <c r="Q9" s="134" t="s">
        <v>2409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3336031567</v>
      </c>
      <c r="C10" s="94">
        <v>44459.594953703701</v>
      </c>
      <c r="D10" s="94" t="s">
        <v>2440</v>
      </c>
      <c r="E10" s="136">
        <v>719</v>
      </c>
      <c r="F10" s="138" t="str">
        <f>VLOOKUP(E10,VIP!$A$2:$O16052,2,0)</f>
        <v>DRBR419</v>
      </c>
      <c r="G10" s="138" t="str">
        <f>VLOOKUP(E10,'LISTADO ATM'!$A$2:$B$900,2,0)</f>
        <v xml:space="preserve">ATM Ayuntamiento Municipal San Luís </v>
      </c>
      <c r="H10" s="138" t="str">
        <f>VLOOKUP(E10,VIP!$A$2:$O21013,7,FALSE)</f>
        <v>Si</v>
      </c>
      <c r="I10" s="138" t="str">
        <f>VLOOKUP(E10,VIP!$A$2:$O12978,8,FALSE)</f>
        <v>Si</v>
      </c>
      <c r="J10" s="138" t="str">
        <f>VLOOKUP(E10,VIP!$A$2:$O12928,8,FALSE)</f>
        <v>Si</v>
      </c>
      <c r="K10" s="138" t="str">
        <f>VLOOKUP(E10,VIP!$A$2:$O16502,6,0)</f>
        <v>NO</v>
      </c>
      <c r="L10" s="143" t="s">
        <v>2433</v>
      </c>
      <c r="M10" s="93" t="s">
        <v>2437</v>
      </c>
      <c r="N10" s="93" t="s">
        <v>2443</v>
      </c>
      <c r="O10" s="138" t="s">
        <v>2444</v>
      </c>
      <c r="P10" s="143"/>
      <c r="Q10" s="134" t="s">
        <v>2433</v>
      </c>
    </row>
    <row r="11" spans="1:17" s="119" customFormat="1" ht="18" x14ac:dyDescent="0.25">
      <c r="A11" s="138" t="str">
        <f>VLOOKUP(E11,'LISTADO ATM'!$A$2:$C$901,3,0)</f>
        <v>DISTRITO NACIONAL</v>
      </c>
      <c r="B11" s="144">
        <v>3336031943</v>
      </c>
      <c r="C11" s="94">
        <v>44459.732905092591</v>
      </c>
      <c r="D11" s="94" t="s">
        <v>2440</v>
      </c>
      <c r="E11" s="136">
        <v>900</v>
      </c>
      <c r="F11" s="138" t="str">
        <f>VLOOKUP(E11,VIP!$A$2:$O16053,2,0)</f>
        <v>DRBR900</v>
      </c>
      <c r="G11" s="138" t="str">
        <f>VLOOKUP(E11,'LISTADO ATM'!$A$2:$B$900,2,0)</f>
        <v xml:space="preserve">ATM UNP Merca Santo Domingo </v>
      </c>
      <c r="H11" s="138" t="str">
        <f>VLOOKUP(E11,VIP!$A$2:$O21014,7,FALSE)</f>
        <v>Si</v>
      </c>
      <c r="I11" s="138" t="str">
        <f>VLOOKUP(E11,VIP!$A$2:$O12979,8,FALSE)</f>
        <v>Si</v>
      </c>
      <c r="J11" s="138" t="str">
        <f>VLOOKUP(E11,VIP!$A$2:$O12929,8,FALSE)</f>
        <v>Si</v>
      </c>
      <c r="K11" s="138" t="str">
        <f>VLOOKUP(E11,VIP!$A$2:$O16503,6,0)</f>
        <v>NO</v>
      </c>
      <c r="L11" s="143" t="s">
        <v>2409</v>
      </c>
      <c r="M11" s="93" t="s">
        <v>2437</v>
      </c>
      <c r="N11" s="93" t="s">
        <v>2443</v>
      </c>
      <c r="O11" s="138" t="s">
        <v>2444</v>
      </c>
      <c r="P11" s="143"/>
      <c r="Q11" s="134" t="s">
        <v>2409</v>
      </c>
    </row>
    <row r="12" spans="1:17" s="119" customFormat="1" ht="18" x14ac:dyDescent="0.25">
      <c r="A12" s="138" t="str">
        <f>VLOOKUP(E12,'LISTADO ATM'!$A$2:$C$901,3,0)</f>
        <v>DISTRITO NACIONAL</v>
      </c>
      <c r="B12" s="144">
        <v>3336031966</v>
      </c>
      <c r="C12" s="94">
        <v>44459.747731481482</v>
      </c>
      <c r="D12" s="94" t="s">
        <v>2459</v>
      </c>
      <c r="E12" s="136">
        <v>354</v>
      </c>
      <c r="F12" s="138" t="str">
        <f>VLOOKUP(E12,VIP!$A$2:$O16061,2,0)</f>
        <v>DRBR354</v>
      </c>
      <c r="G12" s="138" t="str">
        <f>VLOOKUP(E12,'LISTADO ATM'!$A$2:$B$900,2,0)</f>
        <v xml:space="preserve">ATM Oficina Núñez de Cáceres II </v>
      </c>
      <c r="H12" s="138" t="str">
        <f>VLOOKUP(E12,VIP!$A$2:$O21022,7,FALSE)</f>
        <v>Si</v>
      </c>
      <c r="I12" s="138" t="str">
        <f>VLOOKUP(E12,VIP!$A$2:$O12987,8,FALSE)</f>
        <v>Si</v>
      </c>
      <c r="J12" s="138" t="str">
        <f>VLOOKUP(E12,VIP!$A$2:$O12937,8,FALSE)</f>
        <v>Si</v>
      </c>
      <c r="K12" s="138" t="str">
        <f>VLOOKUP(E12,VIP!$A$2:$O16511,6,0)</f>
        <v>NO</v>
      </c>
      <c r="L12" s="143" t="s">
        <v>2409</v>
      </c>
      <c r="M12" s="93" t="s">
        <v>2437</v>
      </c>
      <c r="N12" s="93" t="s">
        <v>2443</v>
      </c>
      <c r="O12" s="138" t="s">
        <v>2623</v>
      </c>
      <c r="P12" s="143"/>
      <c r="Q12" s="134" t="s">
        <v>2409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3336032022</v>
      </c>
      <c r="C13" s="94">
        <v>44459.823113425926</v>
      </c>
      <c r="D13" s="94" t="s">
        <v>2174</v>
      </c>
      <c r="E13" s="136">
        <v>816</v>
      </c>
      <c r="F13" s="138" t="str">
        <f>VLOOKUP(E13,VIP!$A$2:$O16077,2,0)</f>
        <v>DRBR816</v>
      </c>
      <c r="G13" s="138" t="str">
        <f>VLOOKUP(E13,'LISTADO ATM'!$A$2:$B$900,2,0)</f>
        <v xml:space="preserve">ATM Oficina Pedro Brand </v>
      </c>
      <c r="H13" s="138" t="str">
        <f>VLOOKUP(E13,VIP!$A$2:$O21038,7,FALSE)</f>
        <v>Si</v>
      </c>
      <c r="I13" s="138" t="str">
        <f>VLOOKUP(E13,VIP!$A$2:$O13003,8,FALSE)</f>
        <v>Si</v>
      </c>
      <c r="J13" s="138" t="str">
        <f>VLOOKUP(E13,VIP!$A$2:$O12953,8,FALSE)</f>
        <v>Si</v>
      </c>
      <c r="K13" s="138" t="str">
        <f>VLOOKUP(E13,VIP!$A$2:$O16527,6,0)</f>
        <v>NO</v>
      </c>
      <c r="L13" s="143" t="s">
        <v>2238</v>
      </c>
      <c r="M13" s="93" t="s">
        <v>2437</v>
      </c>
      <c r="N13" s="93" t="s">
        <v>2443</v>
      </c>
      <c r="O13" s="138" t="s">
        <v>2445</v>
      </c>
      <c r="P13" s="143"/>
      <c r="Q13" s="134" t="s">
        <v>2238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3336032077</v>
      </c>
      <c r="C14" s="94">
        <v>44460.059189814812</v>
      </c>
      <c r="D14" s="94" t="s">
        <v>2174</v>
      </c>
      <c r="E14" s="136">
        <v>146</v>
      </c>
      <c r="F14" s="138" t="str">
        <f>VLOOKUP(E14,VIP!$A$2:$O16107,2,0)</f>
        <v>DRBR146</v>
      </c>
      <c r="G14" s="138" t="str">
        <f>VLOOKUP(E14,'LISTADO ATM'!$A$2:$B$900,2,0)</f>
        <v xml:space="preserve">ATM Tribunal Superior Constitucional </v>
      </c>
      <c r="H14" s="138" t="str">
        <f>VLOOKUP(E14,VIP!$A$2:$O21068,7,FALSE)</f>
        <v>Si</v>
      </c>
      <c r="I14" s="138" t="str">
        <f>VLOOKUP(E14,VIP!$A$2:$O13033,8,FALSE)</f>
        <v>Si</v>
      </c>
      <c r="J14" s="138" t="str">
        <f>VLOOKUP(E14,VIP!$A$2:$O12983,8,FALSE)</f>
        <v>Si</v>
      </c>
      <c r="K14" s="138" t="str">
        <f>VLOOKUP(E14,VIP!$A$2:$O16557,6,0)</f>
        <v>NO</v>
      </c>
      <c r="L14" s="143" t="s">
        <v>2212</v>
      </c>
      <c r="M14" s="93" t="s">
        <v>2437</v>
      </c>
      <c r="N14" s="93" t="s">
        <v>2443</v>
      </c>
      <c r="O14" s="138" t="s">
        <v>2445</v>
      </c>
      <c r="P14" s="143"/>
      <c r="Q14" s="134" t="s">
        <v>2212</v>
      </c>
    </row>
    <row r="15" spans="1:17" s="119" customFormat="1" ht="18" x14ac:dyDescent="0.25">
      <c r="A15" s="138" t="str">
        <f>VLOOKUP(E15,'LISTADO ATM'!$A$2:$C$901,3,0)</f>
        <v>ESTE</v>
      </c>
      <c r="B15" s="144">
        <v>3336032088</v>
      </c>
      <c r="C15" s="94">
        <v>44460.138877314814</v>
      </c>
      <c r="D15" s="94" t="s">
        <v>2459</v>
      </c>
      <c r="E15" s="136">
        <v>158</v>
      </c>
      <c r="F15" s="138" t="str">
        <f>VLOOKUP(E15,VIP!$A$2:$O16105,2,0)</f>
        <v>DRBR158</v>
      </c>
      <c r="G15" s="138" t="str">
        <f>VLOOKUP(E15,'LISTADO ATM'!$A$2:$B$900,2,0)</f>
        <v xml:space="preserve">ATM Oficina Romana Norte </v>
      </c>
      <c r="H15" s="138" t="str">
        <f>VLOOKUP(E15,VIP!$A$2:$O21066,7,FALSE)</f>
        <v>Si</v>
      </c>
      <c r="I15" s="138" t="str">
        <f>VLOOKUP(E15,VIP!$A$2:$O13031,8,FALSE)</f>
        <v>Si</v>
      </c>
      <c r="J15" s="138" t="str">
        <f>VLOOKUP(E15,VIP!$A$2:$O12981,8,FALSE)</f>
        <v>Si</v>
      </c>
      <c r="K15" s="138" t="str">
        <f>VLOOKUP(E15,VIP!$A$2:$O16555,6,0)</f>
        <v>SI</v>
      </c>
      <c r="L15" s="143" t="s">
        <v>2606</v>
      </c>
      <c r="M15" s="93" t="s">
        <v>2437</v>
      </c>
      <c r="N15" s="93" t="s">
        <v>2443</v>
      </c>
      <c r="O15" s="138" t="s">
        <v>2616</v>
      </c>
      <c r="P15" s="143"/>
      <c r="Q15" s="134" t="s">
        <v>2606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3336032092</v>
      </c>
      <c r="C16" s="94">
        <v>44460.154780092591</v>
      </c>
      <c r="D16" s="94" t="s">
        <v>2174</v>
      </c>
      <c r="E16" s="136">
        <v>943</v>
      </c>
      <c r="F16" s="138" t="str">
        <f>VLOOKUP(E16,VIP!$A$2:$O16101,2,0)</f>
        <v>DRBR16K</v>
      </c>
      <c r="G16" s="138" t="str">
        <f>VLOOKUP(E16,'LISTADO ATM'!$A$2:$B$900,2,0)</f>
        <v xml:space="preserve">ATM Oficina Tránsito Terreste </v>
      </c>
      <c r="H16" s="138" t="str">
        <f>VLOOKUP(E16,VIP!$A$2:$O21062,7,FALSE)</f>
        <v>Si</v>
      </c>
      <c r="I16" s="138" t="str">
        <f>VLOOKUP(E16,VIP!$A$2:$O13027,8,FALSE)</f>
        <v>Si</v>
      </c>
      <c r="J16" s="138" t="str">
        <f>VLOOKUP(E16,VIP!$A$2:$O12977,8,FALSE)</f>
        <v>Si</v>
      </c>
      <c r="K16" s="138" t="str">
        <f>VLOOKUP(E16,VIP!$A$2:$O16551,6,0)</f>
        <v>NO</v>
      </c>
      <c r="L16" s="143" t="s">
        <v>2212</v>
      </c>
      <c r="M16" s="93" t="s">
        <v>2437</v>
      </c>
      <c r="N16" s="93" t="s">
        <v>2443</v>
      </c>
      <c r="O16" s="138" t="s">
        <v>2445</v>
      </c>
      <c r="P16" s="143"/>
      <c r="Q16" s="134" t="s">
        <v>2212</v>
      </c>
    </row>
    <row r="17" spans="1:17" s="119" customFormat="1" ht="18" x14ac:dyDescent="0.25">
      <c r="A17" s="138" t="str">
        <f>VLOOKUP(E17,'LISTADO ATM'!$A$2:$C$901,3,0)</f>
        <v>DISTRITO NACIONAL</v>
      </c>
      <c r="B17" s="144">
        <v>3336032398</v>
      </c>
      <c r="C17" s="94">
        <v>44460.387939814813</v>
      </c>
      <c r="D17" s="94" t="s">
        <v>2174</v>
      </c>
      <c r="E17" s="136">
        <v>542</v>
      </c>
      <c r="F17" s="138" t="str">
        <f>VLOOKUP(E17,VIP!$A$2:$O16119,2,0)</f>
        <v>DRBR542</v>
      </c>
      <c r="G17" s="138" t="str">
        <f>VLOOKUP(E17,'LISTADO ATM'!$A$2:$B$900,2,0)</f>
        <v>ATM S/M la Cadena Carretera Mella</v>
      </c>
      <c r="H17" s="138" t="str">
        <f>VLOOKUP(E17,VIP!$A$2:$O21080,7,FALSE)</f>
        <v>NO</v>
      </c>
      <c r="I17" s="138" t="str">
        <f>VLOOKUP(E17,VIP!$A$2:$O13045,8,FALSE)</f>
        <v>SI</v>
      </c>
      <c r="J17" s="138" t="str">
        <f>VLOOKUP(E17,VIP!$A$2:$O12995,8,FALSE)</f>
        <v>SI</v>
      </c>
      <c r="K17" s="138" t="str">
        <f>VLOOKUP(E17,VIP!$A$2:$O16569,6,0)</f>
        <v>NO</v>
      </c>
      <c r="L17" s="143" t="s">
        <v>2212</v>
      </c>
      <c r="M17" s="93" t="s">
        <v>2437</v>
      </c>
      <c r="N17" s="93" t="s">
        <v>2443</v>
      </c>
      <c r="O17" s="138" t="s">
        <v>2445</v>
      </c>
      <c r="P17" s="143"/>
      <c r="Q17" s="134" t="s">
        <v>2212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3336032426</v>
      </c>
      <c r="C18" s="94">
        <v>44460.391967592594</v>
      </c>
      <c r="D18" s="94" t="s">
        <v>2440</v>
      </c>
      <c r="E18" s="136">
        <v>904</v>
      </c>
      <c r="F18" s="138" t="str">
        <f>VLOOKUP(E18,VIP!$A$2:$O16116,2,0)</f>
        <v>DRBR24B</v>
      </c>
      <c r="G18" s="138" t="str">
        <f>VLOOKUP(E18,'LISTADO ATM'!$A$2:$B$900,2,0)</f>
        <v xml:space="preserve">ATM Oficina Multicentro La Sirena Churchill </v>
      </c>
      <c r="H18" s="138" t="str">
        <f>VLOOKUP(E18,VIP!$A$2:$O21077,7,FALSE)</f>
        <v>Si</v>
      </c>
      <c r="I18" s="138" t="str">
        <f>VLOOKUP(E18,VIP!$A$2:$O13042,8,FALSE)</f>
        <v>Si</v>
      </c>
      <c r="J18" s="138" t="str">
        <f>VLOOKUP(E18,VIP!$A$2:$O12992,8,FALSE)</f>
        <v>Si</v>
      </c>
      <c r="K18" s="138" t="str">
        <f>VLOOKUP(E18,VIP!$A$2:$O16566,6,0)</f>
        <v>SI</v>
      </c>
      <c r="L18" s="143" t="s">
        <v>2409</v>
      </c>
      <c r="M18" s="93" t="s">
        <v>2437</v>
      </c>
      <c r="N18" s="93" t="s">
        <v>2443</v>
      </c>
      <c r="O18" s="138" t="s">
        <v>2444</v>
      </c>
      <c r="P18" s="143"/>
      <c r="Q18" s="134" t="s">
        <v>2409</v>
      </c>
    </row>
    <row r="19" spans="1:17" s="119" customFormat="1" ht="18" x14ac:dyDescent="0.25">
      <c r="A19" s="138" t="str">
        <f>VLOOKUP(E19,'LISTADO ATM'!$A$2:$C$901,3,0)</f>
        <v>DISTRITO NACIONAL</v>
      </c>
      <c r="B19" s="144">
        <v>3336032435</v>
      </c>
      <c r="C19" s="94">
        <v>44460.393321759257</v>
      </c>
      <c r="D19" s="94" t="s">
        <v>2440</v>
      </c>
      <c r="E19" s="136">
        <v>818</v>
      </c>
      <c r="F19" s="138" t="str">
        <f>VLOOKUP(E19,VIP!$A$2:$O16115,2,0)</f>
        <v>DRBR818</v>
      </c>
      <c r="G19" s="138" t="str">
        <f>VLOOKUP(E19,'LISTADO ATM'!$A$2:$B$900,2,0)</f>
        <v xml:space="preserve">ATM Juridicción Inmobiliaria </v>
      </c>
      <c r="H19" s="138" t="str">
        <f>VLOOKUP(E19,VIP!$A$2:$O21076,7,FALSE)</f>
        <v>No</v>
      </c>
      <c r="I19" s="138" t="str">
        <f>VLOOKUP(E19,VIP!$A$2:$O13041,8,FALSE)</f>
        <v>No</v>
      </c>
      <c r="J19" s="138" t="str">
        <f>VLOOKUP(E19,VIP!$A$2:$O12991,8,FALSE)</f>
        <v>No</v>
      </c>
      <c r="K19" s="138" t="str">
        <f>VLOOKUP(E19,VIP!$A$2:$O16565,6,0)</f>
        <v>NO</v>
      </c>
      <c r="L19" s="143" t="s">
        <v>2643</v>
      </c>
      <c r="M19" s="93" t="s">
        <v>2437</v>
      </c>
      <c r="N19" s="93" t="s">
        <v>2443</v>
      </c>
      <c r="O19" s="138" t="s">
        <v>2444</v>
      </c>
      <c r="P19" s="143"/>
      <c r="Q19" s="134" t="s">
        <v>2643</v>
      </c>
    </row>
    <row r="20" spans="1:17" s="119" customFormat="1" ht="18" x14ac:dyDescent="0.25">
      <c r="A20" s="138" t="str">
        <f>VLOOKUP(E20,'LISTADO ATM'!$A$2:$C$901,3,0)</f>
        <v>DISTRITO NACIONAL</v>
      </c>
      <c r="B20" s="144">
        <v>3336032513</v>
      </c>
      <c r="C20" s="94">
        <v>44460.414537037039</v>
      </c>
      <c r="D20" s="94" t="s">
        <v>2440</v>
      </c>
      <c r="E20" s="136">
        <v>416</v>
      </c>
      <c r="F20" s="138" t="str">
        <f>VLOOKUP(E20,VIP!$A$2:$O16106,2,0)</f>
        <v>DRBR416</v>
      </c>
      <c r="G20" s="138" t="str">
        <f>VLOOKUP(E20,'LISTADO ATM'!$A$2:$B$900,2,0)</f>
        <v xml:space="preserve">ATM Autobanco San Martín II </v>
      </c>
      <c r="H20" s="138" t="str">
        <f>VLOOKUP(E20,VIP!$A$2:$O21067,7,FALSE)</f>
        <v>Si</v>
      </c>
      <c r="I20" s="138" t="str">
        <f>VLOOKUP(E20,VIP!$A$2:$O13032,8,FALSE)</f>
        <v>Si</v>
      </c>
      <c r="J20" s="138" t="str">
        <f>VLOOKUP(E20,VIP!$A$2:$O12982,8,FALSE)</f>
        <v>Si</v>
      </c>
      <c r="K20" s="138" t="str">
        <f>VLOOKUP(E20,VIP!$A$2:$O16556,6,0)</f>
        <v>NO</v>
      </c>
      <c r="L20" s="143" t="s">
        <v>2409</v>
      </c>
      <c r="M20" s="93" t="s">
        <v>2437</v>
      </c>
      <c r="N20" s="93" t="s">
        <v>2443</v>
      </c>
      <c r="O20" s="138" t="s">
        <v>2444</v>
      </c>
      <c r="P20" s="143"/>
      <c r="Q20" s="134" t="s">
        <v>2409</v>
      </c>
    </row>
    <row r="21" spans="1:17" s="119" customFormat="1" ht="18" x14ac:dyDescent="0.25">
      <c r="A21" s="138" t="str">
        <f>VLOOKUP(E21,'LISTADO ATM'!$A$2:$C$901,3,0)</f>
        <v>DISTRITO NACIONAL</v>
      </c>
      <c r="B21" s="144">
        <v>3336032521</v>
      </c>
      <c r="C21" s="94">
        <v>44460.417199074072</v>
      </c>
      <c r="D21" s="94" t="s">
        <v>2440</v>
      </c>
      <c r="E21" s="136">
        <v>559</v>
      </c>
      <c r="F21" s="138" t="str">
        <f>VLOOKUP(E21,VIP!$A$2:$O16105,2,0)</f>
        <v>DRBR559</v>
      </c>
      <c r="G21" s="138" t="str">
        <f>VLOOKUP(E21,'LISTADO ATM'!$A$2:$B$900,2,0)</f>
        <v xml:space="preserve">ATM UNP Metro I </v>
      </c>
      <c r="H21" s="138" t="str">
        <f>VLOOKUP(E21,VIP!$A$2:$O21066,7,FALSE)</f>
        <v>Si</v>
      </c>
      <c r="I21" s="138" t="str">
        <f>VLOOKUP(E21,VIP!$A$2:$O13031,8,FALSE)</f>
        <v>Si</v>
      </c>
      <c r="J21" s="138" t="str">
        <f>VLOOKUP(E21,VIP!$A$2:$O12981,8,FALSE)</f>
        <v>Si</v>
      </c>
      <c r="K21" s="138" t="str">
        <f>VLOOKUP(E21,VIP!$A$2:$O16555,6,0)</f>
        <v>SI</v>
      </c>
      <c r="L21" s="143" t="s">
        <v>2409</v>
      </c>
      <c r="M21" s="93" t="s">
        <v>2437</v>
      </c>
      <c r="N21" s="93" t="s">
        <v>2443</v>
      </c>
      <c r="O21" s="138" t="s">
        <v>2444</v>
      </c>
      <c r="P21" s="143"/>
      <c r="Q21" s="134" t="s">
        <v>2409</v>
      </c>
    </row>
    <row r="22" spans="1:17" s="119" customFormat="1" ht="18" x14ac:dyDescent="0.25">
      <c r="A22" s="138" t="str">
        <f>VLOOKUP(E22,'LISTADO ATM'!$A$2:$C$901,3,0)</f>
        <v>DISTRITO NACIONAL</v>
      </c>
      <c r="B22" s="144">
        <v>3336032650</v>
      </c>
      <c r="C22" s="94">
        <v>44460.456331018519</v>
      </c>
      <c r="D22" s="94" t="s">
        <v>2174</v>
      </c>
      <c r="E22" s="136">
        <v>517</v>
      </c>
      <c r="F22" s="138" t="str">
        <f>VLOOKUP(E22,VIP!$A$2:$O16100,2,0)</f>
        <v>DRBR517</v>
      </c>
      <c r="G22" s="138" t="str">
        <f>VLOOKUP(E22,'LISTADO ATM'!$A$2:$B$900,2,0)</f>
        <v xml:space="preserve">ATM Autobanco Oficina Sans Soucí </v>
      </c>
      <c r="H22" s="138" t="str">
        <f>VLOOKUP(E22,VIP!$A$2:$O21061,7,FALSE)</f>
        <v>Si</v>
      </c>
      <c r="I22" s="138" t="str">
        <f>VLOOKUP(E22,VIP!$A$2:$O13026,8,FALSE)</f>
        <v>Si</v>
      </c>
      <c r="J22" s="138" t="str">
        <f>VLOOKUP(E22,VIP!$A$2:$O12976,8,FALSE)</f>
        <v>Si</v>
      </c>
      <c r="K22" s="138" t="str">
        <f>VLOOKUP(E22,VIP!$A$2:$O16550,6,0)</f>
        <v>SI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134" t="s">
        <v>2212</v>
      </c>
    </row>
    <row r="23" spans="1:17" s="119" customFormat="1" ht="18" x14ac:dyDescent="0.25">
      <c r="A23" s="138" t="str">
        <f>VLOOKUP(E23,'LISTADO ATM'!$A$2:$C$901,3,0)</f>
        <v>ESTE</v>
      </c>
      <c r="B23" s="144">
        <v>3336032666</v>
      </c>
      <c r="C23" s="94">
        <v>44460.460474537038</v>
      </c>
      <c r="D23" s="94" t="s">
        <v>2174</v>
      </c>
      <c r="E23" s="136">
        <v>673</v>
      </c>
      <c r="F23" s="138" t="str">
        <f>VLOOKUP(E23,VIP!$A$2:$O16133,2,0)</f>
        <v>DRBR673</v>
      </c>
      <c r="G23" s="138" t="str">
        <f>VLOOKUP(E23,'LISTADO ATM'!$A$2:$B$900,2,0)</f>
        <v>ATM Clínica Dr. Cruz Jiminián</v>
      </c>
      <c r="H23" s="138" t="str">
        <f>VLOOKUP(E23,VIP!$A$2:$O21094,7,FALSE)</f>
        <v>Si</v>
      </c>
      <c r="I23" s="138" t="str">
        <f>VLOOKUP(E23,VIP!$A$2:$O13059,8,FALSE)</f>
        <v>Si</v>
      </c>
      <c r="J23" s="138" t="str">
        <f>VLOOKUP(E23,VIP!$A$2:$O13009,8,FALSE)</f>
        <v>Si</v>
      </c>
      <c r="K23" s="138" t="str">
        <f>VLOOKUP(E23,VIP!$A$2:$O16583,6,0)</f>
        <v>NO</v>
      </c>
      <c r="L23" s="143" t="s">
        <v>2238</v>
      </c>
      <c r="M23" s="93" t="s">
        <v>2437</v>
      </c>
      <c r="N23" s="93" t="s">
        <v>2443</v>
      </c>
      <c r="O23" s="138" t="s">
        <v>2445</v>
      </c>
      <c r="P23" s="143"/>
      <c r="Q23" s="134" t="s">
        <v>2238</v>
      </c>
    </row>
    <row r="24" spans="1:17" s="119" customFormat="1" ht="18" x14ac:dyDescent="0.25">
      <c r="A24" s="138" t="str">
        <f>VLOOKUP(E24,'LISTADO ATM'!$A$2:$C$901,3,0)</f>
        <v>DISTRITO NACIONAL</v>
      </c>
      <c r="B24" s="144">
        <v>3336032686</v>
      </c>
      <c r="C24" s="94">
        <v>44460.467129629629</v>
      </c>
      <c r="D24" s="94" t="s">
        <v>2440</v>
      </c>
      <c r="E24" s="136">
        <v>949</v>
      </c>
      <c r="F24" s="138" t="str">
        <f>VLOOKUP(E24,VIP!$A$2:$O16131,2,0)</f>
        <v>DRBR23D</v>
      </c>
      <c r="G24" s="138" t="str">
        <f>VLOOKUP(E24,'LISTADO ATM'!$A$2:$B$900,2,0)</f>
        <v xml:space="preserve">ATM S/M Bravo San Isidro Coral Mall </v>
      </c>
      <c r="H24" s="138" t="str">
        <f>VLOOKUP(E24,VIP!$A$2:$O21092,7,FALSE)</f>
        <v>Si</v>
      </c>
      <c r="I24" s="138" t="str">
        <f>VLOOKUP(E24,VIP!$A$2:$O13057,8,FALSE)</f>
        <v>No</v>
      </c>
      <c r="J24" s="138" t="str">
        <f>VLOOKUP(E24,VIP!$A$2:$O13007,8,FALSE)</f>
        <v>No</v>
      </c>
      <c r="K24" s="138" t="str">
        <f>VLOOKUP(E24,VIP!$A$2:$O16581,6,0)</f>
        <v>NO</v>
      </c>
      <c r="L24" s="143" t="s">
        <v>2433</v>
      </c>
      <c r="M24" s="93" t="s">
        <v>2437</v>
      </c>
      <c r="N24" s="93" t="s">
        <v>2443</v>
      </c>
      <c r="O24" s="138" t="s">
        <v>2444</v>
      </c>
      <c r="P24" s="143"/>
      <c r="Q24" s="134" t="s">
        <v>2433</v>
      </c>
    </row>
    <row r="25" spans="1:17" s="119" customFormat="1" ht="18" x14ac:dyDescent="0.25">
      <c r="A25" s="138" t="str">
        <f>VLOOKUP(E25,'LISTADO ATM'!$A$2:$C$901,3,0)</f>
        <v>SUR</v>
      </c>
      <c r="B25" s="144">
        <v>3336032702</v>
      </c>
      <c r="C25" s="94">
        <v>44460.469861111109</v>
      </c>
      <c r="D25" s="94" t="s">
        <v>2459</v>
      </c>
      <c r="E25" s="136">
        <v>699</v>
      </c>
      <c r="F25" s="138" t="str">
        <f>VLOOKUP(E25,VIP!$A$2:$O16130,2,0)</f>
        <v>DRBR699</v>
      </c>
      <c r="G25" s="138" t="str">
        <f>VLOOKUP(E25,'LISTADO ATM'!$A$2:$B$900,2,0)</f>
        <v>ATM S/M Bravo Bani</v>
      </c>
      <c r="H25" s="138" t="str">
        <f>VLOOKUP(E25,VIP!$A$2:$O21091,7,FALSE)</f>
        <v>NO</v>
      </c>
      <c r="I25" s="138" t="str">
        <f>VLOOKUP(E25,VIP!$A$2:$O13056,8,FALSE)</f>
        <v>SI</v>
      </c>
      <c r="J25" s="138" t="str">
        <f>VLOOKUP(E25,VIP!$A$2:$O13006,8,FALSE)</f>
        <v>SI</v>
      </c>
      <c r="K25" s="138" t="str">
        <f>VLOOKUP(E25,VIP!$A$2:$O16580,6,0)</f>
        <v>NO</v>
      </c>
      <c r="L25" s="143" t="s">
        <v>2433</v>
      </c>
      <c r="M25" s="93" t="s">
        <v>2437</v>
      </c>
      <c r="N25" s="93" t="s">
        <v>2443</v>
      </c>
      <c r="O25" s="138" t="s">
        <v>2616</v>
      </c>
      <c r="P25" s="143"/>
      <c r="Q25" s="134" t="s">
        <v>2433</v>
      </c>
    </row>
    <row r="26" spans="1:17" s="119" customFormat="1" ht="16.899999999999999" customHeight="1" x14ac:dyDescent="0.25">
      <c r="A26" s="138" t="str">
        <f>VLOOKUP(E26,'LISTADO ATM'!$A$2:$C$901,3,0)</f>
        <v>DISTRITO NACIONAL</v>
      </c>
      <c r="B26" s="144">
        <v>3336032747</v>
      </c>
      <c r="C26" s="94">
        <v>44460.482037037036</v>
      </c>
      <c r="D26" s="94" t="s">
        <v>2440</v>
      </c>
      <c r="E26" s="136">
        <v>932</v>
      </c>
      <c r="F26" s="138" t="str">
        <f>VLOOKUP(E26,VIP!$A$2:$O16129,2,0)</f>
        <v>DRBR01E</v>
      </c>
      <c r="G26" s="138" t="str">
        <f>VLOOKUP(E26,'LISTADO ATM'!$A$2:$B$900,2,0)</f>
        <v xml:space="preserve">ATM Banco Agrícola </v>
      </c>
      <c r="H26" s="138" t="str">
        <f>VLOOKUP(E26,VIP!$A$2:$O21090,7,FALSE)</f>
        <v>Si</v>
      </c>
      <c r="I26" s="138" t="str">
        <f>VLOOKUP(E26,VIP!$A$2:$O13055,8,FALSE)</f>
        <v>Si</v>
      </c>
      <c r="J26" s="138" t="str">
        <f>VLOOKUP(E26,VIP!$A$2:$O13005,8,FALSE)</f>
        <v>Si</v>
      </c>
      <c r="K26" s="138" t="str">
        <f>VLOOKUP(E26,VIP!$A$2:$O16579,6,0)</f>
        <v>NO</v>
      </c>
      <c r="L26" s="143" t="s">
        <v>2433</v>
      </c>
      <c r="M26" s="93" t="s">
        <v>2437</v>
      </c>
      <c r="N26" s="93" t="s">
        <v>2443</v>
      </c>
      <c r="O26" s="138" t="s">
        <v>2444</v>
      </c>
      <c r="P26" s="143"/>
      <c r="Q26" s="134" t="s">
        <v>2433</v>
      </c>
    </row>
    <row r="27" spans="1:17" s="119" customFormat="1" ht="18" x14ac:dyDescent="0.25">
      <c r="A27" s="138" t="str">
        <f>VLOOKUP(E27,'LISTADO ATM'!$A$2:$C$901,3,0)</f>
        <v>DISTRITO NACIONAL</v>
      </c>
      <c r="B27" s="144">
        <v>3336032830</v>
      </c>
      <c r="C27" s="94">
        <v>44460.504861111112</v>
      </c>
      <c r="D27" s="94" t="s">
        <v>2174</v>
      </c>
      <c r="E27" s="136">
        <v>952</v>
      </c>
      <c r="F27" s="138" t="str">
        <f>VLOOKUP(E27,VIP!$A$2:$O16123,2,0)</f>
        <v>DRBR16L</v>
      </c>
      <c r="G27" s="138" t="str">
        <f>VLOOKUP(E27,'LISTADO ATM'!$A$2:$B$900,2,0)</f>
        <v xml:space="preserve">ATM Alvarez Rivas </v>
      </c>
      <c r="H27" s="138" t="str">
        <f>VLOOKUP(E27,VIP!$A$2:$O21084,7,FALSE)</f>
        <v>Si</v>
      </c>
      <c r="I27" s="138" t="str">
        <f>VLOOKUP(E27,VIP!$A$2:$O13049,8,FALSE)</f>
        <v>Si</v>
      </c>
      <c r="J27" s="138" t="str">
        <f>VLOOKUP(E27,VIP!$A$2:$O12999,8,FALSE)</f>
        <v>Si</v>
      </c>
      <c r="K27" s="138" t="str">
        <f>VLOOKUP(E27,VIP!$A$2:$O16573,6,0)</f>
        <v>NO</v>
      </c>
      <c r="L27" s="143" t="s">
        <v>2611</v>
      </c>
      <c r="M27" s="93" t="s">
        <v>2437</v>
      </c>
      <c r="N27" s="93" t="s">
        <v>2645</v>
      </c>
      <c r="O27" s="138" t="s">
        <v>2445</v>
      </c>
      <c r="P27" s="143"/>
      <c r="Q27" s="134" t="s">
        <v>2611</v>
      </c>
    </row>
    <row r="28" spans="1:17" s="119" customFormat="1" ht="18" x14ac:dyDescent="0.25">
      <c r="A28" s="138" t="str">
        <f>VLOOKUP(E28,'LISTADO ATM'!$A$2:$C$901,3,0)</f>
        <v>DISTRITO NACIONAL</v>
      </c>
      <c r="B28" s="144">
        <v>3336033038</v>
      </c>
      <c r="C28" s="94">
        <v>44460.560300925928</v>
      </c>
      <c r="D28" s="94" t="s">
        <v>2174</v>
      </c>
      <c r="E28" s="136">
        <v>70</v>
      </c>
      <c r="F28" s="138" t="str">
        <f>VLOOKUP(E28,VIP!$A$2:$O16117,2,0)</f>
        <v>DRBR070</v>
      </c>
      <c r="G28" s="138" t="str">
        <f>VLOOKUP(E28,'LISTADO ATM'!$A$2:$B$900,2,0)</f>
        <v xml:space="preserve">ATM Autoservicio Plaza Lama Zona Oriental </v>
      </c>
      <c r="H28" s="138" t="str">
        <f>VLOOKUP(E28,VIP!$A$2:$O21078,7,FALSE)</f>
        <v>Si</v>
      </c>
      <c r="I28" s="138" t="str">
        <f>VLOOKUP(E28,VIP!$A$2:$O13043,8,FALSE)</f>
        <v>Si</v>
      </c>
      <c r="J28" s="138" t="str">
        <f>VLOOKUP(E28,VIP!$A$2:$O12993,8,FALSE)</f>
        <v>Si</v>
      </c>
      <c r="K28" s="138" t="str">
        <f>VLOOKUP(E28,VIP!$A$2:$O16567,6,0)</f>
        <v>NO</v>
      </c>
      <c r="L28" s="143" t="s">
        <v>2455</v>
      </c>
      <c r="M28" s="93" t="s">
        <v>2437</v>
      </c>
      <c r="N28" s="93" t="s">
        <v>2645</v>
      </c>
      <c r="O28" s="138" t="s">
        <v>2445</v>
      </c>
      <c r="P28" s="143"/>
      <c r="Q28" s="134" t="s">
        <v>2455</v>
      </c>
    </row>
    <row r="29" spans="1:17" s="119" customFormat="1" ht="18" x14ac:dyDescent="0.25">
      <c r="A29" s="138" t="str">
        <f>VLOOKUP(E29,'LISTADO ATM'!$A$2:$C$901,3,0)</f>
        <v>DISTRITO NACIONAL</v>
      </c>
      <c r="B29" s="144">
        <v>3336033051</v>
      </c>
      <c r="C29" s="94">
        <v>44460.567615740743</v>
      </c>
      <c r="D29" s="94" t="s">
        <v>2174</v>
      </c>
      <c r="E29" s="136">
        <v>658</v>
      </c>
      <c r="F29" s="138" t="str">
        <f>VLOOKUP(E29,VIP!$A$2:$O16115,2,0)</f>
        <v>DRBR658</v>
      </c>
      <c r="G29" s="138" t="str">
        <f>VLOOKUP(E29,'LISTADO ATM'!$A$2:$B$900,2,0)</f>
        <v>ATM Cámara de Cuentas</v>
      </c>
      <c r="H29" s="138" t="str">
        <f>VLOOKUP(E29,VIP!$A$2:$O21076,7,FALSE)</f>
        <v>Si</v>
      </c>
      <c r="I29" s="138" t="str">
        <f>VLOOKUP(E29,VIP!$A$2:$O13041,8,FALSE)</f>
        <v>Si</v>
      </c>
      <c r="J29" s="138" t="str">
        <f>VLOOKUP(E29,VIP!$A$2:$O12991,8,FALSE)</f>
        <v>Si</v>
      </c>
      <c r="K29" s="138" t="str">
        <f>VLOOKUP(E29,VIP!$A$2:$O16565,6,0)</f>
        <v>NO</v>
      </c>
      <c r="L29" s="143" t="s">
        <v>2455</v>
      </c>
      <c r="M29" s="93" t="s">
        <v>2437</v>
      </c>
      <c r="N29" s="93" t="s">
        <v>2443</v>
      </c>
      <c r="O29" s="138" t="s">
        <v>2445</v>
      </c>
      <c r="P29" s="143"/>
      <c r="Q29" s="134" t="s">
        <v>2455</v>
      </c>
    </row>
    <row r="30" spans="1:17" s="119" customFormat="1" ht="18" x14ac:dyDescent="0.25">
      <c r="A30" s="138" t="str">
        <f>VLOOKUP(E30,'LISTADO ATM'!$A$2:$C$901,3,0)</f>
        <v>DISTRITO NACIONAL</v>
      </c>
      <c r="B30" s="144">
        <v>3336033091</v>
      </c>
      <c r="C30" s="94">
        <v>44460.590856481482</v>
      </c>
      <c r="D30" s="94" t="s">
        <v>2459</v>
      </c>
      <c r="E30" s="136">
        <v>409</v>
      </c>
      <c r="F30" s="138" t="str">
        <f>VLOOKUP(E30,VIP!$A$2:$O16109,2,0)</f>
        <v>DRBR409</v>
      </c>
      <c r="G30" s="138" t="str">
        <f>VLOOKUP(E30,'LISTADO ATM'!$A$2:$B$900,2,0)</f>
        <v xml:space="preserve">ATM Oficina Las Palmas de Herrera I </v>
      </c>
      <c r="H30" s="138" t="str">
        <f>VLOOKUP(E30,VIP!$A$2:$O21070,7,FALSE)</f>
        <v>Si</v>
      </c>
      <c r="I30" s="138" t="str">
        <f>VLOOKUP(E30,VIP!$A$2:$O13035,8,FALSE)</f>
        <v>Si</v>
      </c>
      <c r="J30" s="138" t="str">
        <f>VLOOKUP(E30,VIP!$A$2:$O12985,8,FALSE)</f>
        <v>Si</v>
      </c>
      <c r="K30" s="138" t="str">
        <f>VLOOKUP(E30,VIP!$A$2:$O16559,6,0)</f>
        <v>NO</v>
      </c>
      <c r="L30" s="143" t="s">
        <v>2409</v>
      </c>
      <c r="M30" s="93" t="s">
        <v>2437</v>
      </c>
      <c r="N30" s="93" t="s">
        <v>2443</v>
      </c>
      <c r="O30" s="138" t="s">
        <v>2616</v>
      </c>
      <c r="P30" s="143"/>
      <c r="Q30" s="134" t="s">
        <v>2409</v>
      </c>
    </row>
    <row r="31" spans="1:17" s="119" customFormat="1" ht="18" x14ac:dyDescent="0.25">
      <c r="A31" s="138" t="str">
        <f>VLOOKUP(E31,'LISTADO ATM'!$A$2:$C$901,3,0)</f>
        <v>DISTRITO NACIONAL</v>
      </c>
      <c r="B31" s="144">
        <v>3336033099</v>
      </c>
      <c r="C31" s="94">
        <v>44460.593680555554</v>
      </c>
      <c r="D31" s="94" t="s">
        <v>2440</v>
      </c>
      <c r="E31" s="136">
        <v>272</v>
      </c>
      <c r="F31" s="138" t="str">
        <f>VLOOKUP(E31,VIP!$A$2:$O16107,2,0)</f>
        <v>DRBR272</v>
      </c>
      <c r="G31" s="138" t="str">
        <f>VLOOKUP(E31,'LISTADO ATM'!$A$2:$B$900,2,0)</f>
        <v xml:space="preserve">ATM Cámara de Diputados </v>
      </c>
      <c r="H31" s="138" t="str">
        <f>VLOOKUP(E31,VIP!$A$2:$O21068,7,FALSE)</f>
        <v>Si</v>
      </c>
      <c r="I31" s="138" t="str">
        <f>VLOOKUP(E31,VIP!$A$2:$O13033,8,FALSE)</f>
        <v>Si</v>
      </c>
      <c r="J31" s="138" t="str">
        <f>VLOOKUP(E31,VIP!$A$2:$O12983,8,FALSE)</f>
        <v>Si</v>
      </c>
      <c r="K31" s="138" t="str">
        <f>VLOOKUP(E31,VIP!$A$2:$O16557,6,0)</f>
        <v>NO</v>
      </c>
      <c r="L31" s="143" t="s">
        <v>2409</v>
      </c>
      <c r="M31" s="93" t="s">
        <v>2437</v>
      </c>
      <c r="N31" s="93" t="s">
        <v>2443</v>
      </c>
      <c r="O31" s="138" t="s">
        <v>2444</v>
      </c>
      <c r="P31" s="143"/>
      <c r="Q31" s="134" t="s">
        <v>2409</v>
      </c>
    </row>
    <row r="32" spans="1:17" s="119" customFormat="1" ht="18" x14ac:dyDescent="0.25">
      <c r="A32" s="138" t="str">
        <f>VLOOKUP(E32,'LISTADO ATM'!$A$2:$C$901,3,0)</f>
        <v>DISTRITO NACIONAL</v>
      </c>
      <c r="B32" s="144">
        <v>3336033100</v>
      </c>
      <c r="C32" s="94">
        <v>44460.595219907409</v>
      </c>
      <c r="D32" s="94" t="s">
        <v>2440</v>
      </c>
      <c r="E32" s="136">
        <v>13</v>
      </c>
      <c r="F32" s="138" t="str">
        <f>VLOOKUP(E32,VIP!$A$2:$O16106,2,0)</f>
        <v>DRBR013</v>
      </c>
      <c r="G32" s="138" t="str">
        <f>VLOOKUP(E32,'LISTADO ATM'!$A$2:$B$900,2,0)</f>
        <v xml:space="preserve">ATM CDEEE </v>
      </c>
      <c r="H32" s="138" t="str">
        <f>VLOOKUP(E32,VIP!$A$2:$O21067,7,FALSE)</f>
        <v>Si</v>
      </c>
      <c r="I32" s="138" t="str">
        <f>VLOOKUP(E32,VIP!$A$2:$O13032,8,FALSE)</f>
        <v>Si</v>
      </c>
      <c r="J32" s="138" t="str">
        <f>VLOOKUP(E32,VIP!$A$2:$O12982,8,FALSE)</f>
        <v>Si</v>
      </c>
      <c r="K32" s="138" t="str">
        <f>VLOOKUP(E32,VIP!$A$2:$O16556,6,0)</f>
        <v>NO</v>
      </c>
      <c r="L32" s="143" t="s">
        <v>2409</v>
      </c>
      <c r="M32" s="93" t="s">
        <v>2437</v>
      </c>
      <c r="N32" s="93" t="s">
        <v>2443</v>
      </c>
      <c r="O32" s="138" t="s">
        <v>2444</v>
      </c>
      <c r="P32" s="143"/>
      <c r="Q32" s="134" t="s">
        <v>2409</v>
      </c>
    </row>
    <row r="33" spans="1:17" s="119" customFormat="1" ht="18" x14ac:dyDescent="0.25">
      <c r="A33" s="138" t="str">
        <f>VLOOKUP(E33,'LISTADO ATM'!$A$2:$C$901,3,0)</f>
        <v>ESTE</v>
      </c>
      <c r="B33" s="144">
        <v>3336033102</v>
      </c>
      <c r="C33" s="94">
        <v>44460.596944444442</v>
      </c>
      <c r="D33" s="94" t="s">
        <v>2459</v>
      </c>
      <c r="E33" s="136">
        <v>219</v>
      </c>
      <c r="F33" s="138" t="str">
        <f>VLOOKUP(E33,VIP!$A$2:$O16105,2,0)</f>
        <v>DRBR219</v>
      </c>
      <c r="G33" s="138" t="str">
        <f>VLOOKUP(E33,'LISTADO ATM'!$A$2:$B$900,2,0)</f>
        <v xml:space="preserve">ATM Oficina La Altagracia (Higuey) </v>
      </c>
      <c r="H33" s="138" t="str">
        <f>VLOOKUP(E33,VIP!$A$2:$O21066,7,FALSE)</f>
        <v>Si</v>
      </c>
      <c r="I33" s="138" t="str">
        <f>VLOOKUP(E33,VIP!$A$2:$O13031,8,FALSE)</f>
        <v>Si</v>
      </c>
      <c r="J33" s="138" t="str">
        <f>VLOOKUP(E33,VIP!$A$2:$O12981,8,FALSE)</f>
        <v>Si</v>
      </c>
      <c r="K33" s="138" t="str">
        <f>VLOOKUP(E33,VIP!$A$2:$O16555,6,0)</f>
        <v>NO</v>
      </c>
      <c r="L33" s="143" t="s">
        <v>2409</v>
      </c>
      <c r="M33" s="93" t="s">
        <v>2437</v>
      </c>
      <c r="N33" s="93" t="s">
        <v>2443</v>
      </c>
      <c r="O33" s="138" t="s">
        <v>2616</v>
      </c>
      <c r="P33" s="143"/>
      <c r="Q33" s="134" t="s">
        <v>2409</v>
      </c>
    </row>
    <row r="34" spans="1:17" s="119" customFormat="1" ht="18" x14ac:dyDescent="0.25">
      <c r="A34" s="138" t="str">
        <f>VLOOKUP(E34,'LISTADO ATM'!$A$2:$C$901,3,0)</f>
        <v>DISTRITO NACIONAL</v>
      </c>
      <c r="B34" s="144">
        <v>3336033107</v>
      </c>
      <c r="C34" s="94">
        <v>44460.598993055559</v>
      </c>
      <c r="D34" s="94" t="s">
        <v>2174</v>
      </c>
      <c r="E34" s="136">
        <v>18</v>
      </c>
      <c r="F34" s="138" t="str">
        <f>VLOOKUP(E34,VIP!$A$2:$O16104,2,0)</f>
        <v>DRBR018</v>
      </c>
      <c r="G34" s="138" t="str">
        <f>VLOOKUP(E34,'LISTADO ATM'!$A$2:$B$900,2,0)</f>
        <v xml:space="preserve">ATM Oficina Haina Occidental I </v>
      </c>
      <c r="H34" s="138" t="str">
        <f>VLOOKUP(E34,VIP!$A$2:$O21065,7,FALSE)</f>
        <v>Si</v>
      </c>
      <c r="I34" s="138" t="str">
        <f>VLOOKUP(E34,VIP!$A$2:$O13030,8,FALSE)</f>
        <v>Si</v>
      </c>
      <c r="J34" s="138" t="str">
        <f>VLOOKUP(E34,VIP!$A$2:$O12980,8,FALSE)</f>
        <v>Si</v>
      </c>
      <c r="K34" s="138" t="str">
        <f>VLOOKUP(E34,VIP!$A$2:$O16554,6,0)</f>
        <v>SI</v>
      </c>
      <c r="L34" s="143" t="s">
        <v>2212</v>
      </c>
      <c r="M34" s="93" t="s">
        <v>2437</v>
      </c>
      <c r="N34" s="93" t="s">
        <v>2443</v>
      </c>
      <c r="O34" s="138" t="s">
        <v>2445</v>
      </c>
      <c r="P34" s="143"/>
      <c r="Q34" s="134" t="s">
        <v>2212</v>
      </c>
    </row>
    <row r="35" spans="1:17" s="119" customFormat="1" ht="18" x14ac:dyDescent="0.25">
      <c r="A35" s="138" t="str">
        <f>VLOOKUP(E35,'LISTADO ATM'!$A$2:$C$901,3,0)</f>
        <v>ESTE</v>
      </c>
      <c r="B35" s="144">
        <v>3336033111</v>
      </c>
      <c r="C35" s="94">
        <v>44460.600578703707</v>
      </c>
      <c r="D35" s="94" t="s">
        <v>2440</v>
      </c>
      <c r="E35" s="136">
        <v>824</v>
      </c>
      <c r="F35" s="138" t="str">
        <f>VLOOKUP(E35,VIP!$A$2:$O16102,2,0)</f>
        <v>DRBR824</v>
      </c>
      <c r="G35" s="138" t="str">
        <f>VLOOKUP(E35,'LISTADO ATM'!$A$2:$B$900,2,0)</f>
        <v xml:space="preserve">ATM Multiplaza (Higuey) </v>
      </c>
      <c r="H35" s="138" t="str">
        <f>VLOOKUP(E35,VIP!$A$2:$O21063,7,FALSE)</f>
        <v>Si</v>
      </c>
      <c r="I35" s="138" t="str">
        <f>VLOOKUP(E35,VIP!$A$2:$O13028,8,FALSE)</f>
        <v>Si</v>
      </c>
      <c r="J35" s="138" t="str">
        <f>VLOOKUP(E35,VIP!$A$2:$O12978,8,FALSE)</f>
        <v>Si</v>
      </c>
      <c r="K35" s="138" t="str">
        <f>VLOOKUP(E35,VIP!$A$2:$O16552,6,0)</f>
        <v>NO</v>
      </c>
      <c r="L35" s="143" t="s">
        <v>2409</v>
      </c>
      <c r="M35" s="93" t="s">
        <v>2437</v>
      </c>
      <c r="N35" s="93" t="s">
        <v>2443</v>
      </c>
      <c r="O35" s="138" t="s">
        <v>2444</v>
      </c>
      <c r="P35" s="143"/>
      <c r="Q35" s="134" t="s">
        <v>2409</v>
      </c>
    </row>
    <row r="36" spans="1:17" s="119" customFormat="1" ht="18" x14ac:dyDescent="0.25">
      <c r="A36" s="138" t="str">
        <f>VLOOKUP(E36,'LISTADO ATM'!$A$2:$C$901,3,0)</f>
        <v>ESTE</v>
      </c>
      <c r="B36" s="144">
        <v>3336033166</v>
      </c>
      <c r="C36" s="94">
        <v>44460.615752314814</v>
      </c>
      <c r="D36" s="94" t="s">
        <v>2459</v>
      </c>
      <c r="E36" s="136">
        <v>480</v>
      </c>
      <c r="F36" s="138" t="str">
        <f>VLOOKUP(E36,VIP!$A$2:$O16100,2,0)</f>
        <v>DRBR480</v>
      </c>
      <c r="G36" s="138" t="str">
        <f>VLOOKUP(E36,'LISTADO ATM'!$A$2:$B$900,2,0)</f>
        <v>ATM UNP Farmaconal Higuey</v>
      </c>
      <c r="H36" s="138" t="str">
        <f>VLOOKUP(E36,VIP!$A$2:$O21061,7,FALSE)</f>
        <v>N/A</v>
      </c>
      <c r="I36" s="138" t="str">
        <f>VLOOKUP(E36,VIP!$A$2:$O13026,8,FALSE)</f>
        <v>N/A</v>
      </c>
      <c r="J36" s="138" t="str">
        <f>VLOOKUP(E36,VIP!$A$2:$O12976,8,FALSE)</f>
        <v>N/A</v>
      </c>
      <c r="K36" s="138" t="str">
        <f>VLOOKUP(E36,VIP!$A$2:$O16550,6,0)</f>
        <v>N/A</v>
      </c>
      <c r="L36" s="143" t="s">
        <v>2433</v>
      </c>
      <c r="M36" s="93" t="s">
        <v>2437</v>
      </c>
      <c r="N36" s="93" t="s">
        <v>2443</v>
      </c>
      <c r="O36" s="138" t="s">
        <v>2616</v>
      </c>
      <c r="P36" s="143"/>
      <c r="Q36" s="134" t="s">
        <v>2433</v>
      </c>
    </row>
    <row r="37" spans="1:17" ht="18" x14ac:dyDescent="0.25">
      <c r="A37" s="138" t="str">
        <f>VLOOKUP(E37,'LISTADO ATM'!$A$2:$C$901,3,0)</f>
        <v>DISTRITO NACIONAL</v>
      </c>
      <c r="B37" s="144">
        <v>3336033194</v>
      </c>
      <c r="C37" s="94">
        <v>44460.627476851849</v>
      </c>
      <c r="D37" s="94" t="s">
        <v>2440</v>
      </c>
      <c r="E37" s="136">
        <v>850</v>
      </c>
      <c r="F37" s="138" t="str">
        <f>VLOOKUP(E37,VIP!$A$2:$O16158,2,0)</f>
        <v>DRBR850</v>
      </c>
      <c r="G37" s="138" t="str">
        <f>VLOOKUP(E37,'LISTADO ATM'!$A$2:$B$900,2,0)</f>
        <v xml:space="preserve">ATM Hotel Be Live Hamaca </v>
      </c>
      <c r="H37" s="138" t="str">
        <f>VLOOKUP(E37,VIP!$A$2:$O21119,7,FALSE)</f>
        <v>Si</v>
      </c>
      <c r="I37" s="138" t="str">
        <f>VLOOKUP(E37,VIP!$A$2:$O13084,8,FALSE)</f>
        <v>Si</v>
      </c>
      <c r="J37" s="138" t="str">
        <f>VLOOKUP(E37,VIP!$A$2:$O13034,8,FALSE)</f>
        <v>Si</v>
      </c>
      <c r="K37" s="138" t="str">
        <f>VLOOKUP(E37,VIP!$A$2:$O16608,6,0)</f>
        <v>NO</v>
      </c>
      <c r="L37" s="143" t="s">
        <v>2409</v>
      </c>
      <c r="M37" s="93" t="s">
        <v>2437</v>
      </c>
      <c r="N37" s="93" t="s">
        <v>2443</v>
      </c>
      <c r="O37" s="138" t="s">
        <v>2444</v>
      </c>
      <c r="P37" s="143"/>
      <c r="Q37" s="134" t="s">
        <v>2409</v>
      </c>
    </row>
    <row r="38" spans="1:17" ht="18" x14ac:dyDescent="0.25">
      <c r="A38" s="138" t="str">
        <f>VLOOKUP(E38,'LISTADO ATM'!$A$2:$C$901,3,0)</f>
        <v>DISTRITO NACIONAL</v>
      </c>
      <c r="B38" s="144">
        <v>3336033195</v>
      </c>
      <c r="C38" s="94">
        <v>44460.628229166665</v>
      </c>
      <c r="D38" s="94" t="s">
        <v>2440</v>
      </c>
      <c r="E38" s="136">
        <v>476</v>
      </c>
      <c r="F38" s="138" t="str">
        <f>VLOOKUP(E38,VIP!$A$2:$O16157,2,0)</f>
        <v>DRBR476</v>
      </c>
      <c r="G38" s="138" t="str">
        <f>VLOOKUP(E38,'LISTADO ATM'!$A$2:$B$900,2,0)</f>
        <v xml:space="preserve">ATM Multicentro La Sirena Las Caobas </v>
      </c>
      <c r="H38" s="138" t="str">
        <f>VLOOKUP(E38,VIP!$A$2:$O21118,7,FALSE)</f>
        <v>Si</v>
      </c>
      <c r="I38" s="138" t="str">
        <f>VLOOKUP(E38,VIP!$A$2:$O13083,8,FALSE)</f>
        <v>Si</v>
      </c>
      <c r="J38" s="138" t="str">
        <f>VLOOKUP(E38,VIP!$A$2:$O13033,8,FALSE)</f>
        <v>Si</v>
      </c>
      <c r="K38" s="138" t="str">
        <f>VLOOKUP(E38,VIP!$A$2:$O16607,6,0)</f>
        <v>SI</v>
      </c>
      <c r="L38" s="143" t="s">
        <v>2433</v>
      </c>
      <c r="M38" s="93" t="s">
        <v>2437</v>
      </c>
      <c r="N38" s="93" t="s">
        <v>2443</v>
      </c>
      <c r="O38" s="138" t="s">
        <v>2444</v>
      </c>
      <c r="P38" s="143"/>
      <c r="Q38" s="134" t="s">
        <v>2433</v>
      </c>
    </row>
    <row r="39" spans="1:17" ht="18" x14ac:dyDescent="0.25">
      <c r="A39" s="138" t="str">
        <f>VLOOKUP(E39,'LISTADO ATM'!$A$2:$C$901,3,0)</f>
        <v>DISTRITO NACIONAL</v>
      </c>
      <c r="B39" s="144">
        <v>3336033197</v>
      </c>
      <c r="C39" s="94">
        <v>44460.629560185182</v>
      </c>
      <c r="D39" s="94" t="s">
        <v>2440</v>
      </c>
      <c r="E39" s="136">
        <v>259</v>
      </c>
      <c r="F39" s="138" t="str">
        <f>VLOOKUP(E39,VIP!$A$2:$O16156,2,0)</f>
        <v>DRBR259</v>
      </c>
      <c r="G39" s="138" t="str">
        <f>VLOOKUP(E39,'LISTADO ATM'!$A$2:$B$900,2,0)</f>
        <v>ATM Senado de la Republica</v>
      </c>
      <c r="H39" s="138" t="str">
        <f>VLOOKUP(E39,VIP!$A$2:$O21117,7,FALSE)</f>
        <v>Si</v>
      </c>
      <c r="I39" s="138" t="str">
        <f>VLOOKUP(E39,VIP!$A$2:$O13082,8,FALSE)</f>
        <v>Si</v>
      </c>
      <c r="J39" s="138" t="str">
        <f>VLOOKUP(E39,VIP!$A$2:$O13032,8,FALSE)</f>
        <v>Si</v>
      </c>
      <c r="K39" s="138" t="str">
        <f>VLOOKUP(E39,VIP!$A$2:$O16606,6,0)</f>
        <v>NO</v>
      </c>
      <c r="L39" s="143" t="s">
        <v>2409</v>
      </c>
      <c r="M39" s="93" t="s">
        <v>2437</v>
      </c>
      <c r="N39" s="93" t="s">
        <v>2443</v>
      </c>
      <c r="O39" s="138" t="s">
        <v>2444</v>
      </c>
      <c r="P39" s="143"/>
      <c r="Q39" s="134" t="s">
        <v>2409</v>
      </c>
    </row>
    <row r="40" spans="1:17" ht="18" x14ac:dyDescent="0.25">
      <c r="A40" s="138" t="str">
        <f>VLOOKUP(E40,'LISTADO ATM'!$A$2:$C$901,3,0)</f>
        <v>ESTE</v>
      </c>
      <c r="B40" s="144">
        <v>3336033242</v>
      </c>
      <c r="C40" s="94">
        <v>44460.643171296295</v>
      </c>
      <c r="D40" s="94" t="s">
        <v>2440</v>
      </c>
      <c r="E40" s="136">
        <v>104</v>
      </c>
      <c r="F40" s="138" t="str">
        <f>VLOOKUP(E40,VIP!$A$2:$O16155,2,0)</f>
        <v>DRBR104</v>
      </c>
      <c r="G40" s="138" t="str">
        <f>VLOOKUP(E40,'LISTADO ATM'!$A$2:$B$900,2,0)</f>
        <v xml:space="preserve">ATM Jumbo Higuey </v>
      </c>
      <c r="H40" s="138" t="str">
        <f>VLOOKUP(E40,VIP!$A$2:$O21116,7,FALSE)</f>
        <v>Si</v>
      </c>
      <c r="I40" s="138" t="str">
        <f>VLOOKUP(E40,VIP!$A$2:$O13081,8,FALSE)</f>
        <v>Si</v>
      </c>
      <c r="J40" s="138" t="str">
        <f>VLOOKUP(E40,VIP!$A$2:$O13031,8,FALSE)</f>
        <v>Si</v>
      </c>
      <c r="K40" s="138" t="str">
        <f>VLOOKUP(E40,VIP!$A$2:$O16605,6,0)</f>
        <v>NO</v>
      </c>
      <c r="L40" s="143" t="s">
        <v>2409</v>
      </c>
      <c r="M40" s="93" t="s">
        <v>2437</v>
      </c>
      <c r="N40" s="93" t="s">
        <v>2443</v>
      </c>
      <c r="O40" s="138" t="s">
        <v>2444</v>
      </c>
      <c r="P40" s="143"/>
      <c r="Q40" s="134" t="s">
        <v>2409</v>
      </c>
    </row>
    <row r="41" spans="1:17" ht="18" x14ac:dyDescent="0.25">
      <c r="A41" s="138" t="str">
        <f>VLOOKUP(E41,'LISTADO ATM'!$A$2:$C$901,3,0)</f>
        <v>DISTRITO NACIONAL</v>
      </c>
      <c r="B41" s="144">
        <v>3336033245</v>
      </c>
      <c r="C41" s="94">
        <v>44460.644293981481</v>
      </c>
      <c r="D41" s="94" t="s">
        <v>2440</v>
      </c>
      <c r="E41" s="136">
        <v>769</v>
      </c>
      <c r="F41" s="138" t="str">
        <f>VLOOKUP(E41,VIP!$A$2:$O16154,2,0)</f>
        <v>DRBR769</v>
      </c>
      <c r="G41" s="138" t="str">
        <f>VLOOKUP(E41,'LISTADO ATM'!$A$2:$B$900,2,0)</f>
        <v>ATM UNP Pablo Mella Morales</v>
      </c>
      <c r="H41" s="138" t="str">
        <f>VLOOKUP(E41,VIP!$A$2:$O21115,7,FALSE)</f>
        <v>Si</v>
      </c>
      <c r="I41" s="138" t="str">
        <f>VLOOKUP(E41,VIP!$A$2:$O13080,8,FALSE)</f>
        <v>Si</v>
      </c>
      <c r="J41" s="138" t="str">
        <f>VLOOKUP(E41,VIP!$A$2:$O13030,8,FALSE)</f>
        <v>Si</v>
      </c>
      <c r="K41" s="138" t="str">
        <f>VLOOKUP(E41,VIP!$A$2:$O16604,6,0)</f>
        <v>NO</v>
      </c>
      <c r="L41" s="143" t="s">
        <v>2409</v>
      </c>
      <c r="M41" s="93" t="s">
        <v>2437</v>
      </c>
      <c r="N41" s="93" t="s">
        <v>2443</v>
      </c>
      <c r="O41" s="138" t="s">
        <v>2444</v>
      </c>
      <c r="P41" s="143"/>
      <c r="Q41" s="134" t="s">
        <v>2409</v>
      </c>
    </row>
    <row r="42" spans="1:17" ht="18" x14ac:dyDescent="0.25">
      <c r="A42" s="138" t="str">
        <f>VLOOKUP(E42,'LISTADO ATM'!$A$2:$C$901,3,0)</f>
        <v>DISTRITO NACIONAL</v>
      </c>
      <c r="B42" s="144">
        <v>3336033252</v>
      </c>
      <c r="C42" s="94">
        <v>44460.646932870368</v>
      </c>
      <c r="D42" s="94" t="s">
        <v>2440</v>
      </c>
      <c r="E42" s="136">
        <v>836</v>
      </c>
      <c r="F42" s="138" t="str">
        <f>VLOOKUP(E42,VIP!$A$2:$O16153,2,0)</f>
        <v>DRBR836</v>
      </c>
      <c r="G42" s="138" t="str">
        <f>VLOOKUP(E42,'LISTADO ATM'!$A$2:$B$900,2,0)</f>
        <v xml:space="preserve">ATM UNP Plaza Luperón </v>
      </c>
      <c r="H42" s="138" t="str">
        <f>VLOOKUP(E42,VIP!$A$2:$O21114,7,FALSE)</f>
        <v>Si</v>
      </c>
      <c r="I42" s="138" t="str">
        <f>VLOOKUP(E42,VIP!$A$2:$O13079,8,FALSE)</f>
        <v>Si</v>
      </c>
      <c r="J42" s="138" t="str">
        <f>VLOOKUP(E42,VIP!$A$2:$O13029,8,FALSE)</f>
        <v>Si</v>
      </c>
      <c r="K42" s="138" t="str">
        <f>VLOOKUP(E42,VIP!$A$2:$O16603,6,0)</f>
        <v>NO</v>
      </c>
      <c r="L42" s="143" t="s">
        <v>2409</v>
      </c>
      <c r="M42" s="93" t="s">
        <v>2437</v>
      </c>
      <c r="N42" s="93" t="s">
        <v>2443</v>
      </c>
      <c r="O42" s="138" t="s">
        <v>2444</v>
      </c>
      <c r="P42" s="143"/>
      <c r="Q42" s="134" t="s">
        <v>2409</v>
      </c>
    </row>
    <row r="43" spans="1:17" ht="18" x14ac:dyDescent="0.25">
      <c r="A43" s="138" t="str">
        <f>VLOOKUP(E43,'LISTADO ATM'!$A$2:$C$901,3,0)</f>
        <v>ESTE</v>
      </c>
      <c r="B43" s="144">
        <v>3336033260</v>
      </c>
      <c r="C43" s="94">
        <v>44460.648912037039</v>
      </c>
      <c r="D43" s="94" t="s">
        <v>2459</v>
      </c>
      <c r="E43" s="136">
        <v>385</v>
      </c>
      <c r="F43" s="138" t="str">
        <f>VLOOKUP(E43,VIP!$A$2:$O16152,2,0)</f>
        <v>DRBR385</v>
      </c>
      <c r="G43" s="138" t="str">
        <f>VLOOKUP(E43,'LISTADO ATM'!$A$2:$B$900,2,0)</f>
        <v xml:space="preserve">ATM Plaza Verón I </v>
      </c>
      <c r="H43" s="138" t="str">
        <f>VLOOKUP(E43,VIP!$A$2:$O21113,7,FALSE)</f>
        <v>Si</v>
      </c>
      <c r="I43" s="138" t="str">
        <f>VLOOKUP(E43,VIP!$A$2:$O13078,8,FALSE)</f>
        <v>Si</v>
      </c>
      <c r="J43" s="138" t="str">
        <f>VLOOKUP(E43,VIP!$A$2:$O13028,8,FALSE)</f>
        <v>Si</v>
      </c>
      <c r="K43" s="138" t="str">
        <f>VLOOKUP(E43,VIP!$A$2:$O16602,6,0)</f>
        <v>NO</v>
      </c>
      <c r="L43" s="143" t="s">
        <v>2409</v>
      </c>
      <c r="M43" s="93" t="s">
        <v>2437</v>
      </c>
      <c r="N43" s="93" t="s">
        <v>2443</v>
      </c>
      <c r="O43" s="138" t="s">
        <v>2616</v>
      </c>
      <c r="P43" s="143"/>
      <c r="Q43" s="134" t="s">
        <v>2409</v>
      </c>
    </row>
    <row r="44" spans="1:17" ht="18" x14ac:dyDescent="0.25">
      <c r="A44" s="138" t="str">
        <f>VLOOKUP(E44,'LISTADO ATM'!$A$2:$C$901,3,0)</f>
        <v>DISTRITO NACIONAL</v>
      </c>
      <c r="B44" s="144">
        <v>3336033266</v>
      </c>
      <c r="C44" s="94">
        <v>44460.65016203704</v>
      </c>
      <c r="D44" s="94" t="s">
        <v>2440</v>
      </c>
      <c r="E44" s="136">
        <v>744</v>
      </c>
      <c r="F44" s="138" t="str">
        <f>VLOOKUP(E44,VIP!$A$2:$O16151,2,0)</f>
        <v>DRBR289</v>
      </c>
      <c r="G44" s="138" t="str">
        <f>VLOOKUP(E44,'LISTADO ATM'!$A$2:$B$900,2,0)</f>
        <v xml:space="preserve">ATM Multicentro La Sirena Venezuela </v>
      </c>
      <c r="H44" s="138" t="str">
        <f>VLOOKUP(E44,VIP!$A$2:$O21112,7,FALSE)</f>
        <v>Si</v>
      </c>
      <c r="I44" s="138" t="str">
        <f>VLOOKUP(E44,VIP!$A$2:$O13077,8,FALSE)</f>
        <v>Si</v>
      </c>
      <c r="J44" s="138" t="str">
        <f>VLOOKUP(E44,VIP!$A$2:$O13027,8,FALSE)</f>
        <v>Si</v>
      </c>
      <c r="K44" s="138" t="str">
        <f>VLOOKUP(E44,VIP!$A$2:$O16601,6,0)</f>
        <v>SI</v>
      </c>
      <c r="L44" s="143" t="s">
        <v>2409</v>
      </c>
      <c r="M44" s="93" t="s">
        <v>2437</v>
      </c>
      <c r="N44" s="93" t="s">
        <v>2443</v>
      </c>
      <c r="O44" s="138" t="s">
        <v>2444</v>
      </c>
      <c r="P44" s="143"/>
      <c r="Q44" s="134" t="s">
        <v>2409</v>
      </c>
    </row>
    <row r="45" spans="1:17" ht="18" x14ac:dyDescent="0.25">
      <c r="A45" s="138" t="str">
        <f>VLOOKUP(E45,'LISTADO ATM'!$A$2:$C$901,3,0)</f>
        <v>DISTRITO NACIONAL</v>
      </c>
      <c r="B45" s="144">
        <v>3336033313</v>
      </c>
      <c r="C45" s="94">
        <v>44460.659745370373</v>
      </c>
      <c r="D45" s="94" t="s">
        <v>2174</v>
      </c>
      <c r="E45" s="136">
        <v>26</v>
      </c>
      <c r="F45" s="138" t="str">
        <f>VLOOKUP(E45,VIP!$A$2:$O16150,2,0)</f>
        <v>DRBR221</v>
      </c>
      <c r="G45" s="138" t="str">
        <f>VLOOKUP(E45,'LISTADO ATM'!$A$2:$B$900,2,0)</f>
        <v>ATM S/M Jumbo San Isidro</v>
      </c>
      <c r="H45" s="138" t="str">
        <f>VLOOKUP(E45,VIP!$A$2:$O21111,7,FALSE)</f>
        <v>Si</v>
      </c>
      <c r="I45" s="138" t="str">
        <f>VLOOKUP(E45,VIP!$A$2:$O13076,8,FALSE)</f>
        <v>Si</v>
      </c>
      <c r="J45" s="138" t="str">
        <f>VLOOKUP(E45,VIP!$A$2:$O13026,8,FALSE)</f>
        <v>Si</v>
      </c>
      <c r="K45" s="138" t="str">
        <f>VLOOKUP(E45,VIP!$A$2:$O16600,6,0)</f>
        <v>NO</v>
      </c>
      <c r="L45" s="143" t="s">
        <v>2455</v>
      </c>
      <c r="M45" s="93" t="s">
        <v>2437</v>
      </c>
      <c r="N45" s="93" t="s">
        <v>2443</v>
      </c>
      <c r="O45" s="138" t="s">
        <v>2445</v>
      </c>
      <c r="P45" s="143"/>
      <c r="Q45" s="134" t="s">
        <v>2455</v>
      </c>
    </row>
    <row r="46" spans="1:17" ht="18" x14ac:dyDescent="0.25">
      <c r="A46" s="138" t="str">
        <f>VLOOKUP(E46,'LISTADO ATM'!$A$2:$C$901,3,0)</f>
        <v>ESTE</v>
      </c>
      <c r="B46" s="144">
        <v>3336033396</v>
      </c>
      <c r="C46" s="94">
        <v>44460.678530092591</v>
      </c>
      <c r="D46" s="94" t="s">
        <v>2440</v>
      </c>
      <c r="E46" s="136">
        <v>16</v>
      </c>
      <c r="F46" s="138" t="str">
        <f>VLOOKUP(E46,VIP!$A$2:$O16149,2,0)</f>
        <v>DRBR046</v>
      </c>
      <c r="G46" s="138" t="str">
        <f>VLOOKUP(E46,'LISTADO ATM'!$A$2:$B$900,2,0)</f>
        <v>ATM Estación Texaco Sabana de la Mar</v>
      </c>
      <c r="H46" s="138" t="str">
        <f>VLOOKUP(E46,VIP!$A$2:$O21110,7,FALSE)</f>
        <v>Si</v>
      </c>
      <c r="I46" s="138" t="str">
        <f>VLOOKUP(E46,VIP!$A$2:$O13075,8,FALSE)</f>
        <v>Si</v>
      </c>
      <c r="J46" s="138" t="str">
        <f>VLOOKUP(E46,VIP!$A$2:$O13025,8,FALSE)</f>
        <v>Si</v>
      </c>
      <c r="K46" s="138" t="str">
        <f>VLOOKUP(E46,VIP!$A$2:$O16599,6,0)</f>
        <v>NO</v>
      </c>
      <c r="L46" s="143" t="s">
        <v>2409</v>
      </c>
      <c r="M46" s="93" t="s">
        <v>2437</v>
      </c>
      <c r="N46" s="93" t="s">
        <v>2443</v>
      </c>
      <c r="O46" s="138" t="s">
        <v>2444</v>
      </c>
      <c r="P46" s="143"/>
      <c r="Q46" s="134" t="s">
        <v>2409</v>
      </c>
    </row>
    <row r="47" spans="1:17" ht="18" x14ac:dyDescent="0.25">
      <c r="A47" s="138" t="str">
        <f>VLOOKUP(E47,'LISTADO ATM'!$A$2:$C$901,3,0)</f>
        <v>SUR</v>
      </c>
      <c r="B47" s="144">
        <v>3336033411</v>
      </c>
      <c r="C47" s="94">
        <v>44460.680659722224</v>
      </c>
      <c r="D47" s="94" t="s">
        <v>2440</v>
      </c>
      <c r="E47" s="136">
        <v>870</v>
      </c>
      <c r="F47" s="138" t="str">
        <f>VLOOKUP(E47,VIP!$A$2:$O16148,2,0)</f>
        <v>DRBR870</v>
      </c>
      <c r="G47" s="138" t="str">
        <f>VLOOKUP(E47,'LISTADO ATM'!$A$2:$B$900,2,0)</f>
        <v xml:space="preserve">ATM Willbes Dominicana (Barahona) </v>
      </c>
      <c r="H47" s="138" t="str">
        <f>VLOOKUP(E47,VIP!$A$2:$O21109,7,FALSE)</f>
        <v>Si</v>
      </c>
      <c r="I47" s="138" t="str">
        <f>VLOOKUP(E47,VIP!$A$2:$O13074,8,FALSE)</f>
        <v>Si</v>
      </c>
      <c r="J47" s="138" t="str">
        <f>VLOOKUP(E47,VIP!$A$2:$O13024,8,FALSE)</f>
        <v>Si</v>
      </c>
      <c r="K47" s="138" t="str">
        <f>VLOOKUP(E47,VIP!$A$2:$O16598,6,0)</f>
        <v>NO</v>
      </c>
      <c r="L47" s="143" t="s">
        <v>2409</v>
      </c>
      <c r="M47" s="93" t="s">
        <v>2437</v>
      </c>
      <c r="N47" s="93" t="s">
        <v>2443</v>
      </c>
      <c r="O47" s="138" t="s">
        <v>2444</v>
      </c>
      <c r="P47" s="143"/>
      <c r="Q47" s="134" t="s">
        <v>2409</v>
      </c>
    </row>
    <row r="48" spans="1:17" ht="18" x14ac:dyDescent="0.25">
      <c r="A48" s="138" t="str">
        <f>VLOOKUP(E48,'LISTADO ATM'!$A$2:$C$901,3,0)</f>
        <v>DISTRITO NACIONAL</v>
      </c>
      <c r="B48" s="144">
        <v>3336033413</v>
      </c>
      <c r="C48" s="94">
        <v>44460.68172453704</v>
      </c>
      <c r="D48" s="94" t="s">
        <v>2440</v>
      </c>
      <c r="E48" s="136">
        <v>540</v>
      </c>
      <c r="F48" s="138" t="str">
        <f>VLOOKUP(E48,VIP!$A$2:$O16147,2,0)</f>
        <v>DRBR540</v>
      </c>
      <c r="G48" s="138" t="str">
        <f>VLOOKUP(E48,'LISTADO ATM'!$A$2:$B$900,2,0)</f>
        <v xml:space="preserve">ATM Autoservicio Sambil I </v>
      </c>
      <c r="H48" s="138" t="str">
        <f>VLOOKUP(E48,VIP!$A$2:$O21108,7,FALSE)</f>
        <v>Si</v>
      </c>
      <c r="I48" s="138" t="str">
        <f>VLOOKUP(E48,VIP!$A$2:$O13073,8,FALSE)</f>
        <v>Si</v>
      </c>
      <c r="J48" s="138" t="str">
        <f>VLOOKUP(E48,VIP!$A$2:$O13023,8,FALSE)</f>
        <v>Si</v>
      </c>
      <c r="K48" s="138" t="str">
        <f>VLOOKUP(E48,VIP!$A$2:$O16597,6,0)</f>
        <v>NO</v>
      </c>
      <c r="L48" s="143" t="s">
        <v>2409</v>
      </c>
      <c r="M48" s="93" t="s">
        <v>2437</v>
      </c>
      <c r="N48" s="93" t="s">
        <v>2443</v>
      </c>
      <c r="O48" s="138" t="s">
        <v>2444</v>
      </c>
      <c r="P48" s="143"/>
      <c r="Q48" s="134" t="s">
        <v>2409</v>
      </c>
    </row>
    <row r="49" spans="1:17" ht="18" x14ac:dyDescent="0.25">
      <c r="A49" s="138" t="str">
        <f>VLOOKUP(E49,'LISTADO ATM'!$A$2:$C$901,3,0)</f>
        <v>DISTRITO NACIONAL</v>
      </c>
      <c r="B49" s="144">
        <v>3336033417</v>
      </c>
      <c r="C49" s="94">
        <v>44460.68341435185</v>
      </c>
      <c r="D49" s="94" t="s">
        <v>2440</v>
      </c>
      <c r="E49" s="136">
        <v>169</v>
      </c>
      <c r="F49" s="138" t="str">
        <f>VLOOKUP(E49,VIP!$A$2:$O16146,2,0)</f>
        <v>DRBR169</v>
      </c>
      <c r="G49" s="138" t="str">
        <f>VLOOKUP(E49,'LISTADO ATM'!$A$2:$B$900,2,0)</f>
        <v xml:space="preserve">ATM Oficina Caonabo </v>
      </c>
      <c r="H49" s="138" t="str">
        <f>VLOOKUP(E49,VIP!$A$2:$O21107,7,FALSE)</f>
        <v>Si</v>
      </c>
      <c r="I49" s="138" t="str">
        <f>VLOOKUP(E49,VIP!$A$2:$O13072,8,FALSE)</f>
        <v>Si</v>
      </c>
      <c r="J49" s="138" t="str">
        <f>VLOOKUP(E49,VIP!$A$2:$O13022,8,FALSE)</f>
        <v>Si</v>
      </c>
      <c r="K49" s="138" t="str">
        <f>VLOOKUP(E49,VIP!$A$2:$O16596,6,0)</f>
        <v>NO</v>
      </c>
      <c r="L49" s="143" t="s">
        <v>2409</v>
      </c>
      <c r="M49" s="93" t="s">
        <v>2437</v>
      </c>
      <c r="N49" s="93" t="s">
        <v>2443</v>
      </c>
      <c r="O49" s="138" t="s">
        <v>2444</v>
      </c>
      <c r="P49" s="143"/>
      <c r="Q49" s="134" t="s">
        <v>2409</v>
      </c>
    </row>
    <row r="50" spans="1:17" ht="18" x14ac:dyDescent="0.25">
      <c r="A50" s="138" t="str">
        <f>VLOOKUP(E50,'LISTADO ATM'!$A$2:$C$901,3,0)</f>
        <v>DISTRITO NACIONAL</v>
      </c>
      <c r="B50" s="144">
        <v>3336033419</v>
      </c>
      <c r="C50" s="94">
        <v>44460.684340277781</v>
      </c>
      <c r="D50" s="94" t="s">
        <v>2440</v>
      </c>
      <c r="E50" s="136">
        <v>821</v>
      </c>
      <c r="F50" s="138" t="str">
        <f>VLOOKUP(E50,VIP!$A$2:$O16145,2,0)</f>
        <v>DRBR821</v>
      </c>
      <c r="G50" s="138" t="str">
        <f>VLOOKUP(E50,'LISTADO ATM'!$A$2:$B$900,2,0)</f>
        <v xml:space="preserve">ATM S/M Bravo Churchill </v>
      </c>
      <c r="H50" s="138" t="str">
        <f>VLOOKUP(E50,VIP!$A$2:$O21106,7,FALSE)</f>
        <v>Si</v>
      </c>
      <c r="I50" s="138" t="str">
        <f>VLOOKUP(E50,VIP!$A$2:$O13071,8,FALSE)</f>
        <v>No</v>
      </c>
      <c r="J50" s="138" t="str">
        <f>VLOOKUP(E50,VIP!$A$2:$O13021,8,FALSE)</f>
        <v>No</v>
      </c>
      <c r="K50" s="138" t="str">
        <f>VLOOKUP(E50,VIP!$A$2:$O16595,6,0)</f>
        <v>SI</v>
      </c>
      <c r="L50" s="143" t="s">
        <v>2409</v>
      </c>
      <c r="M50" s="93" t="s">
        <v>2437</v>
      </c>
      <c r="N50" s="93" t="s">
        <v>2443</v>
      </c>
      <c r="O50" s="138" t="s">
        <v>2444</v>
      </c>
      <c r="P50" s="143"/>
      <c r="Q50" s="134" t="s">
        <v>2409</v>
      </c>
    </row>
    <row r="51" spans="1:17" ht="18" x14ac:dyDescent="0.25">
      <c r="A51" s="138" t="str">
        <f>VLOOKUP(E51,'LISTADO ATM'!$A$2:$C$901,3,0)</f>
        <v>DISTRITO NACIONAL</v>
      </c>
      <c r="B51" s="144">
        <v>3336033421</v>
      </c>
      <c r="C51" s="94">
        <v>44460.684837962966</v>
      </c>
      <c r="D51" s="94" t="s">
        <v>2174</v>
      </c>
      <c r="E51" s="136">
        <v>165</v>
      </c>
      <c r="F51" s="138" t="str">
        <f>VLOOKUP(E51,VIP!$A$2:$O16144,2,0)</f>
        <v>DRBR165</v>
      </c>
      <c r="G51" s="138" t="str">
        <f>VLOOKUP(E51,'LISTADO ATM'!$A$2:$B$900,2,0)</f>
        <v>ATM Autoservicio Megacentro</v>
      </c>
      <c r="H51" s="138" t="str">
        <f>VLOOKUP(E51,VIP!$A$2:$O21105,7,FALSE)</f>
        <v>Si</v>
      </c>
      <c r="I51" s="138" t="str">
        <f>VLOOKUP(E51,VIP!$A$2:$O13070,8,FALSE)</f>
        <v>Si</v>
      </c>
      <c r="J51" s="138" t="str">
        <f>VLOOKUP(E51,VIP!$A$2:$O13020,8,FALSE)</f>
        <v>Si</v>
      </c>
      <c r="K51" s="138" t="str">
        <f>VLOOKUP(E51,VIP!$A$2:$O16594,6,0)</f>
        <v>SI</v>
      </c>
      <c r="L51" s="143" t="s">
        <v>2455</v>
      </c>
      <c r="M51" s="93" t="s">
        <v>2437</v>
      </c>
      <c r="N51" s="93" t="s">
        <v>2443</v>
      </c>
      <c r="O51" s="138" t="s">
        <v>2445</v>
      </c>
      <c r="P51" s="143"/>
      <c r="Q51" s="134" t="s">
        <v>2455</v>
      </c>
    </row>
    <row r="52" spans="1:17" ht="18" x14ac:dyDescent="0.25">
      <c r="A52" s="138" t="str">
        <f>VLOOKUP(E52,'LISTADO ATM'!$A$2:$C$901,3,0)</f>
        <v>NORTE</v>
      </c>
      <c r="B52" s="144">
        <v>3336033423</v>
      </c>
      <c r="C52" s="94">
        <v>44460.685393518521</v>
      </c>
      <c r="D52" s="94" t="s">
        <v>2614</v>
      </c>
      <c r="E52" s="136">
        <v>315</v>
      </c>
      <c r="F52" s="138" t="str">
        <f>VLOOKUP(E52,VIP!$A$2:$O16143,2,0)</f>
        <v>DRBR315</v>
      </c>
      <c r="G52" s="138" t="str">
        <f>VLOOKUP(E52,'LISTADO ATM'!$A$2:$B$900,2,0)</f>
        <v xml:space="preserve">ATM Oficina Estrella Sadalá </v>
      </c>
      <c r="H52" s="138" t="str">
        <f>VLOOKUP(E52,VIP!$A$2:$O21104,7,FALSE)</f>
        <v>Si</v>
      </c>
      <c r="I52" s="138" t="str">
        <f>VLOOKUP(E52,VIP!$A$2:$O13069,8,FALSE)</f>
        <v>Si</v>
      </c>
      <c r="J52" s="138" t="str">
        <f>VLOOKUP(E52,VIP!$A$2:$O13019,8,FALSE)</f>
        <v>Si</v>
      </c>
      <c r="K52" s="138" t="str">
        <f>VLOOKUP(E52,VIP!$A$2:$O16593,6,0)</f>
        <v>NO</v>
      </c>
      <c r="L52" s="143" t="s">
        <v>2433</v>
      </c>
      <c r="M52" s="93" t="s">
        <v>2437</v>
      </c>
      <c r="N52" s="93" t="s">
        <v>2443</v>
      </c>
      <c r="O52" s="138" t="s">
        <v>2615</v>
      </c>
      <c r="P52" s="143"/>
      <c r="Q52" s="134" t="s">
        <v>2433</v>
      </c>
    </row>
    <row r="53" spans="1:17" ht="18" x14ac:dyDescent="0.25">
      <c r="A53" s="138" t="str">
        <f>VLOOKUP(E53,'LISTADO ATM'!$A$2:$C$901,3,0)</f>
        <v>ESTE</v>
      </c>
      <c r="B53" s="144">
        <v>3336033449</v>
      </c>
      <c r="C53" s="94">
        <v>44460.690752314818</v>
      </c>
      <c r="D53" s="94" t="s">
        <v>2440</v>
      </c>
      <c r="E53" s="136">
        <v>293</v>
      </c>
      <c r="F53" s="138" t="str">
        <f>VLOOKUP(E53,VIP!$A$2:$O16141,2,0)</f>
        <v>DRBR293</v>
      </c>
      <c r="G53" s="138" t="str">
        <f>VLOOKUP(E53,'LISTADO ATM'!$A$2:$B$900,2,0)</f>
        <v xml:space="preserve">ATM S/M Nueva Visión (San Pedro) </v>
      </c>
      <c r="H53" s="138" t="str">
        <f>VLOOKUP(E53,VIP!$A$2:$O21102,7,FALSE)</f>
        <v>Si</v>
      </c>
      <c r="I53" s="138" t="str">
        <f>VLOOKUP(E53,VIP!$A$2:$O13067,8,FALSE)</f>
        <v>Si</v>
      </c>
      <c r="J53" s="138" t="str">
        <f>VLOOKUP(E53,VIP!$A$2:$O13017,8,FALSE)</f>
        <v>Si</v>
      </c>
      <c r="K53" s="138" t="str">
        <f>VLOOKUP(E53,VIP!$A$2:$O16591,6,0)</f>
        <v>NO</v>
      </c>
      <c r="L53" s="143" t="s">
        <v>2433</v>
      </c>
      <c r="M53" s="93" t="s">
        <v>2437</v>
      </c>
      <c r="N53" s="93" t="s">
        <v>2443</v>
      </c>
      <c r="O53" s="138" t="s">
        <v>2444</v>
      </c>
      <c r="P53" s="143"/>
      <c r="Q53" s="134" t="s">
        <v>2433</v>
      </c>
    </row>
    <row r="54" spans="1:17" ht="18" x14ac:dyDescent="0.25">
      <c r="A54" s="138" t="str">
        <f>VLOOKUP(E54,'LISTADO ATM'!$A$2:$C$901,3,0)</f>
        <v>DISTRITO NACIONAL</v>
      </c>
      <c r="B54" s="144">
        <v>3336033479</v>
      </c>
      <c r="C54" s="94">
        <v>44460.701493055552</v>
      </c>
      <c r="D54" s="94" t="s">
        <v>2440</v>
      </c>
      <c r="E54" s="136">
        <v>14</v>
      </c>
      <c r="F54" s="138" t="str">
        <f>VLOOKUP(E54,VIP!$A$2:$O16140,2,0)</f>
        <v>DRBR014</v>
      </c>
      <c r="G54" s="138" t="str">
        <f>VLOOKUP(E54,'LISTADO ATM'!$A$2:$B$900,2,0)</f>
        <v xml:space="preserve">ATM Oficina Aeropuerto Las Américas I </v>
      </c>
      <c r="H54" s="138" t="str">
        <f>VLOOKUP(E54,VIP!$A$2:$O21101,7,FALSE)</f>
        <v>Si</v>
      </c>
      <c r="I54" s="138" t="str">
        <f>VLOOKUP(E54,VIP!$A$2:$O13066,8,FALSE)</f>
        <v>Si</v>
      </c>
      <c r="J54" s="138" t="str">
        <f>VLOOKUP(E54,VIP!$A$2:$O13016,8,FALSE)</f>
        <v>Si</v>
      </c>
      <c r="K54" s="138" t="str">
        <f>VLOOKUP(E54,VIP!$A$2:$O16590,6,0)</f>
        <v>NO</v>
      </c>
      <c r="L54" s="143" t="s">
        <v>2409</v>
      </c>
      <c r="M54" s="93" t="s">
        <v>2437</v>
      </c>
      <c r="N54" s="93" t="s">
        <v>2443</v>
      </c>
      <c r="O54" s="138" t="s">
        <v>2444</v>
      </c>
      <c r="P54" s="143"/>
      <c r="Q54" s="134" t="s">
        <v>2409</v>
      </c>
    </row>
    <row r="55" spans="1:17" ht="18" x14ac:dyDescent="0.25">
      <c r="A55" s="138" t="str">
        <f>VLOOKUP(E55,'LISTADO ATM'!$A$2:$C$901,3,0)</f>
        <v>DISTRITO NACIONAL</v>
      </c>
      <c r="B55" s="144">
        <v>3336033557</v>
      </c>
      <c r="C55" s="94">
        <v>44460.727164351854</v>
      </c>
      <c r="D55" s="94" t="s">
        <v>2174</v>
      </c>
      <c r="E55" s="136">
        <v>248</v>
      </c>
      <c r="F55" s="138" t="str">
        <f>VLOOKUP(E55,VIP!$A$2:$O16139,2,0)</f>
        <v>DRBR248</v>
      </c>
      <c r="G55" s="138" t="str">
        <f>VLOOKUP(E55,'LISTADO ATM'!$A$2:$B$900,2,0)</f>
        <v xml:space="preserve">ATM Shell Paraiso </v>
      </c>
      <c r="H55" s="138" t="str">
        <f>VLOOKUP(E55,VIP!$A$2:$O21100,7,FALSE)</f>
        <v>Si</v>
      </c>
      <c r="I55" s="138" t="str">
        <f>VLOOKUP(E55,VIP!$A$2:$O13065,8,FALSE)</f>
        <v>Si</v>
      </c>
      <c r="J55" s="138" t="str">
        <f>VLOOKUP(E55,VIP!$A$2:$O13015,8,FALSE)</f>
        <v>Si</v>
      </c>
      <c r="K55" s="138" t="str">
        <f>VLOOKUP(E55,VIP!$A$2:$O16589,6,0)</f>
        <v>NO</v>
      </c>
      <c r="L55" s="143" t="s">
        <v>2212</v>
      </c>
      <c r="M55" s="93" t="s">
        <v>2437</v>
      </c>
      <c r="N55" s="93" t="s">
        <v>2443</v>
      </c>
      <c r="O55" s="138" t="s">
        <v>2445</v>
      </c>
      <c r="P55" s="143"/>
      <c r="Q55" s="134" t="s">
        <v>2212</v>
      </c>
    </row>
    <row r="56" spans="1:17" ht="18" x14ac:dyDescent="0.25">
      <c r="A56" s="138" t="str">
        <f>VLOOKUP(E56,'LISTADO ATM'!$A$2:$C$901,3,0)</f>
        <v>SUR</v>
      </c>
      <c r="B56" s="144">
        <v>3336033561</v>
      </c>
      <c r="C56" s="94">
        <v>44460.727754629632</v>
      </c>
      <c r="D56" s="94" t="s">
        <v>2440</v>
      </c>
      <c r="E56" s="136">
        <v>871</v>
      </c>
      <c r="F56" s="138" t="str">
        <f>VLOOKUP(E56,VIP!$A$2:$O16138,2,0)</f>
        <v>DRBR871</v>
      </c>
      <c r="G56" s="138" t="str">
        <f>VLOOKUP(E56,'LISTADO ATM'!$A$2:$B$900,2,0)</f>
        <v>ATM Plaza Cultural San Juan</v>
      </c>
      <c r="H56" s="138" t="str">
        <f>VLOOKUP(E56,VIP!$A$2:$O21099,7,FALSE)</f>
        <v>N/A</v>
      </c>
      <c r="I56" s="138" t="str">
        <f>VLOOKUP(E56,VIP!$A$2:$O13064,8,FALSE)</f>
        <v>N/A</v>
      </c>
      <c r="J56" s="138" t="str">
        <f>VLOOKUP(E56,VIP!$A$2:$O13014,8,FALSE)</f>
        <v>N/A</v>
      </c>
      <c r="K56" s="138" t="str">
        <f>VLOOKUP(E56,VIP!$A$2:$O16588,6,0)</f>
        <v>N/A</v>
      </c>
      <c r="L56" s="143" t="s">
        <v>2433</v>
      </c>
      <c r="M56" s="93" t="s">
        <v>2437</v>
      </c>
      <c r="N56" s="93" t="s">
        <v>2443</v>
      </c>
      <c r="O56" s="138" t="s">
        <v>2444</v>
      </c>
      <c r="P56" s="143"/>
      <c r="Q56" s="134" t="s">
        <v>2433</v>
      </c>
    </row>
    <row r="57" spans="1:17" ht="18" x14ac:dyDescent="0.25">
      <c r="A57" s="138" t="str">
        <f>VLOOKUP(E57,'LISTADO ATM'!$A$2:$C$901,3,0)</f>
        <v>NORTE</v>
      </c>
      <c r="B57" s="144">
        <v>3336033562</v>
      </c>
      <c r="C57" s="94">
        <v>44460.728159722225</v>
      </c>
      <c r="D57" s="94" t="s">
        <v>2175</v>
      </c>
      <c r="E57" s="136">
        <v>257</v>
      </c>
      <c r="F57" s="138" t="str">
        <f>VLOOKUP(E57,VIP!$A$2:$O16137,2,0)</f>
        <v>DRBR257</v>
      </c>
      <c r="G57" s="138" t="str">
        <f>VLOOKUP(E57,'LISTADO ATM'!$A$2:$B$900,2,0)</f>
        <v xml:space="preserve">ATM S/M Pola (Santiago) </v>
      </c>
      <c r="H57" s="138" t="str">
        <f>VLOOKUP(E57,VIP!$A$2:$O21098,7,FALSE)</f>
        <v>Si</v>
      </c>
      <c r="I57" s="138" t="str">
        <f>VLOOKUP(E57,VIP!$A$2:$O13063,8,FALSE)</f>
        <v>Si</v>
      </c>
      <c r="J57" s="138" t="str">
        <f>VLOOKUP(E57,VIP!$A$2:$O13013,8,FALSE)</f>
        <v>Si</v>
      </c>
      <c r="K57" s="138" t="str">
        <f>VLOOKUP(E57,VIP!$A$2:$O16587,6,0)</f>
        <v>NO</v>
      </c>
      <c r="L57" s="143" t="s">
        <v>2644</v>
      </c>
      <c r="M57" s="93" t="s">
        <v>2437</v>
      </c>
      <c r="N57" s="93" t="s">
        <v>2443</v>
      </c>
      <c r="O57" s="138" t="s">
        <v>2627</v>
      </c>
      <c r="P57" s="143"/>
      <c r="Q57" s="134" t="s">
        <v>2644</v>
      </c>
    </row>
    <row r="58" spans="1:17" ht="18" x14ac:dyDescent="0.25">
      <c r="A58" s="138" t="str">
        <f>VLOOKUP(E58,'LISTADO ATM'!$A$2:$C$901,3,0)</f>
        <v>SUR</v>
      </c>
      <c r="B58" s="144">
        <v>3336033595</v>
      </c>
      <c r="C58" s="94">
        <v>44460.766655092593</v>
      </c>
      <c r="D58" s="94" t="s">
        <v>2459</v>
      </c>
      <c r="E58" s="136">
        <v>297</v>
      </c>
      <c r="F58" s="138" t="str">
        <f>VLOOKUP(E58,VIP!$A$2:$O16135,2,0)</f>
        <v>DRBR297</v>
      </c>
      <c r="G58" s="138" t="str">
        <f>VLOOKUP(E58,'LISTADO ATM'!$A$2:$B$900,2,0)</f>
        <v xml:space="preserve">ATM S/M Cadena Ocoa </v>
      </c>
      <c r="H58" s="138" t="str">
        <f>VLOOKUP(E58,VIP!$A$2:$O21096,7,FALSE)</f>
        <v>Si</v>
      </c>
      <c r="I58" s="138" t="str">
        <f>VLOOKUP(E58,VIP!$A$2:$O13061,8,FALSE)</f>
        <v>Si</v>
      </c>
      <c r="J58" s="138" t="str">
        <f>VLOOKUP(E58,VIP!$A$2:$O13011,8,FALSE)</f>
        <v>Si</v>
      </c>
      <c r="K58" s="138" t="str">
        <f>VLOOKUP(E58,VIP!$A$2:$O16585,6,0)</f>
        <v>NO</v>
      </c>
      <c r="L58" s="143" t="s">
        <v>2643</v>
      </c>
      <c r="M58" s="93" t="s">
        <v>2437</v>
      </c>
      <c r="N58" s="93" t="s">
        <v>2443</v>
      </c>
      <c r="O58" s="138" t="s">
        <v>2616</v>
      </c>
      <c r="P58" s="143"/>
      <c r="Q58" s="134" t="s">
        <v>2643</v>
      </c>
    </row>
    <row r="59" spans="1:17" ht="18" x14ac:dyDescent="0.25">
      <c r="A59" s="138" t="str">
        <f>VLOOKUP(E59,'LISTADO ATM'!$A$2:$C$901,3,0)</f>
        <v>DISTRITO NACIONAL</v>
      </c>
      <c r="B59" s="144">
        <v>3336033608</v>
      </c>
      <c r="C59" s="94">
        <v>44460.780497685184</v>
      </c>
      <c r="D59" s="94" t="s">
        <v>2174</v>
      </c>
      <c r="E59" s="136">
        <v>458</v>
      </c>
      <c r="F59" s="138" t="str">
        <f>VLOOKUP(E59,VIP!$A$2:$O16133,2,0)</f>
        <v>DRBR458</v>
      </c>
      <c r="G59" s="138" t="str">
        <f>VLOOKUP(E59,'LISTADO ATM'!$A$2:$B$900,2,0)</f>
        <v>ATM Hospital Dario Contreras</v>
      </c>
      <c r="H59" s="138" t="str">
        <f>VLOOKUP(E59,VIP!$A$2:$O21094,7,FALSE)</f>
        <v>Si</v>
      </c>
      <c r="I59" s="138" t="str">
        <f>VLOOKUP(E59,VIP!$A$2:$O13059,8,FALSE)</f>
        <v>Si</v>
      </c>
      <c r="J59" s="138" t="str">
        <f>VLOOKUP(E59,VIP!$A$2:$O13009,8,FALSE)</f>
        <v>Si</v>
      </c>
      <c r="K59" s="138" t="str">
        <f>VLOOKUP(E59,VIP!$A$2:$O16583,6,0)</f>
        <v>NO</v>
      </c>
      <c r="L59" s="143" t="s">
        <v>2455</v>
      </c>
      <c r="M59" s="93" t="s">
        <v>2437</v>
      </c>
      <c r="N59" s="93" t="s">
        <v>2443</v>
      </c>
      <c r="O59" s="138" t="s">
        <v>2445</v>
      </c>
      <c r="P59" s="143"/>
      <c r="Q59" s="134" t="s">
        <v>2455</v>
      </c>
    </row>
    <row r="60" spans="1:17" ht="18" x14ac:dyDescent="0.25">
      <c r="A60" s="138" t="str">
        <f>VLOOKUP(E60,'LISTADO ATM'!$A$2:$C$901,3,0)</f>
        <v>DISTRITO NACIONAL</v>
      </c>
      <c r="B60" s="144">
        <v>3336033610</v>
      </c>
      <c r="C60" s="94">
        <v>44460.785405092596</v>
      </c>
      <c r="D60" s="94" t="s">
        <v>2174</v>
      </c>
      <c r="E60" s="136">
        <v>951</v>
      </c>
      <c r="F60" s="138" t="str">
        <f>VLOOKUP(E60,VIP!$A$2:$O16132,2,0)</f>
        <v>DRBR203</v>
      </c>
      <c r="G60" s="138" t="str">
        <f>VLOOKUP(E60,'LISTADO ATM'!$A$2:$B$900,2,0)</f>
        <v xml:space="preserve">ATM Oficina Plaza Haché JFK </v>
      </c>
      <c r="H60" s="138" t="str">
        <f>VLOOKUP(E60,VIP!$A$2:$O21093,7,FALSE)</f>
        <v>Si</v>
      </c>
      <c r="I60" s="138" t="str">
        <f>VLOOKUP(E60,VIP!$A$2:$O13058,8,FALSE)</f>
        <v>Si</v>
      </c>
      <c r="J60" s="138" t="str">
        <f>VLOOKUP(E60,VIP!$A$2:$O13008,8,FALSE)</f>
        <v>Si</v>
      </c>
      <c r="K60" s="138" t="str">
        <f>VLOOKUP(E60,VIP!$A$2:$O16582,6,0)</f>
        <v>NO</v>
      </c>
      <c r="L60" s="143" t="s">
        <v>2212</v>
      </c>
      <c r="M60" s="93" t="s">
        <v>2437</v>
      </c>
      <c r="N60" s="93" t="s">
        <v>2443</v>
      </c>
      <c r="O60" s="138" t="s">
        <v>2445</v>
      </c>
      <c r="P60" s="143"/>
      <c r="Q60" s="134" t="s">
        <v>2212</v>
      </c>
    </row>
    <row r="61" spans="1:17" ht="18" x14ac:dyDescent="0.25">
      <c r="A61" s="138" t="str">
        <f>VLOOKUP(E61,'LISTADO ATM'!$A$2:$C$901,3,0)</f>
        <v>DISTRITO NACIONAL</v>
      </c>
      <c r="B61" s="144">
        <v>3336033613</v>
      </c>
      <c r="C61" s="94">
        <v>44460.789502314816</v>
      </c>
      <c r="D61" s="94" t="s">
        <v>2174</v>
      </c>
      <c r="E61" s="136">
        <v>618</v>
      </c>
      <c r="F61" s="138" t="str">
        <f>VLOOKUP(E61,VIP!$A$2:$O16131,2,0)</f>
        <v>DRBR618</v>
      </c>
      <c r="G61" s="138" t="str">
        <f>VLOOKUP(E61,'LISTADO ATM'!$A$2:$B$900,2,0)</f>
        <v xml:space="preserve">ATM Bienes Nacionales </v>
      </c>
      <c r="H61" s="138" t="str">
        <f>VLOOKUP(E61,VIP!$A$2:$O21092,7,FALSE)</f>
        <v>Si</v>
      </c>
      <c r="I61" s="138" t="str">
        <f>VLOOKUP(E61,VIP!$A$2:$O13057,8,FALSE)</f>
        <v>Si</v>
      </c>
      <c r="J61" s="138" t="str">
        <f>VLOOKUP(E61,VIP!$A$2:$O13007,8,FALSE)</f>
        <v>Si</v>
      </c>
      <c r="K61" s="138" t="str">
        <f>VLOOKUP(E61,VIP!$A$2:$O16581,6,0)</f>
        <v>NO</v>
      </c>
      <c r="L61" s="143" t="s">
        <v>2238</v>
      </c>
      <c r="M61" s="93" t="s">
        <v>2437</v>
      </c>
      <c r="N61" s="93" t="s">
        <v>2443</v>
      </c>
      <c r="O61" s="138" t="s">
        <v>2445</v>
      </c>
      <c r="P61" s="143"/>
      <c r="Q61" s="134" t="s">
        <v>2238</v>
      </c>
    </row>
    <row r="62" spans="1:17" ht="18" x14ac:dyDescent="0.25">
      <c r="A62" s="138" t="str">
        <f>VLOOKUP(E62,'LISTADO ATM'!$A$2:$C$901,3,0)</f>
        <v>SUR</v>
      </c>
      <c r="B62" s="144">
        <v>3336033620</v>
      </c>
      <c r="C62" s="94">
        <v>44460.806006944447</v>
      </c>
      <c r="D62" s="94" t="s">
        <v>2174</v>
      </c>
      <c r="E62" s="136">
        <v>584</v>
      </c>
      <c r="F62" s="138" t="str">
        <f>VLOOKUP(E62,VIP!$A$2:$O16130,2,0)</f>
        <v>DRBR404</v>
      </c>
      <c r="G62" s="138" t="str">
        <f>VLOOKUP(E62,'LISTADO ATM'!$A$2:$B$900,2,0)</f>
        <v xml:space="preserve">ATM Oficina San Cristóbal I </v>
      </c>
      <c r="H62" s="138" t="str">
        <f>VLOOKUP(E62,VIP!$A$2:$O21091,7,FALSE)</f>
        <v>Si</v>
      </c>
      <c r="I62" s="138" t="str">
        <f>VLOOKUP(E62,VIP!$A$2:$O13056,8,FALSE)</f>
        <v>Si</v>
      </c>
      <c r="J62" s="138" t="str">
        <f>VLOOKUP(E62,VIP!$A$2:$O13006,8,FALSE)</f>
        <v>Si</v>
      </c>
      <c r="K62" s="138" t="str">
        <f>VLOOKUP(E62,VIP!$A$2:$O16580,6,0)</f>
        <v>SI</v>
      </c>
      <c r="L62" s="143" t="s">
        <v>2455</v>
      </c>
      <c r="M62" s="93" t="s">
        <v>2437</v>
      </c>
      <c r="N62" s="93" t="s">
        <v>2443</v>
      </c>
      <c r="O62" s="138" t="s">
        <v>2445</v>
      </c>
      <c r="P62" s="143"/>
      <c r="Q62" s="134" t="s">
        <v>2455</v>
      </c>
    </row>
    <row r="63" spans="1:17" ht="18" x14ac:dyDescent="0.25">
      <c r="A63" s="138" t="str">
        <f>VLOOKUP(E63,'LISTADO ATM'!$A$2:$C$901,3,0)</f>
        <v>DISTRITO NACIONAL</v>
      </c>
      <c r="B63" s="144">
        <v>3336033621</v>
      </c>
      <c r="C63" s="94">
        <v>44460.808148148149</v>
      </c>
      <c r="D63" s="94" t="s">
        <v>2174</v>
      </c>
      <c r="E63" s="136">
        <v>676</v>
      </c>
      <c r="F63" s="138" t="str">
        <f>VLOOKUP(E63,VIP!$A$2:$O16129,2,0)</f>
        <v>DRBR676</v>
      </c>
      <c r="G63" s="138" t="str">
        <f>VLOOKUP(E63,'LISTADO ATM'!$A$2:$B$900,2,0)</f>
        <v>ATM S/M Bravo Colina Del Oeste</v>
      </c>
      <c r="H63" s="138" t="str">
        <f>VLOOKUP(E63,VIP!$A$2:$O21090,7,FALSE)</f>
        <v>Si</v>
      </c>
      <c r="I63" s="138" t="str">
        <f>VLOOKUP(E63,VIP!$A$2:$O13055,8,FALSE)</f>
        <v>Si</v>
      </c>
      <c r="J63" s="138" t="str">
        <f>VLOOKUP(E63,VIP!$A$2:$O13005,8,FALSE)</f>
        <v>Si</v>
      </c>
      <c r="K63" s="138" t="str">
        <f>VLOOKUP(E63,VIP!$A$2:$O16579,6,0)</f>
        <v>NO</v>
      </c>
      <c r="L63" s="143" t="s">
        <v>2455</v>
      </c>
      <c r="M63" s="93" t="s">
        <v>2437</v>
      </c>
      <c r="N63" s="93" t="s">
        <v>2443</v>
      </c>
      <c r="O63" s="138" t="s">
        <v>2445</v>
      </c>
      <c r="P63" s="143"/>
      <c r="Q63" s="134" t="s">
        <v>2455</v>
      </c>
    </row>
    <row r="64" spans="1:17" ht="18" x14ac:dyDescent="0.25">
      <c r="A64" s="138" t="str">
        <f>VLOOKUP(E64,'LISTADO ATM'!$A$2:$C$901,3,0)</f>
        <v>DISTRITO NACIONAL</v>
      </c>
      <c r="B64" s="144">
        <v>3336033622</v>
      </c>
      <c r="C64" s="94">
        <v>44460.808483796296</v>
      </c>
      <c r="D64" s="94" t="s">
        <v>2440</v>
      </c>
      <c r="E64" s="136">
        <v>974</v>
      </c>
      <c r="F64" s="138" t="str">
        <f>VLOOKUP(E64,VIP!$A$2:$O16128,2,0)</f>
        <v>DRBR974</v>
      </c>
      <c r="G64" s="138" t="str">
        <f>VLOOKUP(E64,'LISTADO ATM'!$A$2:$B$900,2,0)</f>
        <v xml:space="preserve">ATM S/M Nacional Ave. Lope de Vega </v>
      </c>
      <c r="H64" s="138" t="str">
        <f>VLOOKUP(E64,VIP!$A$2:$O21089,7,FALSE)</f>
        <v>Si</v>
      </c>
      <c r="I64" s="138" t="str">
        <f>VLOOKUP(E64,VIP!$A$2:$O13054,8,FALSE)</f>
        <v>Si</v>
      </c>
      <c r="J64" s="138" t="str">
        <f>VLOOKUP(E64,VIP!$A$2:$O13004,8,FALSE)</f>
        <v>Si</v>
      </c>
      <c r="K64" s="138" t="str">
        <f>VLOOKUP(E64,VIP!$A$2:$O16578,6,0)</f>
        <v>NO</v>
      </c>
      <c r="L64" s="143" t="s">
        <v>2409</v>
      </c>
      <c r="M64" s="93" t="s">
        <v>2437</v>
      </c>
      <c r="N64" s="93" t="s">
        <v>2443</v>
      </c>
      <c r="O64" s="138" t="s">
        <v>2444</v>
      </c>
      <c r="P64" s="143"/>
      <c r="Q64" s="134" t="s">
        <v>2409</v>
      </c>
    </row>
    <row r="65" spans="1:17" ht="18" x14ac:dyDescent="0.25">
      <c r="A65" s="138" t="str">
        <f>VLOOKUP(E65,'LISTADO ATM'!$A$2:$C$901,3,0)</f>
        <v>DISTRITO NACIONAL</v>
      </c>
      <c r="B65" s="144">
        <v>3336033624</v>
      </c>
      <c r="C65" s="94">
        <v>44460.809872685182</v>
      </c>
      <c r="D65" s="94" t="s">
        <v>2440</v>
      </c>
      <c r="E65" s="136">
        <v>955</v>
      </c>
      <c r="F65" s="138" t="str">
        <f>VLOOKUP(E65,VIP!$A$2:$O16127,2,0)</f>
        <v>DRBR955</v>
      </c>
      <c r="G65" s="138" t="str">
        <f>VLOOKUP(E65,'LISTADO ATM'!$A$2:$B$900,2,0)</f>
        <v xml:space="preserve">ATM Oficina Americana Independencia II </v>
      </c>
      <c r="H65" s="138" t="str">
        <f>VLOOKUP(E65,VIP!$A$2:$O21088,7,FALSE)</f>
        <v>Si</v>
      </c>
      <c r="I65" s="138" t="str">
        <f>VLOOKUP(E65,VIP!$A$2:$O13053,8,FALSE)</f>
        <v>Si</v>
      </c>
      <c r="J65" s="138" t="str">
        <f>VLOOKUP(E65,VIP!$A$2:$O13003,8,FALSE)</f>
        <v>Si</v>
      </c>
      <c r="K65" s="138" t="str">
        <f>VLOOKUP(E65,VIP!$A$2:$O16577,6,0)</f>
        <v>NO</v>
      </c>
      <c r="L65" s="143" t="s">
        <v>2409</v>
      </c>
      <c r="M65" s="93" t="s">
        <v>2437</v>
      </c>
      <c r="N65" s="93" t="s">
        <v>2443</v>
      </c>
      <c r="O65" s="138" t="s">
        <v>2444</v>
      </c>
      <c r="P65" s="143"/>
      <c r="Q65" s="134" t="s">
        <v>2409</v>
      </c>
    </row>
    <row r="66" spans="1:17" ht="18" x14ac:dyDescent="0.25">
      <c r="A66" s="138" t="str">
        <f>VLOOKUP(E66,'LISTADO ATM'!$A$2:$C$901,3,0)</f>
        <v>DISTRITO NACIONAL</v>
      </c>
      <c r="B66" s="144">
        <v>3336033625</v>
      </c>
      <c r="C66" s="94">
        <v>44460.811041666668</v>
      </c>
      <c r="D66" s="94" t="s">
        <v>2174</v>
      </c>
      <c r="E66" s="136">
        <v>422</v>
      </c>
      <c r="F66" s="138" t="str">
        <f>VLOOKUP(E66,VIP!$A$2:$O16126,2,0)</f>
        <v>DRBR422</v>
      </c>
      <c r="G66" s="138" t="str">
        <f>VLOOKUP(E66,'LISTADO ATM'!$A$2:$B$900,2,0)</f>
        <v xml:space="preserve">ATM Olé Manoguayabo </v>
      </c>
      <c r="H66" s="138" t="str">
        <f>VLOOKUP(E66,VIP!$A$2:$O21087,7,FALSE)</f>
        <v>Si</v>
      </c>
      <c r="I66" s="138" t="str">
        <f>VLOOKUP(E66,VIP!$A$2:$O13052,8,FALSE)</f>
        <v>Si</v>
      </c>
      <c r="J66" s="138" t="str">
        <f>VLOOKUP(E66,VIP!$A$2:$O13002,8,FALSE)</f>
        <v>Si</v>
      </c>
      <c r="K66" s="138" t="str">
        <f>VLOOKUP(E66,VIP!$A$2:$O16576,6,0)</f>
        <v>NO</v>
      </c>
      <c r="L66" s="143" t="s">
        <v>2455</v>
      </c>
      <c r="M66" s="93" t="s">
        <v>2437</v>
      </c>
      <c r="N66" s="93" t="s">
        <v>2443</v>
      </c>
      <c r="O66" s="138" t="s">
        <v>2445</v>
      </c>
      <c r="P66" s="143"/>
      <c r="Q66" s="134" t="s">
        <v>2455</v>
      </c>
    </row>
    <row r="67" spans="1:17" ht="18" x14ac:dyDescent="0.25">
      <c r="A67" s="138" t="str">
        <f>VLOOKUP(E67,'LISTADO ATM'!$A$2:$C$901,3,0)</f>
        <v>DISTRITO NACIONAL</v>
      </c>
      <c r="B67" s="144">
        <v>3336033627</v>
      </c>
      <c r="C67" s="94">
        <v>44460.816574074073</v>
      </c>
      <c r="D67" s="94" t="s">
        <v>2174</v>
      </c>
      <c r="E67" s="136">
        <v>670</v>
      </c>
      <c r="F67" s="138" t="str">
        <f>VLOOKUP(E67,VIP!$A$2:$O16125,2,0)</f>
        <v>DRBR670</v>
      </c>
      <c r="G67" s="138" t="str">
        <f>VLOOKUP(E67,'LISTADO ATM'!$A$2:$B$900,2,0)</f>
        <v>ATM Estación Texaco Algodón</v>
      </c>
      <c r="H67" s="138" t="str">
        <f>VLOOKUP(E67,VIP!$A$2:$O21086,7,FALSE)</f>
        <v>Si</v>
      </c>
      <c r="I67" s="138" t="str">
        <f>VLOOKUP(E67,VIP!$A$2:$O13051,8,FALSE)</f>
        <v>Si</v>
      </c>
      <c r="J67" s="138" t="str">
        <f>VLOOKUP(E67,VIP!$A$2:$O13001,8,FALSE)</f>
        <v>Si</v>
      </c>
      <c r="K67" s="138" t="str">
        <f>VLOOKUP(E67,VIP!$A$2:$O16575,6,0)</f>
        <v>NO</v>
      </c>
      <c r="L67" s="143" t="s">
        <v>2455</v>
      </c>
      <c r="M67" s="93" t="s">
        <v>2437</v>
      </c>
      <c r="N67" s="93" t="s">
        <v>2443</v>
      </c>
      <c r="O67" s="138" t="s">
        <v>2445</v>
      </c>
      <c r="P67" s="143"/>
      <c r="Q67" s="134" t="s">
        <v>2455</v>
      </c>
    </row>
    <row r="68" spans="1:17" ht="18" x14ac:dyDescent="0.25">
      <c r="A68" s="138" t="str">
        <f>VLOOKUP(E68,'LISTADO ATM'!$A$2:$C$901,3,0)</f>
        <v>DISTRITO NACIONAL</v>
      </c>
      <c r="B68" s="144">
        <v>3336033628</v>
      </c>
      <c r="C68" s="94">
        <v>44460.816608796296</v>
      </c>
      <c r="D68" s="94" t="s">
        <v>2440</v>
      </c>
      <c r="E68" s="136">
        <v>884</v>
      </c>
      <c r="F68" s="138" t="str">
        <f>VLOOKUP(E68,VIP!$A$2:$O16124,2,0)</f>
        <v>DRBR884</v>
      </c>
      <c r="G68" s="138" t="str">
        <f>VLOOKUP(E68,'LISTADO ATM'!$A$2:$B$900,2,0)</f>
        <v xml:space="preserve">ATM UNP Olé Sabana Perdida </v>
      </c>
      <c r="H68" s="138" t="str">
        <f>VLOOKUP(E68,VIP!$A$2:$O21085,7,FALSE)</f>
        <v>Si</v>
      </c>
      <c r="I68" s="138" t="str">
        <f>VLOOKUP(E68,VIP!$A$2:$O13050,8,FALSE)</f>
        <v>Si</v>
      </c>
      <c r="J68" s="138" t="str">
        <f>VLOOKUP(E68,VIP!$A$2:$O13000,8,FALSE)</f>
        <v>Si</v>
      </c>
      <c r="K68" s="138" t="str">
        <f>VLOOKUP(E68,VIP!$A$2:$O16574,6,0)</f>
        <v>NO</v>
      </c>
      <c r="L68" s="143" t="s">
        <v>2409</v>
      </c>
      <c r="M68" s="93" t="s">
        <v>2437</v>
      </c>
      <c r="N68" s="93" t="s">
        <v>2443</v>
      </c>
      <c r="O68" s="138" t="s">
        <v>2444</v>
      </c>
      <c r="P68" s="143"/>
      <c r="Q68" s="134" t="s">
        <v>2409</v>
      </c>
    </row>
    <row r="69" spans="1:17" ht="18" x14ac:dyDescent="0.25">
      <c r="A69" s="138" t="str">
        <f>VLOOKUP(E69,'LISTADO ATM'!$A$2:$C$901,3,0)</f>
        <v>DISTRITO NACIONAL</v>
      </c>
      <c r="B69" s="144">
        <v>3336033633</v>
      </c>
      <c r="C69" s="94">
        <v>44460.829513888886</v>
      </c>
      <c r="D69" s="94" t="s">
        <v>2174</v>
      </c>
      <c r="E69" s="136">
        <v>813</v>
      </c>
      <c r="F69" s="138" t="str">
        <f>VLOOKUP(E69,VIP!$A$2:$O16123,2,0)</f>
        <v>DRBR815</v>
      </c>
      <c r="G69" s="138" t="str">
        <f>VLOOKUP(E69,'LISTADO ATM'!$A$2:$B$900,2,0)</f>
        <v>ATM Occidental Mall</v>
      </c>
      <c r="H69" s="138" t="str">
        <f>VLOOKUP(E69,VIP!$A$2:$O21084,7,FALSE)</f>
        <v>Si</v>
      </c>
      <c r="I69" s="138" t="str">
        <f>VLOOKUP(E69,VIP!$A$2:$O13049,8,FALSE)</f>
        <v>Si</v>
      </c>
      <c r="J69" s="138" t="str">
        <f>VLOOKUP(E69,VIP!$A$2:$O12999,8,FALSE)</f>
        <v>Si</v>
      </c>
      <c r="K69" s="138" t="str">
        <f>VLOOKUP(E69,VIP!$A$2:$O16573,6,0)</f>
        <v>NO</v>
      </c>
      <c r="L69" s="143" t="s">
        <v>2455</v>
      </c>
      <c r="M69" s="93" t="s">
        <v>2437</v>
      </c>
      <c r="N69" s="93" t="s">
        <v>2443</v>
      </c>
      <c r="O69" s="138" t="s">
        <v>2445</v>
      </c>
      <c r="P69" s="143"/>
      <c r="Q69" s="134" t="s">
        <v>2455</v>
      </c>
    </row>
    <row r="70" spans="1:17" ht="18" x14ac:dyDescent="0.25">
      <c r="A70" s="138" t="str">
        <f>VLOOKUP(E70,'LISTADO ATM'!$A$2:$C$901,3,0)</f>
        <v>DISTRITO NACIONAL</v>
      </c>
      <c r="B70" s="144">
        <v>3336033634</v>
      </c>
      <c r="C70" s="94">
        <v>44460.833738425928</v>
      </c>
      <c r="D70" s="94" t="s">
        <v>2440</v>
      </c>
      <c r="E70" s="136">
        <v>54</v>
      </c>
      <c r="F70" s="138" t="str">
        <f>VLOOKUP(E70,VIP!$A$2:$O16122,2,0)</f>
        <v>DRBR054</v>
      </c>
      <c r="G70" s="138" t="str">
        <f>VLOOKUP(E70,'LISTADO ATM'!$A$2:$B$900,2,0)</f>
        <v xml:space="preserve">ATM Autoservicio Galería 360 </v>
      </c>
      <c r="H70" s="138" t="str">
        <f>VLOOKUP(E70,VIP!$A$2:$O21083,7,FALSE)</f>
        <v>Si</v>
      </c>
      <c r="I70" s="138" t="str">
        <f>VLOOKUP(E70,VIP!$A$2:$O13048,8,FALSE)</f>
        <v>Si</v>
      </c>
      <c r="J70" s="138" t="str">
        <f>VLOOKUP(E70,VIP!$A$2:$O12998,8,FALSE)</f>
        <v>Si</v>
      </c>
      <c r="K70" s="138" t="str">
        <f>VLOOKUP(E70,VIP!$A$2:$O16572,6,0)</f>
        <v>NO</v>
      </c>
      <c r="L70" s="143" t="s">
        <v>2606</v>
      </c>
      <c r="M70" s="93" t="s">
        <v>2437</v>
      </c>
      <c r="N70" s="93" t="s">
        <v>2443</v>
      </c>
      <c r="O70" s="138" t="s">
        <v>2444</v>
      </c>
      <c r="P70" s="143"/>
      <c r="Q70" s="134" t="s">
        <v>2606</v>
      </c>
    </row>
    <row r="71" spans="1:17" ht="18" x14ac:dyDescent="0.25">
      <c r="A71" s="138" t="str">
        <f>VLOOKUP(E71,'LISTADO ATM'!$A$2:$C$901,3,0)</f>
        <v>ESTE</v>
      </c>
      <c r="B71" s="144">
        <v>3336033636</v>
      </c>
      <c r="C71" s="94">
        <v>44460.856620370374</v>
      </c>
      <c r="D71" s="94" t="s">
        <v>2459</v>
      </c>
      <c r="E71" s="136">
        <v>399</v>
      </c>
      <c r="F71" s="138" t="str">
        <f>VLOOKUP(E71,VIP!$A$2:$O16121,2,0)</f>
        <v>DRBR399</v>
      </c>
      <c r="G71" s="138" t="str">
        <f>VLOOKUP(E71,'LISTADO ATM'!$A$2:$B$900,2,0)</f>
        <v xml:space="preserve">ATM Oficina La Romana II </v>
      </c>
      <c r="H71" s="138" t="str">
        <f>VLOOKUP(E71,VIP!$A$2:$O21082,7,FALSE)</f>
        <v>Si</v>
      </c>
      <c r="I71" s="138" t="str">
        <f>VLOOKUP(E71,VIP!$A$2:$O13047,8,FALSE)</f>
        <v>Si</v>
      </c>
      <c r="J71" s="138" t="str">
        <f>VLOOKUP(E71,VIP!$A$2:$O12997,8,FALSE)</f>
        <v>Si</v>
      </c>
      <c r="K71" s="138" t="str">
        <f>VLOOKUP(E71,VIP!$A$2:$O16571,6,0)</f>
        <v>NO</v>
      </c>
      <c r="L71" s="143" t="s">
        <v>2409</v>
      </c>
      <c r="M71" s="93" t="s">
        <v>2437</v>
      </c>
      <c r="N71" s="93" t="s">
        <v>2443</v>
      </c>
      <c r="O71" s="138" t="s">
        <v>2623</v>
      </c>
      <c r="P71" s="143"/>
      <c r="Q71" s="134" t="s">
        <v>2409</v>
      </c>
    </row>
    <row r="72" spans="1:17" ht="18" x14ac:dyDescent="0.25">
      <c r="A72" s="138" t="str">
        <f>VLOOKUP(E72,'LISTADO ATM'!$A$2:$C$901,3,0)</f>
        <v>DISTRITO NACIONAL</v>
      </c>
      <c r="B72" s="144">
        <v>3336033637</v>
      </c>
      <c r="C72" s="94">
        <v>44460.859664351854</v>
      </c>
      <c r="D72" s="94" t="s">
        <v>2440</v>
      </c>
      <c r="E72" s="136">
        <v>738</v>
      </c>
      <c r="F72" s="138" t="str">
        <f>VLOOKUP(E72,VIP!$A$2:$O16120,2,0)</f>
        <v>DRBR24S</v>
      </c>
      <c r="G72" s="138" t="str">
        <f>VLOOKUP(E72,'LISTADO ATM'!$A$2:$B$900,2,0)</f>
        <v xml:space="preserve">ATM Zona Franca Los Alcarrizos </v>
      </c>
      <c r="H72" s="138" t="str">
        <f>VLOOKUP(E72,VIP!$A$2:$O21081,7,FALSE)</f>
        <v>Si</v>
      </c>
      <c r="I72" s="138" t="str">
        <f>VLOOKUP(E72,VIP!$A$2:$O13046,8,FALSE)</f>
        <v>Si</v>
      </c>
      <c r="J72" s="138" t="str">
        <f>VLOOKUP(E72,VIP!$A$2:$O12996,8,FALSE)</f>
        <v>Si</v>
      </c>
      <c r="K72" s="138" t="str">
        <f>VLOOKUP(E72,VIP!$A$2:$O16570,6,0)</f>
        <v>NO</v>
      </c>
      <c r="L72" s="143" t="s">
        <v>2409</v>
      </c>
      <c r="M72" s="93" t="s">
        <v>2437</v>
      </c>
      <c r="N72" s="93" t="s">
        <v>2443</v>
      </c>
      <c r="O72" s="138" t="s">
        <v>2444</v>
      </c>
      <c r="P72" s="143"/>
      <c r="Q72" s="134" t="s">
        <v>2409</v>
      </c>
    </row>
    <row r="73" spans="1:17" ht="18" x14ac:dyDescent="0.25">
      <c r="A73" s="138" t="str">
        <f>VLOOKUP(E73,'LISTADO ATM'!$A$2:$C$901,3,0)</f>
        <v>DISTRITO NACIONAL</v>
      </c>
      <c r="B73" s="144">
        <v>3336033638</v>
      </c>
      <c r="C73" s="94">
        <v>44460.861192129632</v>
      </c>
      <c r="D73" s="94" t="s">
        <v>2440</v>
      </c>
      <c r="E73" s="136">
        <v>815</v>
      </c>
      <c r="F73" s="138" t="str">
        <f>VLOOKUP(E73,VIP!$A$2:$O16119,2,0)</f>
        <v>DRBR24A</v>
      </c>
      <c r="G73" s="138" t="str">
        <f>VLOOKUP(E73,'LISTADO ATM'!$A$2:$B$900,2,0)</f>
        <v xml:space="preserve">ATM Oficina Atalaya del Mar </v>
      </c>
      <c r="H73" s="138" t="str">
        <f>VLOOKUP(E73,VIP!$A$2:$O21080,7,FALSE)</f>
        <v>Si</v>
      </c>
      <c r="I73" s="138" t="str">
        <f>VLOOKUP(E73,VIP!$A$2:$O13045,8,FALSE)</f>
        <v>Si</v>
      </c>
      <c r="J73" s="138" t="str">
        <f>VLOOKUP(E73,VIP!$A$2:$O12995,8,FALSE)</f>
        <v>Si</v>
      </c>
      <c r="K73" s="138" t="str">
        <f>VLOOKUP(E73,VIP!$A$2:$O16569,6,0)</f>
        <v>SI</v>
      </c>
      <c r="L73" s="143" t="s">
        <v>2409</v>
      </c>
      <c r="M73" s="93" t="s">
        <v>2437</v>
      </c>
      <c r="N73" s="93" t="s">
        <v>2443</v>
      </c>
      <c r="O73" s="138" t="s">
        <v>2444</v>
      </c>
      <c r="P73" s="143"/>
      <c r="Q73" s="134" t="s">
        <v>2409</v>
      </c>
    </row>
    <row r="74" spans="1:17" ht="18" x14ac:dyDescent="0.25">
      <c r="A74" s="138" t="str">
        <f>VLOOKUP(E74,'LISTADO ATM'!$A$2:$C$901,3,0)</f>
        <v>SUR</v>
      </c>
      <c r="B74" s="144">
        <v>3336033639</v>
      </c>
      <c r="C74" s="94">
        <v>44460.862488425926</v>
      </c>
      <c r="D74" s="94" t="s">
        <v>2440</v>
      </c>
      <c r="E74" s="136">
        <v>84</v>
      </c>
      <c r="F74" s="138" t="str">
        <f>VLOOKUP(E74,VIP!$A$2:$O16118,2,0)</f>
        <v>DRBR084</v>
      </c>
      <c r="G74" s="138" t="str">
        <f>VLOOKUP(E74,'LISTADO ATM'!$A$2:$B$900,2,0)</f>
        <v xml:space="preserve">ATM Oficina Multicentro Sirena San Cristóbal </v>
      </c>
      <c r="H74" s="138" t="str">
        <f>VLOOKUP(E74,VIP!$A$2:$O21079,7,FALSE)</f>
        <v>Si</v>
      </c>
      <c r="I74" s="138" t="str">
        <f>VLOOKUP(E74,VIP!$A$2:$O13044,8,FALSE)</f>
        <v>Si</v>
      </c>
      <c r="J74" s="138" t="str">
        <f>VLOOKUP(E74,VIP!$A$2:$O12994,8,FALSE)</f>
        <v>Si</v>
      </c>
      <c r="K74" s="138" t="str">
        <f>VLOOKUP(E74,VIP!$A$2:$O16568,6,0)</f>
        <v>SI</v>
      </c>
      <c r="L74" s="143" t="s">
        <v>2409</v>
      </c>
      <c r="M74" s="93" t="s">
        <v>2437</v>
      </c>
      <c r="N74" s="93" t="s">
        <v>2443</v>
      </c>
      <c r="O74" s="138" t="s">
        <v>2444</v>
      </c>
      <c r="P74" s="143"/>
      <c r="Q74" s="134" t="s">
        <v>2409</v>
      </c>
    </row>
    <row r="75" spans="1:17" ht="18" x14ac:dyDescent="0.25">
      <c r="A75" s="138" t="str">
        <f>VLOOKUP(E75,'LISTADO ATM'!$A$2:$C$901,3,0)</f>
        <v>DISTRITO NACIONAL</v>
      </c>
      <c r="B75" s="144">
        <v>3336033640</v>
      </c>
      <c r="C75" s="94">
        <v>44460.863437499997</v>
      </c>
      <c r="D75" s="94" t="s">
        <v>2459</v>
      </c>
      <c r="E75" s="136">
        <v>735</v>
      </c>
      <c r="F75" s="138" t="str">
        <f>VLOOKUP(E75,VIP!$A$2:$O16117,2,0)</f>
        <v>DRBR179</v>
      </c>
      <c r="G75" s="138" t="str">
        <f>VLOOKUP(E75,'LISTADO ATM'!$A$2:$B$900,2,0)</f>
        <v xml:space="preserve">ATM Oficina Independencia II  </v>
      </c>
      <c r="H75" s="138" t="str">
        <f>VLOOKUP(E75,VIP!$A$2:$O21078,7,FALSE)</f>
        <v>Si</v>
      </c>
      <c r="I75" s="138" t="str">
        <f>VLOOKUP(E75,VIP!$A$2:$O13043,8,FALSE)</f>
        <v>Si</v>
      </c>
      <c r="J75" s="138" t="str">
        <f>VLOOKUP(E75,VIP!$A$2:$O12993,8,FALSE)</f>
        <v>Si</v>
      </c>
      <c r="K75" s="138" t="str">
        <f>VLOOKUP(E75,VIP!$A$2:$O16567,6,0)</f>
        <v>NO</v>
      </c>
      <c r="L75" s="143" t="s">
        <v>2433</v>
      </c>
      <c r="M75" s="93" t="s">
        <v>2437</v>
      </c>
      <c r="N75" s="93" t="s">
        <v>2443</v>
      </c>
      <c r="O75" s="138" t="s">
        <v>2623</v>
      </c>
      <c r="P75" s="143"/>
      <c r="Q75" s="134" t="s">
        <v>2433</v>
      </c>
    </row>
    <row r="76" spans="1:17" ht="18" x14ac:dyDescent="0.25">
      <c r="A76" s="138" t="str">
        <f>VLOOKUP(E76,'LISTADO ATM'!$A$2:$C$901,3,0)</f>
        <v>NORTE</v>
      </c>
      <c r="B76" s="144">
        <v>3336033641</v>
      </c>
      <c r="C76" s="94">
        <v>44460.864965277775</v>
      </c>
      <c r="D76" s="94" t="s">
        <v>2459</v>
      </c>
      <c r="E76" s="136">
        <v>93</v>
      </c>
      <c r="F76" s="138" t="str">
        <f>VLOOKUP(E76,VIP!$A$2:$O16116,2,0)</f>
        <v>DRBR093</v>
      </c>
      <c r="G76" s="138" t="str">
        <f>VLOOKUP(E76,'LISTADO ATM'!$A$2:$B$900,2,0)</f>
        <v xml:space="preserve">ATM Oficina Cotuí </v>
      </c>
      <c r="H76" s="138" t="str">
        <f>VLOOKUP(E76,VIP!$A$2:$O21077,7,FALSE)</f>
        <v>Si</v>
      </c>
      <c r="I76" s="138" t="str">
        <f>VLOOKUP(E76,VIP!$A$2:$O13042,8,FALSE)</f>
        <v>Si</v>
      </c>
      <c r="J76" s="138" t="str">
        <f>VLOOKUP(E76,VIP!$A$2:$O12992,8,FALSE)</f>
        <v>Si</v>
      </c>
      <c r="K76" s="138" t="str">
        <f>VLOOKUP(E76,VIP!$A$2:$O16566,6,0)</f>
        <v>SI</v>
      </c>
      <c r="L76" s="143" t="s">
        <v>2409</v>
      </c>
      <c r="M76" s="93" t="s">
        <v>2437</v>
      </c>
      <c r="N76" s="93" t="s">
        <v>2443</v>
      </c>
      <c r="O76" s="138" t="s">
        <v>2623</v>
      </c>
      <c r="P76" s="143"/>
      <c r="Q76" s="134" t="s">
        <v>2409</v>
      </c>
    </row>
    <row r="77" spans="1:17" ht="18" x14ac:dyDescent="0.25">
      <c r="A77" s="138" t="str">
        <f>VLOOKUP(E77,'LISTADO ATM'!$A$2:$C$901,3,0)</f>
        <v>NORTE</v>
      </c>
      <c r="B77" s="144">
        <v>3336033642</v>
      </c>
      <c r="C77" s="94">
        <v>44460.865740740737</v>
      </c>
      <c r="D77" s="94" t="s">
        <v>2459</v>
      </c>
      <c r="E77" s="136">
        <v>285</v>
      </c>
      <c r="F77" s="138" t="str">
        <f>VLOOKUP(E77,VIP!$A$2:$O16115,2,0)</f>
        <v>DRBR285</v>
      </c>
      <c r="G77" s="138" t="str">
        <f>VLOOKUP(E77,'LISTADO ATM'!$A$2:$B$900,2,0)</f>
        <v xml:space="preserve">ATM Oficina Camino Real (Puerto Plata) </v>
      </c>
      <c r="H77" s="138" t="str">
        <f>VLOOKUP(E77,VIP!$A$2:$O21076,7,FALSE)</f>
        <v>Si</v>
      </c>
      <c r="I77" s="138" t="str">
        <f>VLOOKUP(E77,VIP!$A$2:$O13041,8,FALSE)</f>
        <v>Si</v>
      </c>
      <c r="J77" s="138" t="str">
        <f>VLOOKUP(E77,VIP!$A$2:$O12991,8,FALSE)</f>
        <v>Si</v>
      </c>
      <c r="K77" s="138" t="str">
        <f>VLOOKUP(E77,VIP!$A$2:$O16565,6,0)</f>
        <v>NO</v>
      </c>
      <c r="L77" s="143" t="s">
        <v>2409</v>
      </c>
      <c r="M77" s="93" t="s">
        <v>2437</v>
      </c>
      <c r="N77" s="93" t="s">
        <v>2443</v>
      </c>
      <c r="O77" s="138" t="s">
        <v>2623</v>
      </c>
      <c r="P77" s="143"/>
      <c r="Q77" s="134" t="s">
        <v>2409</v>
      </c>
    </row>
    <row r="78" spans="1:17" ht="18" x14ac:dyDescent="0.25">
      <c r="A78" s="138" t="str">
        <f>VLOOKUP(E78,'LISTADO ATM'!$A$2:$C$901,3,0)</f>
        <v>NORTE</v>
      </c>
      <c r="B78" s="144">
        <v>3336033643</v>
      </c>
      <c r="C78" s="94">
        <v>44460.866712962961</v>
      </c>
      <c r="D78" s="94" t="s">
        <v>2614</v>
      </c>
      <c r="E78" s="136">
        <v>413</v>
      </c>
      <c r="F78" s="138" t="str">
        <f>VLOOKUP(E78,VIP!$A$2:$O16114,2,0)</f>
        <v>DRBR413</v>
      </c>
      <c r="G78" s="138" t="str">
        <f>VLOOKUP(E78,'LISTADO ATM'!$A$2:$B$900,2,0)</f>
        <v xml:space="preserve">ATM UNP Las Galeras Samaná </v>
      </c>
      <c r="H78" s="138" t="str">
        <f>VLOOKUP(E78,VIP!$A$2:$O21075,7,FALSE)</f>
        <v>Si</v>
      </c>
      <c r="I78" s="138" t="str">
        <f>VLOOKUP(E78,VIP!$A$2:$O13040,8,FALSE)</f>
        <v>Si</v>
      </c>
      <c r="J78" s="138" t="str">
        <f>VLOOKUP(E78,VIP!$A$2:$O12990,8,FALSE)</f>
        <v>Si</v>
      </c>
      <c r="K78" s="138" t="str">
        <f>VLOOKUP(E78,VIP!$A$2:$O16564,6,0)</f>
        <v>NO</v>
      </c>
      <c r="L78" s="143" t="s">
        <v>2433</v>
      </c>
      <c r="M78" s="93" t="s">
        <v>2437</v>
      </c>
      <c r="N78" s="93" t="s">
        <v>2443</v>
      </c>
      <c r="O78" s="138" t="s">
        <v>2615</v>
      </c>
      <c r="P78" s="143"/>
      <c r="Q78" s="134" t="s">
        <v>2433</v>
      </c>
    </row>
    <row r="79" spans="1:17" ht="18" x14ac:dyDescent="0.25">
      <c r="A79" s="138" t="str">
        <f>VLOOKUP(E79,'LISTADO ATM'!$A$2:$C$901,3,0)</f>
        <v>DISTRITO NACIONAL</v>
      </c>
      <c r="B79" s="144">
        <v>3336033644</v>
      </c>
      <c r="C79" s="94">
        <v>44460.868101851855</v>
      </c>
      <c r="D79" s="94" t="s">
        <v>2459</v>
      </c>
      <c r="E79" s="136">
        <v>979</v>
      </c>
      <c r="F79" s="138" t="str">
        <f>VLOOKUP(E79,VIP!$A$2:$O16113,2,0)</f>
        <v>DRBR979</v>
      </c>
      <c r="G79" s="138" t="str">
        <f>VLOOKUP(E79,'LISTADO ATM'!$A$2:$B$900,2,0)</f>
        <v xml:space="preserve">ATM Oficina Luperón I </v>
      </c>
      <c r="H79" s="138" t="str">
        <f>VLOOKUP(E79,VIP!$A$2:$O21074,7,FALSE)</f>
        <v>Si</v>
      </c>
      <c r="I79" s="138" t="str">
        <f>VLOOKUP(E79,VIP!$A$2:$O13039,8,FALSE)</f>
        <v>Si</v>
      </c>
      <c r="J79" s="138" t="str">
        <f>VLOOKUP(E79,VIP!$A$2:$O12989,8,FALSE)</f>
        <v>Si</v>
      </c>
      <c r="K79" s="138" t="str">
        <f>VLOOKUP(E79,VIP!$A$2:$O16563,6,0)</f>
        <v>NO</v>
      </c>
      <c r="L79" s="143" t="s">
        <v>2409</v>
      </c>
      <c r="M79" s="93" t="s">
        <v>2437</v>
      </c>
      <c r="N79" s="93" t="s">
        <v>2443</v>
      </c>
      <c r="O79" s="138" t="s">
        <v>2623</v>
      </c>
      <c r="P79" s="143"/>
      <c r="Q79" s="134" t="s">
        <v>2409</v>
      </c>
    </row>
    <row r="80" spans="1:17" ht="18" x14ac:dyDescent="0.25">
      <c r="A80" s="138" t="str">
        <f>VLOOKUP(E80,'LISTADO ATM'!$A$2:$C$901,3,0)</f>
        <v>DISTRITO NACIONAL</v>
      </c>
      <c r="B80" s="144">
        <v>3336033645</v>
      </c>
      <c r="C80" s="94">
        <v>44460.87</v>
      </c>
      <c r="D80" s="94" t="s">
        <v>2440</v>
      </c>
      <c r="E80" s="136">
        <v>621</v>
      </c>
      <c r="F80" s="138" t="str">
        <f>VLOOKUP(E80,VIP!$A$2:$O16112,2,0)</f>
        <v>DRBR621</v>
      </c>
      <c r="G80" s="138" t="str">
        <f>VLOOKUP(E80,'LISTADO ATM'!$A$2:$B$900,2,0)</f>
        <v xml:space="preserve">ATM CESAC  </v>
      </c>
      <c r="H80" s="138" t="str">
        <f>VLOOKUP(E80,VIP!$A$2:$O21073,7,FALSE)</f>
        <v>Si</v>
      </c>
      <c r="I80" s="138" t="str">
        <f>VLOOKUP(E80,VIP!$A$2:$O13038,8,FALSE)</f>
        <v>Si</v>
      </c>
      <c r="J80" s="138" t="str">
        <f>VLOOKUP(E80,VIP!$A$2:$O12988,8,FALSE)</f>
        <v>Si</v>
      </c>
      <c r="K80" s="138" t="str">
        <f>VLOOKUP(E80,VIP!$A$2:$O16562,6,0)</f>
        <v>NO</v>
      </c>
      <c r="L80" s="143" t="s">
        <v>2433</v>
      </c>
      <c r="M80" s="93" t="s">
        <v>2437</v>
      </c>
      <c r="N80" s="93" t="s">
        <v>2443</v>
      </c>
      <c r="O80" s="138" t="s">
        <v>2444</v>
      </c>
      <c r="P80" s="143"/>
      <c r="Q80" s="134" t="s">
        <v>2433</v>
      </c>
    </row>
    <row r="81" spans="1:17" ht="18" x14ac:dyDescent="0.25">
      <c r="A81" s="138" t="str">
        <f>VLOOKUP(E81,'LISTADO ATM'!$A$2:$C$901,3,0)</f>
        <v>DISTRITO NACIONAL</v>
      </c>
      <c r="B81" s="144">
        <v>3336033646</v>
      </c>
      <c r="C81" s="94">
        <v>44460.871018518519</v>
      </c>
      <c r="D81" s="94" t="s">
        <v>2459</v>
      </c>
      <c r="E81" s="136">
        <v>734</v>
      </c>
      <c r="F81" s="138" t="str">
        <f>VLOOKUP(E81,VIP!$A$2:$O16111,2,0)</f>
        <v>DRBR178</v>
      </c>
      <c r="G81" s="138" t="str">
        <f>VLOOKUP(E81,'LISTADO ATM'!$A$2:$B$900,2,0)</f>
        <v xml:space="preserve">ATM Oficina Independencia I </v>
      </c>
      <c r="H81" s="138" t="str">
        <f>VLOOKUP(E81,VIP!$A$2:$O21072,7,FALSE)</f>
        <v>Si</v>
      </c>
      <c r="I81" s="138" t="str">
        <f>VLOOKUP(E81,VIP!$A$2:$O13037,8,FALSE)</f>
        <v>Si</v>
      </c>
      <c r="J81" s="138" t="str">
        <f>VLOOKUP(E81,VIP!$A$2:$O12987,8,FALSE)</f>
        <v>Si</v>
      </c>
      <c r="K81" s="138" t="str">
        <f>VLOOKUP(E81,VIP!$A$2:$O16561,6,0)</f>
        <v>SI</v>
      </c>
      <c r="L81" s="143" t="s">
        <v>2409</v>
      </c>
      <c r="M81" s="93" t="s">
        <v>2437</v>
      </c>
      <c r="N81" s="93" t="s">
        <v>2443</v>
      </c>
      <c r="O81" s="138" t="s">
        <v>2623</v>
      </c>
      <c r="P81" s="143"/>
      <c r="Q81" s="134" t="s">
        <v>2409</v>
      </c>
    </row>
    <row r="82" spans="1:17" ht="18" x14ac:dyDescent="0.25">
      <c r="A82" s="138" t="str">
        <f>VLOOKUP(E82,'LISTADO ATM'!$A$2:$C$901,3,0)</f>
        <v>DISTRITO NACIONAL</v>
      </c>
      <c r="B82" s="144">
        <v>3336033648</v>
      </c>
      <c r="C82" s="94">
        <v>44460.873090277775</v>
      </c>
      <c r="D82" s="94" t="s">
        <v>2440</v>
      </c>
      <c r="E82" s="136">
        <v>931</v>
      </c>
      <c r="F82" s="138" t="str">
        <f>VLOOKUP(E82,VIP!$A$2:$O16109,2,0)</f>
        <v>DRBR24N</v>
      </c>
      <c r="G82" s="138" t="str">
        <f>VLOOKUP(E82,'LISTADO ATM'!$A$2:$B$900,2,0)</f>
        <v xml:space="preserve">ATM Autobanco Luperón I </v>
      </c>
      <c r="H82" s="138" t="str">
        <f>VLOOKUP(E82,VIP!$A$2:$O21070,7,FALSE)</f>
        <v>Si</v>
      </c>
      <c r="I82" s="138" t="str">
        <f>VLOOKUP(E82,VIP!$A$2:$O13035,8,FALSE)</f>
        <v>Si</v>
      </c>
      <c r="J82" s="138" t="str">
        <f>VLOOKUP(E82,VIP!$A$2:$O12985,8,FALSE)</f>
        <v>Si</v>
      </c>
      <c r="K82" s="138" t="str">
        <f>VLOOKUP(E82,VIP!$A$2:$O16559,6,0)</f>
        <v>NO</v>
      </c>
      <c r="L82" s="143" t="s">
        <v>2409</v>
      </c>
      <c r="M82" s="93" t="s">
        <v>2437</v>
      </c>
      <c r="N82" s="93" t="s">
        <v>2443</v>
      </c>
      <c r="O82" s="138" t="s">
        <v>2444</v>
      </c>
      <c r="P82" s="143"/>
      <c r="Q82" s="134" t="s">
        <v>2409</v>
      </c>
    </row>
    <row r="83" spans="1:17" ht="18" x14ac:dyDescent="0.25">
      <c r="A83" s="138" t="str">
        <f>VLOOKUP(E83,'LISTADO ATM'!$A$2:$C$901,3,0)</f>
        <v>SUR</v>
      </c>
      <c r="B83" s="144">
        <v>3336033649</v>
      </c>
      <c r="C83" s="94">
        <v>44460.874074074076</v>
      </c>
      <c r="D83" s="94" t="s">
        <v>2459</v>
      </c>
      <c r="E83" s="136">
        <v>767</v>
      </c>
      <c r="F83" s="138" t="str">
        <f>VLOOKUP(E83,VIP!$A$2:$O16108,2,0)</f>
        <v>DRBR059</v>
      </c>
      <c r="G83" s="138" t="str">
        <f>VLOOKUP(E83,'LISTADO ATM'!$A$2:$B$900,2,0)</f>
        <v xml:space="preserve">ATM S/M Diverso (Azua) </v>
      </c>
      <c r="H83" s="138" t="str">
        <f>VLOOKUP(E83,VIP!$A$2:$O21069,7,FALSE)</f>
        <v>Si</v>
      </c>
      <c r="I83" s="138" t="str">
        <f>VLOOKUP(E83,VIP!$A$2:$O13034,8,FALSE)</f>
        <v>No</v>
      </c>
      <c r="J83" s="138" t="str">
        <f>VLOOKUP(E83,VIP!$A$2:$O12984,8,FALSE)</f>
        <v>No</v>
      </c>
      <c r="K83" s="138" t="str">
        <f>VLOOKUP(E83,VIP!$A$2:$O16558,6,0)</f>
        <v>NO</v>
      </c>
      <c r="L83" s="143" t="s">
        <v>2409</v>
      </c>
      <c r="M83" s="93" t="s">
        <v>2437</v>
      </c>
      <c r="N83" s="93" t="s">
        <v>2443</v>
      </c>
      <c r="O83" s="138" t="s">
        <v>2623</v>
      </c>
      <c r="P83" s="143"/>
      <c r="Q83" s="134" t="s">
        <v>2409</v>
      </c>
    </row>
    <row r="84" spans="1:17" ht="18" x14ac:dyDescent="0.25">
      <c r="A84" s="138" t="str">
        <f>VLOOKUP(E84,'LISTADO ATM'!$A$2:$C$901,3,0)</f>
        <v>ESTE</v>
      </c>
      <c r="B84" s="144">
        <v>3336033650</v>
      </c>
      <c r="C84" s="94">
        <v>44460.874872685185</v>
      </c>
      <c r="D84" s="94" t="s">
        <v>2440</v>
      </c>
      <c r="E84" s="136">
        <v>427</v>
      </c>
      <c r="F84" s="138" t="str">
        <f>VLOOKUP(E84,VIP!$A$2:$O16107,2,0)</f>
        <v>DRBR427</v>
      </c>
      <c r="G84" s="138" t="str">
        <f>VLOOKUP(E84,'LISTADO ATM'!$A$2:$B$900,2,0)</f>
        <v xml:space="preserve">ATM Almacenes Iberia (Hato Mayor) </v>
      </c>
      <c r="H84" s="138" t="str">
        <f>VLOOKUP(E84,VIP!$A$2:$O21068,7,FALSE)</f>
        <v>Si</v>
      </c>
      <c r="I84" s="138" t="str">
        <f>VLOOKUP(E84,VIP!$A$2:$O13033,8,FALSE)</f>
        <v>Si</v>
      </c>
      <c r="J84" s="138" t="str">
        <f>VLOOKUP(E84,VIP!$A$2:$O12983,8,FALSE)</f>
        <v>Si</v>
      </c>
      <c r="K84" s="138" t="str">
        <f>VLOOKUP(E84,VIP!$A$2:$O16557,6,0)</f>
        <v>NO</v>
      </c>
      <c r="L84" s="143" t="s">
        <v>2409</v>
      </c>
      <c r="M84" s="93" t="s">
        <v>2437</v>
      </c>
      <c r="N84" s="93" t="s">
        <v>2443</v>
      </c>
      <c r="O84" s="138" t="s">
        <v>2444</v>
      </c>
      <c r="P84" s="143"/>
      <c r="Q84" s="134" t="s">
        <v>2409</v>
      </c>
    </row>
    <row r="85" spans="1:17" ht="18" x14ac:dyDescent="0.25">
      <c r="A85" s="138" t="str">
        <f>VLOOKUP(E85,'LISTADO ATM'!$A$2:$C$901,3,0)</f>
        <v>SUR</v>
      </c>
      <c r="B85" s="144">
        <v>3336033651</v>
      </c>
      <c r="C85" s="94">
        <v>44460.875787037039</v>
      </c>
      <c r="D85" s="94" t="s">
        <v>2440</v>
      </c>
      <c r="E85" s="136">
        <v>44</v>
      </c>
      <c r="F85" s="138" t="str">
        <f>VLOOKUP(E85,VIP!$A$2:$O16106,2,0)</f>
        <v>DRBR044</v>
      </c>
      <c r="G85" s="138" t="str">
        <f>VLOOKUP(E85,'LISTADO ATM'!$A$2:$B$900,2,0)</f>
        <v xml:space="preserve">ATM Oficina Pedernales </v>
      </c>
      <c r="H85" s="138" t="str">
        <f>VLOOKUP(E85,VIP!$A$2:$O21067,7,FALSE)</f>
        <v>Si</v>
      </c>
      <c r="I85" s="138" t="str">
        <f>VLOOKUP(E85,VIP!$A$2:$O13032,8,FALSE)</f>
        <v>Si</v>
      </c>
      <c r="J85" s="138" t="str">
        <f>VLOOKUP(E85,VIP!$A$2:$O12982,8,FALSE)</f>
        <v>Si</v>
      </c>
      <c r="K85" s="138" t="str">
        <f>VLOOKUP(E85,VIP!$A$2:$O16556,6,0)</f>
        <v>SI</v>
      </c>
      <c r="L85" s="143" t="s">
        <v>2409</v>
      </c>
      <c r="M85" s="93" t="s">
        <v>2437</v>
      </c>
      <c r="N85" s="93" t="s">
        <v>2443</v>
      </c>
      <c r="O85" s="138" t="s">
        <v>2444</v>
      </c>
      <c r="P85" s="143"/>
      <c r="Q85" s="134" t="s">
        <v>2409</v>
      </c>
    </row>
    <row r="86" spans="1:17" ht="18" x14ac:dyDescent="0.25">
      <c r="A86" s="138" t="str">
        <f>VLOOKUP(E86,'LISTADO ATM'!$A$2:$C$901,3,0)</f>
        <v>DISTRITO NACIONAL</v>
      </c>
      <c r="B86" s="144">
        <v>3336033652</v>
      </c>
      <c r="C86" s="94">
        <v>44460.875937500001</v>
      </c>
      <c r="D86" s="94" t="s">
        <v>2459</v>
      </c>
      <c r="E86" s="136">
        <v>23</v>
      </c>
      <c r="F86" s="138" t="str">
        <f>VLOOKUP(E86,VIP!$A$2:$O16105,2,0)</f>
        <v>DRBR023</v>
      </c>
      <c r="G86" s="138" t="str">
        <f>VLOOKUP(E86,'LISTADO ATM'!$A$2:$B$900,2,0)</f>
        <v xml:space="preserve">ATM Oficina México </v>
      </c>
      <c r="H86" s="138" t="str">
        <f>VLOOKUP(E86,VIP!$A$2:$O21066,7,FALSE)</f>
        <v>Si</v>
      </c>
      <c r="I86" s="138" t="str">
        <f>VLOOKUP(E86,VIP!$A$2:$O13031,8,FALSE)</f>
        <v>Si</v>
      </c>
      <c r="J86" s="138" t="str">
        <f>VLOOKUP(E86,VIP!$A$2:$O12981,8,FALSE)</f>
        <v>Si</v>
      </c>
      <c r="K86" s="138" t="str">
        <f>VLOOKUP(E86,VIP!$A$2:$O16555,6,0)</f>
        <v>NO</v>
      </c>
      <c r="L86" s="143" t="s">
        <v>2643</v>
      </c>
      <c r="M86" s="93" t="s">
        <v>2437</v>
      </c>
      <c r="N86" s="93" t="s">
        <v>2443</v>
      </c>
      <c r="O86" s="138" t="s">
        <v>2616</v>
      </c>
      <c r="P86" s="143"/>
      <c r="Q86" s="134" t="s">
        <v>2643</v>
      </c>
    </row>
    <row r="87" spans="1:17" ht="18" x14ac:dyDescent="0.25">
      <c r="A87" s="138" t="str">
        <f>VLOOKUP(E87,'LISTADO ATM'!$A$2:$C$901,3,0)</f>
        <v>DISTRITO NACIONAL</v>
      </c>
      <c r="B87" s="144">
        <v>3336033653</v>
      </c>
      <c r="C87" s="94">
        <v>44460.877812500003</v>
      </c>
      <c r="D87" s="94" t="s">
        <v>2174</v>
      </c>
      <c r="E87" s="136">
        <v>858</v>
      </c>
      <c r="F87" s="138" t="str">
        <f>VLOOKUP(E87,VIP!$A$2:$O16104,2,0)</f>
        <v>DRBR858</v>
      </c>
      <c r="G87" s="138" t="str">
        <f>VLOOKUP(E87,'LISTADO ATM'!$A$2:$B$900,2,0)</f>
        <v xml:space="preserve">ATM Cooperativa Maestros (COOPNAMA) </v>
      </c>
      <c r="H87" s="138" t="str">
        <f>VLOOKUP(E87,VIP!$A$2:$O21065,7,FALSE)</f>
        <v>Si</v>
      </c>
      <c r="I87" s="138" t="str">
        <f>VLOOKUP(E87,VIP!$A$2:$O13030,8,FALSE)</f>
        <v>No</v>
      </c>
      <c r="J87" s="138" t="str">
        <f>VLOOKUP(E87,VIP!$A$2:$O12980,8,FALSE)</f>
        <v>No</v>
      </c>
      <c r="K87" s="138" t="str">
        <f>VLOOKUP(E87,VIP!$A$2:$O16554,6,0)</f>
        <v>NO</v>
      </c>
      <c r="L87" s="143" t="s">
        <v>2212</v>
      </c>
      <c r="M87" s="93" t="s">
        <v>2437</v>
      </c>
      <c r="N87" s="93" t="s">
        <v>2443</v>
      </c>
      <c r="O87" s="138" t="s">
        <v>2445</v>
      </c>
      <c r="P87" s="143"/>
      <c r="Q87" s="134" t="s">
        <v>2212</v>
      </c>
    </row>
    <row r="88" spans="1:17" ht="18" x14ac:dyDescent="0.25">
      <c r="A88" s="138" t="str">
        <f>VLOOKUP(E88,'LISTADO ATM'!$A$2:$C$901,3,0)</f>
        <v>DISTRITO NACIONAL</v>
      </c>
      <c r="B88" s="144">
        <v>3336033654</v>
      </c>
      <c r="C88" s="94">
        <v>44460.87877314815</v>
      </c>
      <c r="D88" s="94" t="s">
        <v>2174</v>
      </c>
      <c r="E88" s="136">
        <v>577</v>
      </c>
      <c r="F88" s="138" t="str">
        <f>VLOOKUP(E88,VIP!$A$2:$O16103,2,0)</f>
        <v>DRBR173</v>
      </c>
      <c r="G88" s="138" t="str">
        <f>VLOOKUP(E88,'LISTADO ATM'!$A$2:$B$900,2,0)</f>
        <v xml:space="preserve">ATM Olé Ave. Duarte </v>
      </c>
      <c r="H88" s="138" t="str">
        <f>VLOOKUP(E88,VIP!$A$2:$O21064,7,FALSE)</f>
        <v>Si</v>
      </c>
      <c r="I88" s="138" t="str">
        <f>VLOOKUP(E88,VIP!$A$2:$O13029,8,FALSE)</f>
        <v>Si</v>
      </c>
      <c r="J88" s="138" t="str">
        <f>VLOOKUP(E88,VIP!$A$2:$O12979,8,FALSE)</f>
        <v>Si</v>
      </c>
      <c r="K88" s="138" t="str">
        <f>VLOOKUP(E88,VIP!$A$2:$O16553,6,0)</f>
        <v>SI</v>
      </c>
      <c r="L88" s="143" t="s">
        <v>2238</v>
      </c>
      <c r="M88" s="93" t="s">
        <v>2437</v>
      </c>
      <c r="N88" s="93" t="s">
        <v>2443</v>
      </c>
      <c r="O88" s="138" t="s">
        <v>2445</v>
      </c>
      <c r="P88" s="143"/>
      <c r="Q88" s="134" t="s">
        <v>2238</v>
      </c>
    </row>
    <row r="89" spans="1:17" ht="18" x14ac:dyDescent="0.25">
      <c r="A89" s="138" t="str">
        <f>VLOOKUP(E89,'LISTADO ATM'!$A$2:$C$901,3,0)</f>
        <v>DISTRITO NACIONAL</v>
      </c>
      <c r="B89" s="144">
        <v>3336033660</v>
      </c>
      <c r="C89" s="94">
        <v>44460.894814814812</v>
      </c>
      <c r="D89" s="94" t="s">
        <v>2174</v>
      </c>
      <c r="E89" s="136">
        <v>390</v>
      </c>
      <c r="F89" s="138" t="str">
        <f>VLOOKUP(E89,VIP!$A$2:$O16101,2,0)</f>
        <v>DRBR390</v>
      </c>
      <c r="G89" s="138" t="str">
        <f>VLOOKUP(E89,'LISTADO ATM'!$A$2:$B$900,2,0)</f>
        <v xml:space="preserve">ATM Oficina Boca Chica II </v>
      </c>
      <c r="H89" s="138" t="str">
        <f>VLOOKUP(E89,VIP!$A$2:$O21062,7,FALSE)</f>
        <v>Si</v>
      </c>
      <c r="I89" s="138" t="str">
        <f>VLOOKUP(E89,VIP!$A$2:$O13027,8,FALSE)</f>
        <v>Si</v>
      </c>
      <c r="J89" s="138" t="str">
        <f>VLOOKUP(E89,VIP!$A$2:$O12977,8,FALSE)</f>
        <v>Si</v>
      </c>
      <c r="K89" s="138" t="str">
        <f>VLOOKUP(E89,VIP!$A$2:$O16551,6,0)</f>
        <v>NO</v>
      </c>
      <c r="L89" s="143" t="s">
        <v>2455</v>
      </c>
      <c r="M89" s="93" t="s">
        <v>2437</v>
      </c>
      <c r="N89" s="93" t="s">
        <v>2443</v>
      </c>
      <c r="O89" s="138" t="s">
        <v>2445</v>
      </c>
      <c r="P89" s="143"/>
      <c r="Q89" s="134" t="s">
        <v>2455</v>
      </c>
    </row>
    <row r="90" spans="1:17" ht="18" x14ac:dyDescent="0.25">
      <c r="A90" s="138" t="str">
        <f>VLOOKUP(E90,'LISTADO ATM'!$A$2:$C$901,3,0)</f>
        <v>NORTE</v>
      </c>
      <c r="B90" s="144">
        <v>3336033661</v>
      </c>
      <c r="C90" s="94">
        <v>44460.945057870369</v>
      </c>
      <c r="D90" s="94" t="s">
        <v>2175</v>
      </c>
      <c r="E90" s="136">
        <v>991</v>
      </c>
      <c r="F90" s="138" t="str">
        <f>VLOOKUP(E90,VIP!$A$2:$O16104,2,0)</f>
        <v>DRBR991</v>
      </c>
      <c r="G90" s="138" t="str">
        <f>VLOOKUP(E90,'LISTADO ATM'!$A$2:$B$900,2,0)</f>
        <v xml:space="preserve">ATM UNP Las Matas de Santa Cruz </v>
      </c>
      <c r="H90" s="138" t="str">
        <f>VLOOKUP(E90,VIP!$A$2:$O21065,7,FALSE)</f>
        <v>Si</v>
      </c>
      <c r="I90" s="138" t="str">
        <f>VLOOKUP(E90,VIP!$A$2:$O13030,8,FALSE)</f>
        <v>Si</v>
      </c>
      <c r="J90" s="138" t="str">
        <f>VLOOKUP(E90,VIP!$A$2:$O12980,8,FALSE)</f>
        <v>Si</v>
      </c>
      <c r="K90" s="138" t="str">
        <f>VLOOKUP(E90,VIP!$A$2:$O16554,6,0)</f>
        <v>NO</v>
      </c>
      <c r="L90" s="143" t="s">
        <v>2212</v>
      </c>
      <c r="M90" s="93" t="s">
        <v>2437</v>
      </c>
      <c r="N90" s="93" t="s">
        <v>2443</v>
      </c>
      <c r="O90" s="138" t="s">
        <v>2627</v>
      </c>
      <c r="P90" s="143"/>
      <c r="Q90" s="134" t="s">
        <v>2212</v>
      </c>
    </row>
    <row r="91" spans="1:17" ht="18" x14ac:dyDescent="0.25">
      <c r="A91" s="138" t="str">
        <f>VLOOKUP(E91,'LISTADO ATM'!$A$2:$C$901,3,0)</f>
        <v>DISTRITO NACIONAL</v>
      </c>
      <c r="B91" s="144">
        <v>3336033664</v>
      </c>
      <c r="C91" s="94">
        <v>44460.962106481478</v>
      </c>
      <c r="D91" s="94" t="s">
        <v>2440</v>
      </c>
      <c r="E91" s="136">
        <v>407</v>
      </c>
      <c r="F91" s="138" t="str">
        <f>VLOOKUP(E91,VIP!$A$2:$O16103,2,0)</f>
        <v>DRBR407</v>
      </c>
      <c r="G91" s="138" t="str">
        <f>VLOOKUP(E91,'LISTADO ATM'!$A$2:$B$900,2,0)</f>
        <v xml:space="preserve">ATM Multicentro La Sirena Villa Mella </v>
      </c>
      <c r="H91" s="138" t="str">
        <f>VLOOKUP(E91,VIP!$A$2:$O21064,7,FALSE)</f>
        <v>Si</v>
      </c>
      <c r="I91" s="138" t="str">
        <f>VLOOKUP(E91,VIP!$A$2:$O13029,8,FALSE)</f>
        <v>Si</v>
      </c>
      <c r="J91" s="138" t="str">
        <f>VLOOKUP(E91,VIP!$A$2:$O12979,8,FALSE)</f>
        <v>Si</v>
      </c>
      <c r="K91" s="138" t="str">
        <f>VLOOKUP(E91,VIP!$A$2:$O16553,6,0)</f>
        <v>NO</v>
      </c>
      <c r="L91" s="143" t="s">
        <v>2409</v>
      </c>
      <c r="M91" s="93" t="s">
        <v>2437</v>
      </c>
      <c r="N91" s="93" t="s">
        <v>2443</v>
      </c>
      <c r="O91" s="138" t="s">
        <v>2444</v>
      </c>
      <c r="P91" s="143"/>
      <c r="Q91" s="134" t="s">
        <v>2409</v>
      </c>
    </row>
    <row r="92" spans="1:17" ht="18" x14ac:dyDescent="0.25">
      <c r="A92" s="138" t="str">
        <f>VLOOKUP(E92,'LISTADO ATM'!$A$2:$C$901,3,0)</f>
        <v>NORTE</v>
      </c>
      <c r="B92" s="144">
        <v>3336033665</v>
      </c>
      <c r="C92" s="94">
        <v>44460.963402777779</v>
      </c>
      <c r="D92" s="94" t="s">
        <v>2614</v>
      </c>
      <c r="E92" s="136">
        <v>373</v>
      </c>
      <c r="F92" s="138" t="str">
        <f>VLOOKUP(E92,VIP!$A$2:$O16102,2,0)</f>
        <v>DRBR373</v>
      </c>
      <c r="G92" s="138" t="str">
        <f>VLOOKUP(E92,'LISTADO ATM'!$A$2:$B$900,2,0)</f>
        <v>S/M Tangui Nagua</v>
      </c>
      <c r="H92" s="138" t="str">
        <f>VLOOKUP(E92,VIP!$A$2:$O21063,7,FALSE)</f>
        <v>N/A</v>
      </c>
      <c r="I92" s="138" t="str">
        <f>VLOOKUP(E92,VIP!$A$2:$O13028,8,FALSE)</f>
        <v>N/A</v>
      </c>
      <c r="J92" s="138" t="str">
        <f>VLOOKUP(E92,VIP!$A$2:$O12978,8,FALSE)</f>
        <v>N/A</v>
      </c>
      <c r="K92" s="138" t="str">
        <f>VLOOKUP(E92,VIP!$A$2:$O16552,6,0)</f>
        <v>N/A</v>
      </c>
      <c r="L92" s="143" t="s">
        <v>2409</v>
      </c>
      <c r="M92" s="93" t="s">
        <v>2437</v>
      </c>
      <c r="N92" s="93" t="s">
        <v>2443</v>
      </c>
      <c r="O92" s="138" t="s">
        <v>2615</v>
      </c>
      <c r="P92" s="143"/>
      <c r="Q92" s="134" t="s">
        <v>2409</v>
      </c>
    </row>
    <row r="93" spans="1:17" ht="18" x14ac:dyDescent="0.25">
      <c r="A93" s="138" t="str">
        <f>VLOOKUP(E93,'LISTADO ATM'!$A$2:$C$901,3,0)</f>
        <v>NORTE</v>
      </c>
      <c r="B93" s="144">
        <v>3336033666</v>
      </c>
      <c r="C93" s="94">
        <v>44461.007465277777</v>
      </c>
      <c r="D93" s="94" t="s">
        <v>2440</v>
      </c>
      <c r="E93" s="136">
        <v>310</v>
      </c>
      <c r="F93" s="138" t="str">
        <f>VLOOKUP(E93,VIP!$A$2:$O16116,2,0)</f>
        <v>DRBR310</v>
      </c>
      <c r="G93" s="138" t="str">
        <f>VLOOKUP(E93,'LISTADO ATM'!$A$2:$B$900,2,0)</f>
        <v xml:space="preserve">ATM Farmacia San Judas Tadeo Jarabacoa </v>
      </c>
      <c r="H93" s="138" t="str">
        <f>VLOOKUP(E93,VIP!$A$2:$O21077,7,FALSE)</f>
        <v>Si</v>
      </c>
      <c r="I93" s="138" t="str">
        <f>VLOOKUP(E93,VIP!$A$2:$O13042,8,FALSE)</f>
        <v>Si</v>
      </c>
      <c r="J93" s="138" t="str">
        <f>VLOOKUP(E93,VIP!$A$2:$O12992,8,FALSE)</f>
        <v>Si</v>
      </c>
      <c r="K93" s="138" t="str">
        <f>VLOOKUP(E93,VIP!$A$2:$O16566,6,0)</f>
        <v>NO</v>
      </c>
      <c r="L93" s="143" t="s">
        <v>2409</v>
      </c>
      <c r="M93" s="93" t="s">
        <v>2437</v>
      </c>
      <c r="N93" s="93" t="s">
        <v>2443</v>
      </c>
      <c r="O93" s="138" t="s">
        <v>2444</v>
      </c>
      <c r="P93" s="143"/>
      <c r="Q93" s="134" t="s">
        <v>2409</v>
      </c>
    </row>
    <row r="94" spans="1:17" ht="18" x14ac:dyDescent="0.25">
      <c r="A94" s="138" t="str">
        <f>VLOOKUP(E94,'LISTADO ATM'!$A$2:$C$901,3,0)</f>
        <v>NORTE</v>
      </c>
      <c r="B94" s="144">
        <v>3336033667</v>
      </c>
      <c r="C94" s="94">
        <v>44461.014745370368</v>
      </c>
      <c r="D94" s="94" t="s">
        <v>2614</v>
      </c>
      <c r="E94" s="136">
        <v>632</v>
      </c>
      <c r="F94" s="138" t="str">
        <f>VLOOKUP(E94,VIP!$A$2:$O16115,2,0)</f>
        <v>DRBR263</v>
      </c>
      <c r="G94" s="138" t="str">
        <f>VLOOKUP(E94,'LISTADO ATM'!$A$2:$B$900,2,0)</f>
        <v xml:space="preserve">ATM Autobanco Gurabo </v>
      </c>
      <c r="H94" s="138" t="str">
        <f>VLOOKUP(E94,VIP!$A$2:$O21076,7,FALSE)</f>
        <v>Si</v>
      </c>
      <c r="I94" s="138" t="str">
        <f>VLOOKUP(E94,VIP!$A$2:$O13041,8,FALSE)</f>
        <v>Si</v>
      </c>
      <c r="J94" s="138" t="str">
        <f>VLOOKUP(E94,VIP!$A$2:$O12991,8,FALSE)</f>
        <v>Si</v>
      </c>
      <c r="K94" s="138" t="str">
        <f>VLOOKUP(E94,VIP!$A$2:$O16565,6,0)</f>
        <v>NO</v>
      </c>
      <c r="L94" s="143" t="s">
        <v>2409</v>
      </c>
      <c r="M94" s="93" t="s">
        <v>2437</v>
      </c>
      <c r="N94" s="93" t="s">
        <v>2443</v>
      </c>
      <c r="O94" s="138" t="s">
        <v>2615</v>
      </c>
      <c r="P94" s="143"/>
      <c r="Q94" s="134" t="s">
        <v>2409</v>
      </c>
    </row>
    <row r="95" spans="1:17" ht="18" x14ac:dyDescent="0.25">
      <c r="A95" s="138" t="str">
        <f>VLOOKUP(E95,'LISTADO ATM'!$A$2:$C$901,3,0)</f>
        <v>DISTRITO NACIONAL</v>
      </c>
      <c r="B95" s="144">
        <v>3336033668</v>
      </c>
      <c r="C95" s="94">
        <v>44461.016712962963</v>
      </c>
      <c r="D95" s="94" t="s">
        <v>2440</v>
      </c>
      <c r="E95" s="136">
        <v>438</v>
      </c>
      <c r="F95" s="138" t="str">
        <f>VLOOKUP(E95,VIP!$A$2:$O16114,2,0)</f>
        <v>DRBR438</v>
      </c>
      <c r="G95" s="138" t="str">
        <f>VLOOKUP(E95,'LISTADO ATM'!$A$2:$B$900,2,0)</f>
        <v xml:space="preserve">ATM Autobanco Torre IV </v>
      </c>
      <c r="H95" s="138" t="str">
        <f>VLOOKUP(E95,VIP!$A$2:$O21075,7,FALSE)</f>
        <v>Si</v>
      </c>
      <c r="I95" s="138" t="str">
        <f>VLOOKUP(E95,VIP!$A$2:$O13040,8,FALSE)</f>
        <v>Si</v>
      </c>
      <c r="J95" s="138" t="str">
        <f>VLOOKUP(E95,VIP!$A$2:$O12990,8,FALSE)</f>
        <v>Si</v>
      </c>
      <c r="K95" s="138" t="str">
        <f>VLOOKUP(E95,VIP!$A$2:$O16564,6,0)</f>
        <v>SI</v>
      </c>
      <c r="L95" s="143" t="s">
        <v>2647</v>
      </c>
      <c r="M95" s="93" t="s">
        <v>2437</v>
      </c>
      <c r="N95" s="93" t="s">
        <v>2443</v>
      </c>
      <c r="O95" s="138" t="s">
        <v>2444</v>
      </c>
      <c r="P95" s="143"/>
      <c r="Q95" s="134" t="s">
        <v>2647</v>
      </c>
    </row>
    <row r="96" spans="1:17" ht="18" x14ac:dyDescent="0.25">
      <c r="A96" s="138" t="str">
        <f>VLOOKUP(E96,'LISTADO ATM'!$A$2:$C$901,3,0)</f>
        <v>ESTE</v>
      </c>
      <c r="B96" s="144">
        <v>3336033669</v>
      </c>
      <c r="C96" s="94">
        <v>44461.021284722221</v>
      </c>
      <c r="D96" s="94" t="s">
        <v>2459</v>
      </c>
      <c r="E96" s="136">
        <v>651</v>
      </c>
      <c r="F96" s="138" t="str">
        <f>VLOOKUP(E96,VIP!$A$2:$O16113,2,0)</f>
        <v>DRBR651</v>
      </c>
      <c r="G96" s="138" t="str">
        <f>VLOOKUP(E96,'LISTADO ATM'!$A$2:$B$900,2,0)</f>
        <v>ATM Eco Petroleo Romana</v>
      </c>
      <c r="H96" s="138" t="str">
        <f>VLOOKUP(E96,VIP!$A$2:$O21074,7,FALSE)</f>
        <v>Si</v>
      </c>
      <c r="I96" s="138" t="str">
        <f>VLOOKUP(E96,VIP!$A$2:$O13039,8,FALSE)</f>
        <v>Si</v>
      </c>
      <c r="J96" s="138" t="str">
        <f>VLOOKUP(E96,VIP!$A$2:$O12989,8,FALSE)</f>
        <v>Si</v>
      </c>
      <c r="K96" s="138" t="str">
        <f>VLOOKUP(E96,VIP!$A$2:$O16563,6,0)</f>
        <v>NO</v>
      </c>
      <c r="L96" s="143" t="s">
        <v>2409</v>
      </c>
      <c r="M96" s="93" t="s">
        <v>2437</v>
      </c>
      <c r="N96" s="93" t="s">
        <v>2443</v>
      </c>
      <c r="O96" s="138" t="s">
        <v>2616</v>
      </c>
      <c r="P96" s="143"/>
      <c r="Q96" s="134" t="s">
        <v>2409</v>
      </c>
    </row>
    <row r="97" spans="1:17" ht="18" x14ac:dyDescent="0.25">
      <c r="A97" s="138" t="str">
        <f>VLOOKUP(E97,'LISTADO ATM'!$A$2:$C$901,3,0)</f>
        <v>NORTE</v>
      </c>
      <c r="B97" s="144">
        <v>3336033670</v>
      </c>
      <c r="C97" s="94">
        <v>44461.040706018517</v>
      </c>
      <c r="D97" s="94" t="s">
        <v>2459</v>
      </c>
      <c r="E97" s="136">
        <v>228</v>
      </c>
      <c r="F97" s="138" t="str">
        <f>VLOOKUP(E97,VIP!$A$2:$O16112,2,0)</f>
        <v>DRBR228</v>
      </c>
      <c r="G97" s="138" t="str">
        <f>VLOOKUP(E97,'LISTADO ATM'!$A$2:$B$900,2,0)</f>
        <v xml:space="preserve">ATM Oficina SAJOMA </v>
      </c>
      <c r="H97" s="138" t="str">
        <f>VLOOKUP(E97,VIP!$A$2:$O21073,7,FALSE)</f>
        <v>Si</v>
      </c>
      <c r="I97" s="138" t="str">
        <f>VLOOKUP(E97,VIP!$A$2:$O13038,8,FALSE)</f>
        <v>Si</v>
      </c>
      <c r="J97" s="138" t="str">
        <f>VLOOKUP(E97,VIP!$A$2:$O12988,8,FALSE)</f>
        <v>Si</v>
      </c>
      <c r="K97" s="138" t="str">
        <f>VLOOKUP(E97,VIP!$A$2:$O16562,6,0)</f>
        <v>NO</v>
      </c>
      <c r="L97" s="143" t="s">
        <v>2643</v>
      </c>
      <c r="M97" s="93" t="s">
        <v>2437</v>
      </c>
      <c r="N97" s="93" t="s">
        <v>2443</v>
      </c>
      <c r="O97" s="138" t="s">
        <v>2616</v>
      </c>
      <c r="P97" s="143"/>
      <c r="Q97" s="134" t="s">
        <v>2643</v>
      </c>
    </row>
    <row r="98" spans="1:17" ht="18" x14ac:dyDescent="0.25">
      <c r="A98" s="138" t="str">
        <f>VLOOKUP(E98,'LISTADO ATM'!$A$2:$C$901,3,0)</f>
        <v>SUR</v>
      </c>
      <c r="B98" s="144">
        <v>3336033671</v>
      </c>
      <c r="C98" s="94">
        <v>44461.044907407406</v>
      </c>
      <c r="D98" s="94" t="s">
        <v>2459</v>
      </c>
      <c r="E98" s="136">
        <v>5</v>
      </c>
      <c r="F98" s="138" t="str">
        <f>VLOOKUP(E98,VIP!$A$2:$O16111,2,0)</f>
        <v>DRBR005</v>
      </c>
      <c r="G98" s="138" t="str">
        <f>VLOOKUP(E98,'LISTADO ATM'!$A$2:$B$900,2,0)</f>
        <v>ATM Oficina Autoservicio Villa Ofelia (San Juan)</v>
      </c>
      <c r="H98" s="138" t="str">
        <f>VLOOKUP(E98,VIP!$A$2:$O21072,7,FALSE)</f>
        <v>Si</v>
      </c>
      <c r="I98" s="138" t="str">
        <f>VLOOKUP(E98,VIP!$A$2:$O13037,8,FALSE)</f>
        <v>Si</v>
      </c>
      <c r="J98" s="138" t="str">
        <f>VLOOKUP(E98,VIP!$A$2:$O12987,8,FALSE)</f>
        <v>Si</v>
      </c>
      <c r="K98" s="138" t="str">
        <f>VLOOKUP(E98,VIP!$A$2:$O16561,6,0)</f>
        <v>NO</v>
      </c>
      <c r="L98" s="143" t="s">
        <v>2409</v>
      </c>
      <c r="M98" s="93" t="s">
        <v>2437</v>
      </c>
      <c r="N98" s="93" t="s">
        <v>2443</v>
      </c>
      <c r="O98" s="138" t="s">
        <v>2616</v>
      </c>
      <c r="P98" s="143"/>
      <c r="Q98" s="134" t="s">
        <v>2409</v>
      </c>
    </row>
    <row r="99" spans="1:17" ht="18" x14ac:dyDescent="0.25">
      <c r="A99" s="138" t="str">
        <f>VLOOKUP(E99,'LISTADO ATM'!$A$2:$C$901,3,0)</f>
        <v>DISTRITO NACIONAL</v>
      </c>
      <c r="B99" s="144">
        <v>3336033672</v>
      </c>
      <c r="C99" s="94">
        <v>44461.045601851853</v>
      </c>
      <c r="D99" s="94" t="s">
        <v>2440</v>
      </c>
      <c r="E99" s="136">
        <v>696</v>
      </c>
      <c r="F99" s="138" t="str">
        <f>VLOOKUP(E99,VIP!$A$2:$O16110,2,0)</f>
        <v>DRBR696</v>
      </c>
      <c r="G99" s="138" t="str">
        <f>VLOOKUP(E99,'LISTADO ATM'!$A$2:$B$900,2,0)</f>
        <v>ATM Olé Jacobo Majluta</v>
      </c>
      <c r="H99" s="138" t="str">
        <f>VLOOKUP(E99,VIP!$A$2:$O21071,7,FALSE)</f>
        <v>Si</v>
      </c>
      <c r="I99" s="138" t="str">
        <f>VLOOKUP(E99,VIP!$A$2:$O13036,8,FALSE)</f>
        <v>Si</v>
      </c>
      <c r="J99" s="138" t="str">
        <f>VLOOKUP(E99,VIP!$A$2:$O12986,8,FALSE)</f>
        <v>Si</v>
      </c>
      <c r="K99" s="138" t="str">
        <f>VLOOKUP(E99,VIP!$A$2:$O16560,6,0)</f>
        <v>NO</v>
      </c>
      <c r="L99" s="143" t="s">
        <v>2409</v>
      </c>
      <c r="M99" s="93" t="s">
        <v>2437</v>
      </c>
      <c r="N99" s="93" t="s">
        <v>2443</v>
      </c>
      <c r="O99" s="138" t="s">
        <v>2444</v>
      </c>
      <c r="P99" s="143"/>
      <c r="Q99" s="134" t="s">
        <v>2409</v>
      </c>
    </row>
    <row r="100" spans="1:17" ht="18" x14ac:dyDescent="0.25">
      <c r="A100" s="138" t="str">
        <f>VLOOKUP(E100,'LISTADO ATM'!$A$2:$C$901,3,0)</f>
        <v>NORTE</v>
      </c>
      <c r="B100" s="144">
        <v>3336033673</v>
      </c>
      <c r="C100" s="94">
        <v>44461.046111111114</v>
      </c>
      <c r="D100" s="94" t="s">
        <v>2459</v>
      </c>
      <c r="E100" s="136">
        <v>142</v>
      </c>
      <c r="F100" s="138" t="str">
        <f>VLOOKUP(E100,VIP!$A$2:$O16109,2,0)</f>
        <v>DRBR142</v>
      </c>
      <c r="G100" s="138" t="str">
        <f>VLOOKUP(E100,'LISTADO ATM'!$A$2:$B$900,2,0)</f>
        <v xml:space="preserve">ATM Centro de Caja Galerías Bonao </v>
      </c>
      <c r="H100" s="138" t="str">
        <f>VLOOKUP(E100,VIP!$A$2:$O21070,7,FALSE)</f>
        <v>Si</v>
      </c>
      <c r="I100" s="138" t="str">
        <f>VLOOKUP(E100,VIP!$A$2:$O13035,8,FALSE)</f>
        <v>Si</v>
      </c>
      <c r="J100" s="138" t="str">
        <f>VLOOKUP(E100,VIP!$A$2:$O12985,8,FALSE)</f>
        <v>Si</v>
      </c>
      <c r="K100" s="138" t="str">
        <f>VLOOKUP(E100,VIP!$A$2:$O16559,6,0)</f>
        <v>SI</v>
      </c>
      <c r="L100" s="143" t="s">
        <v>2409</v>
      </c>
      <c r="M100" s="93" t="s">
        <v>2437</v>
      </c>
      <c r="N100" s="93" t="s">
        <v>2443</v>
      </c>
      <c r="O100" s="138" t="s">
        <v>2616</v>
      </c>
      <c r="P100" s="143"/>
      <c r="Q100" s="134" t="s">
        <v>2409</v>
      </c>
    </row>
    <row r="101" spans="1:17" ht="18" x14ac:dyDescent="0.25">
      <c r="A101" s="138" t="str">
        <f>VLOOKUP(E101,'LISTADO ATM'!$A$2:$C$901,3,0)</f>
        <v>NORTE</v>
      </c>
      <c r="B101" s="144">
        <v>3336033674</v>
      </c>
      <c r="C101" s="94">
        <v>44461.046817129631</v>
      </c>
      <c r="D101" s="94" t="s">
        <v>2614</v>
      </c>
      <c r="E101" s="136">
        <v>595</v>
      </c>
      <c r="F101" s="138" t="str">
        <f>VLOOKUP(E101,VIP!$A$2:$O16108,2,0)</f>
        <v>DRBR595</v>
      </c>
      <c r="G101" s="138" t="str">
        <f>VLOOKUP(E101,'LISTADO ATM'!$A$2:$B$900,2,0)</f>
        <v xml:space="preserve">ATM S/M Central I (Santiago) </v>
      </c>
      <c r="H101" s="138" t="str">
        <f>VLOOKUP(E101,VIP!$A$2:$O21069,7,FALSE)</f>
        <v>Si</v>
      </c>
      <c r="I101" s="138" t="str">
        <f>VLOOKUP(E101,VIP!$A$2:$O13034,8,FALSE)</f>
        <v>Si</v>
      </c>
      <c r="J101" s="138" t="str">
        <f>VLOOKUP(E101,VIP!$A$2:$O12984,8,FALSE)</f>
        <v>Si</v>
      </c>
      <c r="K101" s="138" t="str">
        <f>VLOOKUP(E101,VIP!$A$2:$O16558,6,0)</f>
        <v>NO</v>
      </c>
      <c r="L101" s="143" t="s">
        <v>2647</v>
      </c>
      <c r="M101" s="93" t="s">
        <v>2437</v>
      </c>
      <c r="N101" s="93" t="s">
        <v>2443</v>
      </c>
      <c r="O101" s="138" t="s">
        <v>2615</v>
      </c>
      <c r="P101" s="143"/>
      <c r="Q101" s="134" t="s">
        <v>2647</v>
      </c>
    </row>
    <row r="102" spans="1:17" ht="18" x14ac:dyDescent="0.25">
      <c r="A102" s="138" t="str">
        <f>VLOOKUP(E102,'LISTADO ATM'!$A$2:$C$901,3,0)</f>
        <v>DISTRITO NACIONAL</v>
      </c>
      <c r="B102" s="144">
        <v>3336033675</v>
      </c>
      <c r="C102" s="94">
        <v>44461.048113425924</v>
      </c>
      <c r="D102" s="94" t="s">
        <v>2459</v>
      </c>
      <c r="E102" s="136">
        <v>717</v>
      </c>
      <c r="F102" s="138" t="str">
        <f>VLOOKUP(E102,VIP!$A$2:$O16107,2,0)</f>
        <v>DRBR24K</v>
      </c>
      <c r="G102" s="138" t="str">
        <f>VLOOKUP(E102,'LISTADO ATM'!$A$2:$B$900,2,0)</f>
        <v xml:space="preserve">ATM Oficina Los Alcarrizos </v>
      </c>
      <c r="H102" s="138" t="str">
        <f>VLOOKUP(E102,VIP!$A$2:$O21068,7,FALSE)</f>
        <v>Si</v>
      </c>
      <c r="I102" s="138" t="str">
        <f>VLOOKUP(E102,VIP!$A$2:$O13033,8,FALSE)</f>
        <v>Si</v>
      </c>
      <c r="J102" s="138" t="str">
        <f>VLOOKUP(E102,VIP!$A$2:$O12983,8,FALSE)</f>
        <v>Si</v>
      </c>
      <c r="K102" s="138" t="str">
        <f>VLOOKUP(E102,VIP!$A$2:$O16557,6,0)</f>
        <v>SI</v>
      </c>
      <c r="L102" s="143" t="s">
        <v>2647</v>
      </c>
      <c r="M102" s="93" t="s">
        <v>2437</v>
      </c>
      <c r="N102" s="93" t="s">
        <v>2443</v>
      </c>
      <c r="O102" s="138" t="s">
        <v>2616</v>
      </c>
      <c r="P102" s="143"/>
      <c r="Q102" s="134" t="s">
        <v>2647</v>
      </c>
    </row>
    <row r="103" spans="1:17" ht="18" x14ac:dyDescent="0.25">
      <c r="A103" s="138" t="str">
        <f>VLOOKUP(E103,'LISTADO ATM'!$A$2:$C$901,3,0)</f>
        <v>ESTE</v>
      </c>
      <c r="B103" s="144">
        <v>3336033676</v>
      </c>
      <c r="C103" s="94">
        <v>44461.052581018521</v>
      </c>
      <c r="D103" s="94" t="s">
        <v>2174</v>
      </c>
      <c r="E103" s="136">
        <v>631</v>
      </c>
      <c r="F103" s="138" t="str">
        <f>VLOOKUP(E103,VIP!$A$2:$O16106,2,0)</f>
        <v>DRBR417</v>
      </c>
      <c r="G103" s="138" t="str">
        <f>VLOOKUP(E103,'LISTADO ATM'!$A$2:$B$900,2,0)</f>
        <v xml:space="preserve">ATM ASOCODEQUI (San Pedro) </v>
      </c>
      <c r="H103" s="138" t="str">
        <f>VLOOKUP(E103,VIP!$A$2:$O21067,7,FALSE)</f>
        <v>Si</v>
      </c>
      <c r="I103" s="138" t="str">
        <f>VLOOKUP(E103,VIP!$A$2:$O13032,8,FALSE)</f>
        <v>Si</v>
      </c>
      <c r="J103" s="138" t="str">
        <f>VLOOKUP(E103,VIP!$A$2:$O12982,8,FALSE)</f>
        <v>Si</v>
      </c>
      <c r="K103" s="138" t="str">
        <f>VLOOKUP(E103,VIP!$A$2:$O16556,6,0)</f>
        <v>NO</v>
      </c>
      <c r="L103" s="143" t="s">
        <v>2212</v>
      </c>
      <c r="M103" s="93" t="s">
        <v>2437</v>
      </c>
      <c r="N103" s="93" t="s">
        <v>2443</v>
      </c>
      <c r="O103" s="138" t="s">
        <v>2445</v>
      </c>
      <c r="P103" s="143"/>
      <c r="Q103" s="134" t="s">
        <v>2212</v>
      </c>
    </row>
    <row r="104" spans="1:17" ht="18" x14ac:dyDescent="0.25">
      <c r="A104" s="138" t="str">
        <f>VLOOKUP(E104,'LISTADO ATM'!$A$2:$C$901,3,0)</f>
        <v>ESTE</v>
      </c>
      <c r="B104" s="144">
        <v>3336033677</v>
      </c>
      <c r="C104" s="94">
        <v>44461.053680555553</v>
      </c>
      <c r="D104" s="94" t="s">
        <v>2174</v>
      </c>
      <c r="E104" s="136">
        <v>368</v>
      </c>
      <c r="F104" s="138" t="str">
        <f>VLOOKUP(E104,VIP!$A$2:$O16105,2,0)</f>
        <v xml:space="preserve">DRBR368 </v>
      </c>
      <c r="G104" s="138" t="str">
        <f>VLOOKUP(E104,'LISTADO ATM'!$A$2:$B$900,2,0)</f>
        <v>ATM Ayuntamiento Peralvillo</v>
      </c>
      <c r="H104" s="138" t="str">
        <f>VLOOKUP(E104,VIP!$A$2:$O21066,7,FALSE)</f>
        <v>N/A</v>
      </c>
      <c r="I104" s="138" t="str">
        <f>VLOOKUP(E104,VIP!$A$2:$O13031,8,FALSE)</f>
        <v>N/A</v>
      </c>
      <c r="J104" s="138" t="str">
        <f>VLOOKUP(E104,VIP!$A$2:$O12981,8,FALSE)</f>
        <v>N/A</v>
      </c>
      <c r="K104" s="138" t="str">
        <f>VLOOKUP(E104,VIP!$A$2:$O16555,6,0)</f>
        <v>N/A</v>
      </c>
      <c r="L104" s="143" t="s">
        <v>2238</v>
      </c>
      <c r="M104" s="93" t="s">
        <v>2437</v>
      </c>
      <c r="N104" s="93" t="s">
        <v>2443</v>
      </c>
      <c r="O104" s="138" t="s">
        <v>2445</v>
      </c>
      <c r="P104" s="143"/>
      <c r="Q104" s="134" t="s">
        <v>2238</v>
      </c>
    </row>
    <row r="105" spans="1:17" ht="18" x14ac:dyDescent="0.25">
      <c r="A105" s="138" t="str">
        <f>VLOOKUP(E105,'LISTADO ATM'!$A$2:$C$901,3,0)</f>
        <v>DISTRITO NACIONAL</v>
      </c>
      <c r="B105" s="144">
        <v>3336033678</v>
      </c>
      <c r="C105" s="94">
        <v>44461.057222222225</v>
      </c>
      <c r="D105" s="94" t="s">
        <v>2174</v>
      </c>
      <c r="E105" s="136">
        <v>180</v>
      </c>
      <c r="F105" s="138" t="str">
        <f>VLOOKUP(E105,VIP!$A$2:$O16104,2,0)</f>
        <v>DRBR180</v>
      </c>
      <c r="G105" s="138" t="str">
        <f>VLOOKUP(E105,'LISTADO ATM'!$A$2:$B$900,2,0)</f>
        <v xml:space="preserve">ATM Megacentro II </v>
      </c>
      <c r="H105" s="138" t="str">
        <f>VLOOKUP(E105,VIP!$A$2:$O21065,7,FALSE)</f>
        <v>Si</v>
      </c>
      <c r="I105" s="138" t="str">
        <f>VLOOKUP(E105,VIP!$A$2:$O13030,8,FALSE)</f>
        <v>Si</v>
      </c>
      <c r="J105" s="138" t="str">
        <f>VLOOKUP(E105,VIP!$A$2:$O12980,8,FALSE)</f>
        <v>Si</v>
      </c>
      <c r="K105" s="138" t="str">
        <f>VLOOKUP(E105,VIP!$A$2:$O16554,6,0)</f>
        <v>SI</v>
      </c>
      <c r="L105" s="143" t="s">
        <v>2238</v>
      </c>
      <c r="M105" s="93" t="s">
        <v>2437</v>
      </c>
      <c r="N105" s="93" t="s">
        <v>2443</v>
      </c>
      <c r="O105" s="138" t="s">
        <v>2445</v>
      </c>
      <c r="P105" s="143"/>
      <c r="Q105" s="134" t="s">
        <v>2238</v>
      </c>
    </row>
    <row r="106" spans="1:17" ht="18" x14ac:dyDescent="0.25">
      <c r="A106" s="138" t="str">
        <f>VLOOKUP(E106,'LISTADO ATM'!$A$2:$C$901,3,0)</f>
        <v>DISTRITO NACIONAL</v>
      </c>
      <c r="B106" s="144">
        <v>3336033680</v>
      </c>
      <c r="C106" s="94">
        <v>44461.066747685189</v>
      </c>
      <c r="D106" s="94" t="s">
        <v>2459</v>
      </c>
      <c r="E106" s="136">
        <v>973</v>
      </c>
      <c r="F106" s="138" t="str">
        <f>VLOOKUP(E106,VIP!$A$2:$O16103,2,0)</f>
        <v>DRBR912</v>
      </c>
      <c r="G106" s="138" t="str">
        <f>VLOOKUP(E106,'LISTADO ATM'!$A$2:$B$900,2,0)</f>
        <v xml:space="preserve">ATM Oficina Sabana de la Mar </v>
      </c>
      <c r="H106" s="138" t="str">
        <f>VLOOKUP(E106,VIP!$A$2:$O21064,7,FALSE)</f>
        <v>Si</v>
      </c>
      <c r="I106" s="138" t="str">
        <f>VLOOKUP(E106,VIP!$A$2:$O13029,8,FALSE)</f>
        <v>Si</v>
      </c>
      <c r="J106" s="138" t="str">
        <f>VLOOKUP(E106,VIP!$A$2:$O12979,8,FALSE)</f>
        <v>Si</v>
      </c>
      <c r="K106" s="138" t="str">
        <f>VLOOKUP(E106,VIP!$A$2:$O16553,6,0)</f>
        <v>NO</v>
      </c>
      <c r="L106" s="143" t="s">
        <v>2409</v>
      </c>
      <c r="M106" s="93" t="s">
        <v>2437</v>
      </c>
      <c r="N106" s="93" t="s">
        <v>2443</v>
      </c>
      <c r="O106" s="138" t="s">
        <v>2616</v>
      </c>
      <c r="P106" s="143"/>
      <c r="Q106" s="134" t="s">
        <v>2409</v>
      </c>
    </row>
    <row r="107" spans="1:17" ht="18" x14ac:dyDescent="0.25">
      <c r="A107" s="138" t="str">
        <f>VLOOKUP(E107,'LISTADO ATM'!$A$2:$C$901,3,0)</f>
        <v>NORTE</v>
      </c>
      <c r="B107" s="144">
        <v>3336033681</v>
      </c>
      <c r="C107" s="94">
        <v>44461.097222222219</v>
      </c>
      <c r="D107" s="94" t="s">
        <v>2614</v>
      </c>
      <c r="E107" s="136">
        <v>633</v>
      </c>
      <c r="F107" s="138" t="str">
        <f>VLOOKUP(E107,VIP!$A$2:$O16103,2,0)</f>
        <v>DRBR260</v>
      </c>
      <c r="G107" s="138" t="str">
        <f>VLOOKUP(E107,'LISTADO ATM'!$A$2:$B$900,2,0)</f>
        <v xml:space="preserve">ATM Autobanco Las Colinas </v>
      </c>
      <c r="H107" s="138" t="str">
        <f>VLOOKUP(E107,VIP!$A$2:$O21064,7,FALSE)</f>
        <v>Si</v>
      </c>
      <c r="I107" s="138" t="str">
        <f>VLOOKUP(E107,VIP!$A$2:$O13029,8,FALSE)</f>
        <v>Si</v>
      </c>
      <c r="J107" s="138" t="str">
        <f>VLOOKUP(E107,VIP!$A$2:$O12979,8,FALSE)</f>
        <v>Si</v>
      </c>
      <c r="K107" s="138" t="str">
        <f>VLOOKUP(E107,VIP!$A$2:$O16553,6,0)</f>
        <v>SI</v>
      </c>
      <c r="L107" s="143" t="s">
        <v>2409</v>
      </c>
      <c r="M107" s="93" t="s">
        <v>2437</v>
      </c>
      <c r="N107" s="93" t="s">
        <v>2443</v>
      </c>
      <c r="O107" s="138" t="s">
        <v>2615</v>
      </c>
      <c r="P107" s="143"/>
      <c r="Q107" s="134" t="s">
        <v>2409</v>
      </c>
    </row>
    <row r="108" spans="1:17" ht="18" x14ac:dyDescent="0.25">
      <c r="A108" s="138" t="str">
        <f>VLOOKUP(E108,'LISTADO ATM'!$A$2:$C$901,3,0)</f>
        <v>DISTRITO NACIONAL</v>
      </c>
      <c r="B108" s="144">
        <v>3336033682</v>
      </c>
      <c r="C108" s="94">
        <v>44461.20449074074</v>
      </c>
      <c r="D108" s="94" t="s">
        <v>2440</v>
      </c>
      <c r="E108" s="136">
        <v>539</v>
      </c>
      <c r="F108" s="138" t="str">
        <f>VLOOKUP(E108,VIP!$A$2:$O16112,2,0)</f>
        <v>DRBR539</v>
      </c>
      <c r="G108" s="138" t="str">
        <f>VLOOKUP(E108,'LISTADO ATM'!$A$2:$B$900,2,0)</f>
        <v>ATM S/M La Cadena Los Proceres</v>
      </c>
      <c r="H108" s="138" t="str">
        <f>VLOOKUP(E108,VIP!$A$2:$O21073,7,FALSE)</f>
        <v>Si</v>
      </c>
      <c r="I108" s="138" t="str">
        <f>VLOOKUP(E108,VIP!$A$2:$O13038,8,FALSE)</f>
        <v>Si</v>
      </c>
      <c r="J108" s="138" t="str">
        <f>VLOOKUP(E108,VIP!$A$2:$O12988,8,FALSE)</f>
        <v>Si</v>
      </c>
      <c r="K108" s="138" t="str">
        <f>VLOOKUP(E108,VIP!$A$2:$O16562,6,0)</f>
        <v>NO</v>
      </c>
      <c r="L108" s="143" t="s">
        <v>2433</v>
      </c>
      <c r="M108" s="93" t="s">
        <v>2437</v>
      </c>
      <c r="N108" s="93" t="s">
        <v>2443</v>
      </c>
      <c r="O108" s="138" t="s">
        <v>2444</v>
      </c>
      <c r="P108" s="143"/>
      <c r="Q108" s="134" t="s">
        <v>2433</v>
      </c>
    </row>
    <row r="109" spans="1:17" ht="18" x14ac:dyDescent="0.25">
      <c r="A109" s="138" t="str">
        <f>VLOOKUP(E109,'LISTADO ATM'!$A$2:$C$901,3,0)</f>
        <v>DISTRITO NACIONAL</v>
      </c>
      <c r="B109" s="144">
        <v>3336033683</v>
      </c>
      <c r="C109" s="94">
        <v>44461.20689814815</v>
      </c>
      <c r="D109" s="94" t="s">
        <v>2440</v>
      </c>
      <c r="E109" s="136">
        <v>578</v>
      </c>
      <c r="F109" s="138" t="str">
        <f>VLOOKUP(E109,VIP!$A$2:$O16111,2,0)</f>
        <v>DRBR324</v>
      </c>
      <c r="G109" s="138" t="str">
        <f>VLOOKUP(E109,'LISTADO ATM'!$A$2:$B$900,2,0)</f>
        <v xml:space="preserve">ATM Procuraduría General de la República </v>
      </c>
      <c r="H109" s="138" t="str">
        <f>VLOOKUP(E109,VIP!$A$2:$O21072,7,FALSE)</f>
        <v>Si</v>
      </c>
      <c r="I109" s="138" t="str">
        <f>VLOOKUP(E109,VIP!$A$2:$O13037,8,FALSE)</f>
        <v>No</v>
      </c>
      <c r="J109" s="138" t="str">
        <f>VLOOKUP(E109,VIP!$A$2:$O12987,8,FALSE)</f>
        <v>No</v>
      </c>
      <c r="K109" s="138" t="str">
        <f>VLOOKUP(E109,VIP!$A$2:$O16561,6,0)</f>
        <v>NO</v>
      </c>
      <c r="L109" s="143" t="s">
        <v>2409</v>
      </c>
      <c r="M109" s="93" t="s">
        <v>2437</v>
      </c>
      <c r="N109" s="93" t="s">
        <v>2443</v>
      </c>
      <c r="O109" s="138" t="s">
        <v>2444</v>
      </c>
      <c r="P109" s="143"/>
      <c r="Q109" s="134" t="s">
        <v>2409</v>
      </c>
    </row>
    <row r="110" spans="1:17" ht="18" x14ac:dyDescent="0.25">
      <c r="A110" s="138" t="str">
        <f>VLOOKUP(E110,'LISTADO ATM'!$A$2:$C$901,3,0)</f>
        <v>DISTRITO NACIONAL</v>
      </c>
      <c r="B110" s="144">
        <v>3336033684</v>
      </c>
      <c r="C110" s="94">
        <v>44461.209293981483</v>
      </c>
      <c r="D110" s="94" t="s">
        <v>2440</v>
      </c>
      <c r="E110" s="136">
        <v>600</v>
      </c>
      <c r="F110" s="138" t="str">
        <f>VLOOKUP(E110,VIP!$A$2:$O16110,2,0)</f>
        <v>DRBR600</v>
      </c>
      <c r="G110" s="138" t="str">
        <f>VLOOKUP(E110,'LISTADO ATM'!$A$2:$B$900,2,0)</f>
        <v>ATM S/M Bravo Hipica</v>
      </c>
      <c r="H110" s="138" t="str">
        <f>VLOOKUP(E110,VIP!$A$2:$O21071,7,FALSE)</f>
        <v>N/A</v>
      </c>
      <c r="I110" s="138" t="str">
        <f>VLOOKUP(E110,VIP!$A$2:$O13036,8,FALSE)</f>
        <v>N/A</v>
      </c>
      <c r="J110" s="138" t="str">
        <f>VLOOKUP(E110,VIP!$A$2:$O12986,8,FALSE)</f>
        <v>N/A</v>
      </c>
      <c r="K110" s="138" t="str">
        <f>VLOOKUP(E110,VIP!$A$2:$O16560,6,0)</f>
        <v>N/A</v>
      </c>
      <c r="L110" s="143" t="s">
        <v>2409</v>
      </c>
      <c r="M110" s="93" t="s">
        <v>2437</v>
      </c>
      <c r="N110" s="93" t="s">
        <v>2443</v>
      </c>
      <c r="O110" s="138" t="s">
        <v>2444</v>
      </c>
      <c r="P110" s="143"/>
      <c r="Q110" s="134" t="s">
        <v>2409</v>
      </c>
    </row>
    <row r="111" spans="1:17" ht="18" x14ac:dyDescent="0.25">
      <c r="A111" s="138" t="str">
        <f>VLOOKUP(E111,'LISTADO ATM'!$A$2:$C$901,3,0)</f>
        <v>ESTE</v>
      </c>
      <c r="B111" s="144">
        <v>3336033685</v>
      </c>
      <c r="C111" s="94">
        <v>44461.211643518516</v>
      </c>
      <c r="D111" s="94" t="s">
        <v>2459</v>
      </c>
      <c r="E111" s="136">
        <v>630</v>
      </c>
      <c r="F111" s="138" t="str">
        <f>VLOOKUP(E111,VIP!$A$2:$O16109,2,0)</f>
        <v>DRBR112</v>
      </c>
      <c r="G111" s="138" t="str">
        <f>VLOOKUP(E111,'LISTADO ATM'!$A$2:$B$900,2,0)</f>
        <v xml:space="preserve">ATM Oficina Plaza Zaglul (SPM) </v>
      </c>
      <c r="H111" s="138" t="str">
        <f>VLOOKUP(E111,VIP!$A$2:$O21070,7,FALSE)</f>
        <v>Si</v>
      </c>
      <c r="I111" s="138" t="str">
        <f>VLOOKUP(E111,VIP!$A$2:$O13035,8,FALSE)</f>
        <v>Si</v>
      </c>
      <c r="J111" s="138" t="str">
        <f>VLOOKUP(E111,VIP!$A$2:$O12985,8,FALSE)</f>
        <v>Si</v>
      </c>
      <c r="K111" s="138" t="str">
        <f>VLOOKUP(E111,VIP!$A$2:$O16559,6,0)</f>
        <v>NO</v>
      </c>
      <c r="L111" s="143" t="s">
        <v>2409</v>
      </c>
      <c r="M111" s="93" t="s">
        <v>2437</v>
      </c>
      <c r="N111" s="93" t="s">
        <v>2443</v>
      </c>
      <c r="O111" s="138" t="s">
        <v>2616</v>
      </c>
      <c r="P111" s="143"/>
      <c r="Q111" s="134" t="s">
        <v>2409</v>
      </c>
    </row>
    <row r="112" spans="1:17" ht="18" x14ac:dyDescent="0.25">
      <c r="A112" s="138" t="str">
        <f>VLOOKUP(E112,'LISTADO ATM'!$A$2:$C$901,3,0)</f>
        <v>DISTRITO NACIONAL</v>
      </c>
      <c r="B112" s="144">
        <v>3336033686</v>
      </c>
      <c r="C112" s="94">
        <v>44461.213912037034</v>
      </c>
      <c r="D112" s="94" t="s">
        <v>2440</v>
      </c>
      <c r="E112" s="136">
        <v>655</v>
      </c>
      <c r="F112" s="138" t="str">
        <f>VLOOKUP(E112,VIP!$A$2:$O16108,2,0)</f>
        <v>DRBR655</v>
      </c>
      <c r="G112" s="138" t="str">
        <f>VLOOKUP(E112,'LISTADO ATM'!$A$2:$B$900,2,0)</f>
        <v>ATM Farmacia Sandra</v>
      </c>
      <c r="H112" s="138" t="str">
        <f>VLOOKUP(E112,VIP!$A$2:$O21069,7,FALSE)</f>
        <v>Si</v>
      </c>
      <c r="I112" s="138" t="str">
        <f>VLOOKUP(E112,VIP!$A$2:$O13034,8,FALSE)</f>
        <v>Si</v>
      </c>
      <c r="J112" s="138" t="str">
        <f>VLOOKUP(E112,VIP!$A$2:$O12984,8,FALSE)</f>
        <v>Si</v>
      </c>
      <c r="K112" s="138" t="str">
        <f>VLOOKUP(E112,VIP!$A$2:$O16558,6,0)</f>
        <v>NO</v>
      </c>
      <c r="L112" s="143" t="s">
        <v>2409</v>
      </c>
      <c r="M112" s="93" t="s">
        <v>2437</v>
      </c>
      <c r="N112" s="93" t="s">
        <v>2443</v>
      </c>
      <c r="O112" s="138" t="s">
        <v>2444</v>
      </c>
      <c r="P112" s="143"/>
      <c r="Q112" s="134" t="s">
        <v>2409</v>
      </c>
    </row>
    <row r="113" spans="1:17" ht="18" x14ac:dyDescent="0.25">
      <c r="A113" s="138" t="str">
        <f>VLOOKUP(E113,'LISTADO ATM'!$A$2:$C$901,3,0)</f>
        <v>SUR</v>
      </c>
      <c r="B113" s="144">
        <v>3336033687</v>
      </c>
      <c r="C113" s="94">
        <v>44461.216458333336</v>
      </c>
      <c r="D113" s="94" t="s">
        <v>2459</v>
      </c>
      <c r="E113" s="136">
        <v>750</v>
      </c>
      <c r="F113" s="138" t="str">
        <f>VLOOKUP(E113,VIP!$A$2:$O16107,2,0)</f>
        <v>DRBR265</v>
      </c>
      <c r="G113" s="138" t="str">
        <f>VLOOKUP(E113,'LISTADO ATM'!$A$2:$B$900,2,0)</f>
        <v xml:space="preserve">ATM UNP Duvergé </v>
      </c>
      <c r="H113" s="138" t="str">
        <f>VLOOKUP(E113,VIP!$A$2:$O21068,7,FALSE)</f>
        <v>Si</v>
      </c>
      <c r="I113" s="138" t="str">
        <f>VLOOKUP(E113,VIP!$A$2:$O13033,8,FALSE)</f>
        <v>Si</v>
      </c>
      <c r="J113" s="138" t="str">
        <f>VLOOKUP(E113,VIP!$A$2:$O12983,8,FALSE)</f>
        <v>Si</v>
      </c>
      <c r="K113" s="138" t="str">
        <f>VLOOKUP(E113,VIP!$A$2:$O16557,6,0)</f>
        <v>SI</v>
      </c>
      <c r="L113" s="143" t="s">
        <v>2433</v>
      </c>
      <c r="M113" s="93" t="s">
        <v>2437</v>
      </c>
      <c r="N113" s="93" t="s">
        <v>2443</v>
      </c>
      <c r="O113" s="138" t="s">
        <v>2616</v>
      </c>
      <c r="P113" s="143"/>
      <c r="Q113" s="134" t="s">
        <v>2433</v>
      </c>
    </row>
    <row r="114" spans="1:17" ht="18" x14ac:dyDescent="0.25">
      <c r="A114" s="138" t="str">
        <f>VLOOKUP(E114,'LISTADO ATM'!$A$2:$C$901,3,0)</f>
        <v>DISTRITO NACIONAL</v>
      </c>
      <c r="B114" s="144">
        <v>3336033688</v>
      </c>
      <c r="C114" s="94">
        <v>44461.219837962963</v>
      </c>
      <c r="D114" s="94" t="s">
        <v>2440</v>
      </c>
      <c r="E114" s="136">
        <v>797</v>
      </c>
      <c r="F114" s="138" t="str">
        <f>VLOOKUP(E114,VIP!$A$2:$O16106,2,0)</f>
        <v xml:space="preserve">DRBR797 </v>
      </c>
      <c r="G114" s="138" t="str">
        <f>VLOOKUP(E114,'LISTADO ATM'!$A$2:$B$900,2,0)</f>
        <v>ATM Dirección de Pensiones y Jubilaciones</v>
      </c>
      <c r="H114" s="138" t="str">
        <f>VLOOKUP(E114,VIP!$A$2:$O21067,7,FALSE)</f>
        <v>N/A</v>
      </c>
      <c r="I114" s="138" t="str">
        <f>VLOOKUP(E114,VIP!$A$2:$O13032,8,FALSE)</f>
        <v>N/A</v>
      </c>
      <c r="J114" s="138" t="str">
        <f>VLOOKUP(E114,VIP!$A$2:$O12982,8,FALSE)</f>
        <v>N/A</v>
      </c>
      <c r="K114" s="138" t="str">
        <f>VLOOKUP(E114,VIP!$A$2:$O16556,6,0)</f>
        <v>N/A</v>
      </c>
      <c r="L114" s="143" t="s">
        <v>2433</v>
      </c>
      <c r="M114" s="93" t="s">
        <v>2437</v>
      </c>
      <c r="N114" s="93" t="s">
        <v>2443</v>
      </c>
      <c r="O114" s="138" t="s">
        <v>2444</v>
      </c>
      <c r="P114" s="143"/>
      <c r="Q114" s="134" t="s">
        <v>2433</v>
      </c>
    </row>
    <row r="115" spans="1:17" ht="18" x14ac:dyDescent="0.25">
      <c r="A115" s="138" t="str">
        <f>VLOOKUP(E115,'LISTADO ATM'!$A$2:$C$901,3,0)</f>
        <v>DISTRITO NACIONAL</v>
      </c>
      <c r="B115" s="144">
        <v>3336033689</v>
      </c>
      <c r="C115" s="94">
        <v>44461.225208333337</v>
      </c>
      <c r="D115" s="94" t="s">
        <v>2459</v>
      </c>
      <c r="E115" s="136">
        <v>957</v>
      </c>
      <c r="F115" s="138" t="str">
        <f>VLOOKUP(E115,VIP!$A$2:$O16105,2,0)</f>
        <v>DRBR23F</v>
      </c>
      <c r="G115" s="138" t="str">
        <f>VLOOKUP(E115,'LISTADO ATM'!$A$2:$B$900,2,0)</f>
        <v xml:space="preserve">ATM Oficina Venezuela </v>
      </c>
      <c r="H115" s="138" t="str">
        <f>VLOOKUP(E115,VIP!$A$2:$O21066,7,FALSE)</f>
        <v>Si</v>
      </c>
      <c r="I115" s="138" t="str">
        <f>VLOOKUP(E115,VIP!$A$2:$O13031,8,FALSE)</f>
        <v>Si</v>
      </c>
      <c r="J115" s="138" t="str">
        <f>VLOOKUP(E115,VIP!$A$2:$O12981,8,FALSE)</f>
        <v>Si</v>
      </c>
      <c r="K115" s="138" t="str">
        <f>VLOOKUP(E115,VIP!$A$2:$O16555,6,0)</f>
        <v>SI</v>
      </c>
      <c r="L115" s="143" t="s">
        <v>2409</v>
      </c>
      <c r="M115" s="93" t="s">
        <v>2437</v>
      </c>
      <c r="N115" s="93" t="s">
        <v>2443</v>
      </c>
      <c r="O115" s="138" t="s">
        <v>2616</v>
      </c>
      <c r="P115" s="143"/>
      <c r="Q115" s="134" t="s">
        <v>2409</v>
      </c>
    </row>
    <row r="116" spans="1:17" ht="18" x14ac:dyDescent="0.25">
      <c r="A116" s="138" t="str">
        <f>VLOOKUP(E116,'LISTADO ATM'!$A$2:$C$901,3,0)</f>
        <v>SUR</v>
      </c>
      <c r="B116" s="144">
        <v>3336033690</v>
      </c>
      <c r="C116" s="94">
        <v>44461.226817129631</v>
      </c>
      <c r="D116" s="94" t="s">
        <v>2459</v>
      </c>
      <c r="E116" s="136">
        <v>962</v>
      </c>
      <c r="F116" s="138" t="str">
        <f>VLOOKUP(E116,VIP!$A$2:$O16104,2,0)</f>
        <v>DRBR962</v>
      </c>
      <c r="G116" s="138" t="str">
        <f>VLOOKUP(E116,'LISTADO ATM'!$A$2:$B$900,2,0)</f>
        <v xml:space="preserve">ATM Oficina Villa Ofelia II (San Juan) </v>
      </c>
      <c r="H116" s="138" t="str">
        <f>VLOOKUP(E116,VIP!$A$2:$O21065,7,FALSE)</f>
        <v>Si</v>
      </c>
      <c r="I116" s="138" t="str">
        <f>VLOOKUP(E116,VIP!$A$2:$O13030,8,FALSE)</f>
        <v>Si</v>
      </c>
      <c r="J116" s="138" t="str">
        <f>VLOOKUP(E116,VIP!$A$2:$O12980,8,FALSE)</f>
        <v>Si</v>
      </c>
      <c r="K116" s="138" t="str">
        <f>VLOOKUP(E116,VIP!$A$2:$O16554,6,0)</f>
        <v>NO</v>
      </c>
      <c r="L116" s="143" t="s">
        <v>2433</v>
      </c>
      <c r="M116" s="93" t="s">
        <v>2437</v>
      </c>
      <c r="N116" s="93" t="s">
        <v>2443</v>
      </c>
      <c r="O116" s="138" t="s">
        <v>2616</v>
      </c>
      <c r="P116" s="143"/>
      <c r="Q116" s="134" t="s">
        <v>2433</v>
      </c>
    </row>
    <row r="1025340" spans="16:16" ht="18" x14ac:dyDescent="0.25">
      <c r="P1025340" s="127"/>
    </row>
  </sheetData>
  <autoFilter ref="A4:Q4">
    <sortState ref="A5:Q11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:E4 E37:E1048576">
    <cfRule type="duplicateValues" dxfId="146" priority="155532"/>
  </conditionalFormatting>
  <conditionalFormatting sqref="E37:E1048576">
    <cfRule type="duplicateValues" dxfId="145" priority="155538"/>
  </conditionalFormatting>
  <conditionalFormatting sqref="E1:E4 E37:E1048576">
    <cfRule type="duplicateValues" dxfId="144" priority="155543"/>
    <cfRule type="duplicateValues" dxfId="143" priority="155544"/>
  </conditionalFormatting>
  <conditionalFormatting sqref="E1:E4 E37:E1048576">
    <cfRule type="duplicateValues" dxfId="142" priority="155555"/>
    <cfRule type="duplicateValues" dxfId="141" priority="155556"/>
    <cfRule type="duplicateValues" dxfId="140" priority="155557"/>
  </conditionalFormatting>
  <conditionalFormatting sqref="E37:E1048576">
    <cfRule type="duplicateValues" dxfId="139" priority="155573"/>
    <cfRule type="duplicateValues" dxfId="138" priority="155574"/>
    <cfRule type="duplicateValues" dxfId="137" priority="155575"/>
  </conditionalFormatting>
  <conditionalFormatting sqref="E37:E1048576">
    <cfRule type="duplicateValues" dxfId="136" priority="155588"/>
    <cfRule type="duplicateValues" dxfId="135" priority="155589"/>
  </conditionalFormatting>
  <conditionalFormatting sqref="B1:B4 B37:B1048576">
    <cfRule type="duplicateValues" dxfId="134" priority="155942"/>
    <cfRule type="duplicateValues" dxfId="133" priority="155943"/>
  </conditionalFormatting>
  <conditionalFormatting sqref="B1:B4 B37:B1048576">
    <cfRule type="duplicateValues" dxfId="132" priority="155948"/>
  </conditionalFormatting>
  <conditionalFormatting sqref="B37:B1048576">
    <cfRule type="duplicateValues" dxfId="131" priority="155951"/>
    <cfRule type="duplicateValues" dxfId="130" priority="155952"/>
  </conditionalFormatting>
  <conditionalFormatting sqref="B1:B4 B37:B1048576">
    <cfRule type="duplicateValues" dxfId="129" priority="155955"/>
    <cfRule type="duplicateValues" dxfId="128" priority="155956"/>
    <cfRule type="duplicateValues" dxfId="127" priority="155957"/>
  </conditionalFormatting>
  <conditionalFormatting sqref="B37:B1048576">
    <cfRule type="duplicateValues" dxfId="126" priority="155964"/>
  </conditionalFormatting>
  <conditionalFormatting sqref="E5:E7">
    <cfRule type="duplicateValues" dxfId="125" priority="156485"/>
  </conditionalFormatting>
  <conditionalFormatting sqref="E5:E7">
    <cfRule type="duplicateValues" dxfId="124" priority="156486"/>
    <cfRule type="duplicateValues" dxfId="123" priority="156487"/>
  </conditionalFormatting>
  <conditionalFormatting sqref="E5:E7">
    <cfRule type="duplicateValues" dxfId="122" priority="156488"/>
    <cfRule type="duplicateValues" dxfId="121" priority="156489"/>
    <cfRule type="duplicateValues" dxfId="120" priority="156490"/>
  </conditionalFormatting>
  <conditionalFormatting sqref="B5:B7">
    <cfRule type="duplicateValues" dxfId="119" priority="156491"/>
    <cfRule type="duplicateValues" dxfId="118" priority="156492"/>
  </conditionalFormatting>
  <conditionalFormatting sqref="B5:B7">
    <cfRule type="duplicateValues" dxfId="117" priority="156493"/>
  </conditionalFormatting>
  <conditionalFormatting sqref="B5:B7">
    <cfRule type="duplicateValues" dxfId="116" priority="156494"/>
    <cfRule type="duplicateValues" dxfId="115" priority="156495"/>
    <cfRule type="duplicateValues" dxfId="114" priority="156496"/>
  </conditionalFormatting>
  <conditionalFormatting sqref="B1:B1048576">
    <cfRule type="duplicateValues" dxfId="0" priority="15"/>
    <cfRule type="duplicateValues" dxfId="1" priority="29"/>
    <cfRule type="duplicateValues" dxfId="2" priority="1"/>
  </conditionalFormatting>
  <conditionalFormatting sqref="E1:E1048576">
    <cfRule type="duplicateValues" dxfId="113" priority="28"/>
    <cfRule type="duplicateValues" dxfId="112" priority="2"/>
  </conditionalFormatting>
  <conditionalFormatting sqref="E94:E107">
    <cfRule type="duplicateValues" dxfId="111" priority="27"/>
  </conditionalFormatting>
  <conditionalFormatting sqref="E94:E107">
    <cfRule type="duplicateValues" dxfId="110" priority="25"/>
    <cfRule type="duplicateValues" dxfId="109" priority="26"/>
  </conditionalFormatting>
  <conditionalFormatting sqref="E94:E107">
    <cfRule type="duplicateValues" dxfId="108" priority="22"/>
    <cfRule type="duplicateValues" dxfId="107" priority="23"/>
    <cfRule type="duplicateValues" dxfId="106" priority="24"/>
  </conditionalFormatting>
  <conditionalFormatting sqref="B94:B107">
    <cfRule type="duplicateValues" dxfId="105" priority="20"/>
    <cfRule type="duplicateValues" dxfId="104" priority="21"/>
  </conditionalFormatting>
  <conditionalFormatting sqref="B94:B107">
    <cfRule type="duplicateValues" dxfId="103" priority="19"/>
  </conditionalFormatting>
  <conditionalFormatting sqref="B94:B107">
    <cfRule type="duplicateValues" dxfId="102" priority="16"/>
    <cfRule type="duplicateValues" dxfId="101" priority="17"/>
    <cfRule type="duplicateValues" dxfId="100" priority="18"/>
  </conditionalFormatting>
  <conditionalFormatting sqref="E8:E93">
    <cfRule type="duplicateValues" dxfId="99" priority="156931"/>
  </conditionalFormatting>
  <conditionalFormatting sqref="E8:E93">
    <cfRule type="duplicateValues" dxfId="98" priority="156933"/>
    <cfRule type="duplicateValues" dxfId="97" priority="156934"/>
  </conditionalFormatting>
  <conditionalFormatting sqref="E8:E93">
    <cfRule type="duplicateValues" dxfId="96" priority="156937"/>
    <cfRule type="duplicateValues" dxfId="95" priority="156938"/>
    <cfRule type="duplicateValues" dxfId="94" priority="156939"/>
  </conditionalFormatting>
  <conditionalFormatting sqref="B8:B93">
    <cfRule type="duplicateValues" dxfId="93" priority="156943"/>
    <cfRule type="duplicateValues" dxfId="92" priority="156944"/>
  </conditionalFormatting>
  <conditionalFormatting sqref="B8:B93">
    <cfRule type="duplicateValues" dxfId="91" priority="156947"/>
  </conditionalFormatting>
  <conditionalFormatting sqref="B8:B93">
    <cfRule type="duplicateValues" dxfId="90" priority="156949"/>
    <cfRule type="duplicateValues" dxfId="89" priority="156950"/>
    <cfRule type="duplicateValues" dxfId="88" priority="156951"/>
  </conditionalFormatting>
  <conditionalFormatting sqref="E108:E116">
    <cfRule type="duplicateValues" dxfId="87" priority="14"/>
  </conditionalFormatting>
  <conditionalFormatting sqref="E108:E116">
    <cfRule type="duplicateValues" dxfId="86" priority="12"/>
    <cfRule type="duplicateValues" dxfId="85" priority="13"/>
  </conditionalFormatting>
  <conditionalFormatting sqref="E108:E116">
    <cfRule type="duplicateValues" dxfId="84" priority="9"/>
    <cfRule type="duplicateValues" dxfId="83" priority="10"/>
    <cfRule type="duplicateValues" dxfId="82" priority="11"/>
  </conditionalFormatting>
  <conditionalFormatting sqref="B108:B116">
    <cfRule type="duplicateValues" dxfId="81" priority="7"/>
    <cfRule type="duplicateValues" dxfId="80" priority="8"/>
  </conditionalFormatting>
  <conditionalFormatting sqref="B108:B116">
    <cfRule type="duplicateValues" dxfId="79" priority="6"/>
  </conditionalFormatting>
  <conditionalFormatting sqref="B108:B116">
    <cfRule type="duplicateValues" dxfId="78" priority="3"/>
    <cfRule type="duplicateValues" dxfId="77" priority="4"/>
    <cfRule type="duplicateValues" dxfId="76" priority="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61" zoomScale="70" zoomScaleNormal="70" workbookViewId="0">
      <selection activeCell="B68" sqref="B6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4" t="s">
        <v>2144</v>
      </c>
      <c r="B1" s="175"/>
      <c r="C1" s="175"/>
      <c r="D1" s="175"/>
      <c r="E1" s="176"/>
      <c r="F1" s="172" t="s">
        <v>2535</v>
      </c>
      <c r="G1" s="173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7" t="s">
        <v>2605</v>
      </c>
      <c r="B2" s="178"/>
      <c r="C2" s="178"/>
      <c r="D2" s="178"/>
      <c r="E2" s="179"/>
      <c r="F2" s="97" t="s">
        <v>2534</v>
      </c>
      <c r="G2" s="96">
        <f>G3+G4</f>
        <v>112</v>
      </c>
      <c r="H2" s="97" t="s">
        <v>2541</v>
      </c>
      <c r="I2" s="96">
        <f>COUNTIF(A:E,"Abastecidos")</f>
        <v>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3"/>
      <c r="B3" s="184"/>
      <c r="C3" s="185"/>
      <c r="D3" s="185"/>
      <c r="E3" s="186"/>
      <c r="F3" s="97" t="s">
        <v>2533</v>
      </c>
      <c r="G3" s="96">
        <f>COUNTIF(REPORTE!A:Q,"fuera de Servicio")</f>
        <v>112</v>
      </c>
      <c r="H3" s="97" t="s">
        <v>2610</v>
      </c>
      <c r="I3" s="96">
        <f>COUNTIF(A:E,"GAVETAS VACIAS + GAVETAS FALLANDO")</f>
        <v>16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44459.708333333336</v>
      </c>
      <c r="C4" s="187"/>
      <c r="D4" s="187"/>
      <c r="E4" s="188"/>
      <c r="F4" s="97" t="s">
        <v>2530</v>
      </c>
      <c r="G4" s="96">
        <f>COUNTIF(REPORTE!A:Q,"En Servicio")</f>
        <v>0</v>
      </c>
      <c r="H4" s="97" t="s">
        <v>2609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44460.25</v>
      </c>
      <c r="C5" s="187"/>
      <c r="D5" s="187"/>
      <c r="E5" s="188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191"/>
      <c r="B6" s="192"/>
      <c r="C6" s="189"/>
      <c r="D6" s="189"/>
      <c r="E6" s="190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80" t="s">
        <v>2557</v>
      </c>
      <c r="B7" s="181"/>
      <c r="C7" s="181"/>
      <c r="D7" s="181"/>
      <c r="E7" s="182"/>
      <c r="F7" s="97" t="s">
        <v>2608</v>
      </c>
      <c r="G7" s="96">
        <f>COUNTIF(A:E,"Sin Efectivo")</f>
        <v>23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3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2625</v>
      </c>
      <c r="E9" s="151"/>
    </row>
    <row r="10" spans="1:11" s="119" customFormat="1" ht="18" x14ac:dyDescent="0.25">
      <c r="A10" s="148" t="s">
        <v>2460</v>
      </c>
      <c r="B10" s="149">
        <f>COUNT(B9:B9)</f>
        <v>0</v>
      </c>
      <c r="C10" s="193"/>
      <c r="D10" s="193"/>
      <c r="E10" s="193"/>
    </row>
    <row r="11" spans="1:11" s="119" customFormat="1" x14ac:dyDescent="0.25">
      <c r="A11" s="191"/>
      <c r="B11" s="192"/>
      <c r="C11" s="192"/>
      <c r="D11" s="192"/>
      <c r="E11" s="194"/>
    </row>
    <row r="12" spans="1:11" s="119" customFormat="1" ht="18.75" customHeight="1" thickBot="1" x14ac:dyDescent="0.3">
      <c r="A12" s="180" t="s">
        <v>2558</v>
      </c>
      <c r="B12" s="181"/>
      <c r="C12" s="181"/>
      <c r="D12" s="181"/>
      <c r="E12" s="182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95" t="s">
        <v>2410</v>
      </c>
      <c r="E13" s="196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2626</v>
      </c>
      <c r="E14" s="144"/>
    </row>
    <row r="15" spans="1:11" s="119" customFormat="1" ht="18" x14ac:dyDescent="0.25">
      <c r="A15" s="148" t="s">
        <v>2460</v>
      </c>
      <c r="B15" s="149">
        <f>COUNT(B14:B14)</f>
        <v>0</v>
      </c>
      <c r="C15" s="197"/>
      <c r="D15" s="198"/>
      <c r="E15" s="199"/>
    </row>
    <row r="16" spans="1:11" s="119" customFormat="1" ht="15.75" thickBot="1" x14ac:dyDescent="0.3">
      <c r="A16" s="166"/>
      <c r="B16" s="167"/>
      <c r="C16" s="167"/>
      <c r="D16" s="167"/>
      <c r="E16" s="168"/>
    </row>
    <row r="17" spans="1:5" s="119" customFormat="1" ht="18.75" customHeight="1" thickBot="1" x14ac:dyDescent="0.3">
      <c r="A17" s="169" t="s">
        <v>2461</v>
      </c>
      <c r="B17" s="170"/>
      <c r="C17" s="170"/>
      <c r="D17" s="170"/>
      <c r="E17" s="171"/>
    </row>
    <row r="18" spans="1:5" s="119" customFormat="1" ht="18" x14ac:dyDescent="0.25">
      <c r="A18" s="147" t="s">
        <v>15</v>
      </c>
      <c r="B18" s="147" t="s">
        <v>2407</v>
      </c>
      <c r="C18" s="147" t="s">
        <v>46</v>
      </c>
      <c r="D18" s="153" t="s">
        <v>2410</v>
      </c>
      <c r="E18" s="147" t="s">
        <v>2408</v>
      </c>
    </row>
    <row r="19" spans="1:5" s="106" customFormat="1" ht="18" x14ac:dyDescent="0.25">
      <c r="A19" s="142" t="str">
        <f>VLOOKUP(B19,'[1]LISTADO ATM'!$A$2:$C$922,3,0)</f>
        <v>ESTE</v>
      </c>
      <c r="B19" s="136">
        <v>114</v>
      </c>
      <c r="C19" s="142" t="str">
        <f>VLOOKUP(B19,'[1]LISTADO ATM'!$A$2:$B$922,2,0)</f>
        <v xml:space="preserve">ATM Oficina Hato Mayor </v>
      </c>
      <c r="D19" s="152" t="s">
        <v>2428</v>
      </c>
      <c r="E19" s="151">
        <v>3336030519</v>
      </c>
    </row>
    <row r="20" spans="1:5" s="106" customFormat="1" ht="18" customHeight="1" x14ac:dyDescent="0.25">
      <c r="A20" s="142" t="str">
        <f>VLOOKUP(B20,'[1]LISTADO ATM'!$A$2:$C$922,3,0)</f>
        <v>ESTE</v>
      </c>
      <c r="B20" s="136">
        <v>121</v>
      </c>
      <c r="C20" s="142" t="str">
        <f>VLOOKUP(B20,'[1]LISTADO ATM'!$A$2:$B$922,2,0)</f>
        <v xml:space="preserve">ATM Oficina Bayaguana </v>
      </c>
      <c r="D20" s="152" t="s">
        <v>2428</v>
      </c>
      <c r="E20" s="151">
        <v>3336030520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582</v>
      </c>
      <c r="C21" s="142" t="str">
        <f>VLOOKUP(B21,'[1]LISTADO ATM'!$A$2:$B$922,2,0)</f>
        <v>ATM Estación Sabana Yegua</v>
      </c>
      <c r="D21" s="152" t="s">
        <v>2428</v>
      </c>
      <c r="E21" s="151">
        <v>3336030528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721</v>
      </c>
      <c r="C22" s="142" t="str">
        <f>VLOOKUP(B22,'[1]LISTADO ATM'!$A$2:$B$922,2,0)</f>
        <v xml:space="preserve">ATM Oficina Charles de Gaulle II </v>
      </c>
      <c r="D22" s="152" t="s">
        <v>2428</v>
      </c>
      <c r="E22" s="151">
        <v>3336030532</v>
      </c>
    </row>
    <row r="23" spans="1:5" s="119" customFormat="1" ht="18" customHeight="1" x14ac:dyDescent="0.25">
      <c r="A23" s="142" t="str">
        <f>VLOOKUP(B23,'[1]LISTADO ATM'!$A$2:$C$922,3,0)</f>
        <v>SUR</v>
      </c>
      <c r="B23" s="136">
        <v>512</v>
      </c>
      <c r="C23" s="142" t="str">
        <f>VLOOKUP(B23,'[1]LISTADO ATM'!$A$2:$B$922,2,0)</f>
        <v>ATM Plaza Jesús Ferreira</v>
      </c>
      <c r="D23" s="152" t="s">
        <v>2428</v>
      </c>
      <c r="E23" s="151" t="s">
        <v>2629</v>
      </c>
    </row>
    <row r="24" spans="1:5" s="119" customFormat="1" ht="18" customHeight="1" x14ac:dyDescent="0.25">
      <c r="A24" s="142" t="str">
        <f>VLOOKUP(B24,'[1]LISTADO ATM'!$A$2:$C$922,3,0)</f>
        <v>NORTE</v>
      </c>
      <c r="B24" s="136">
        <v>144</v>
      </c>
      <c r="C24" s="142" t="str">
        <f>VLOOKUP(B24,'[1]LISTADO ATM'!$A$2:$B$922,2,0)</f>
        <v xml:space="preserve">ATM Oficina Villa Altagracia </v>
      </c>
      <c r="D24" s="152" t="s">
        <v>2428</v>
      </c>
      <c r="E24" s="151" t="s">
        <v>2630</v>
      </c>
    </row>
    <row r="25" spans="1:5" s="119" customFormat="1" ht="18.75" customHeight="1" x14ac:dyDescent="0.25">
      <c r="A25" s="142" t="str">
        <f>VLOOKUP(B25,'[1]LISTADO ATM'!$A$2:$C$922,3,0)</f>
        <v>ESTE</v>
      </c>
      <c r="B25" s="136">
        <v>631</v>
      </c>
      <c r="C25" s="142" t="str">
        <f>VLOOKUP(B25,'[1]LISTADO ATM'!$A$2:$B$922,2,0)</f>
        <v xml:space="preserve">ATM ASOCODEQUI (San Pedro) </v>
      </c>
      <c r="D25" s="152" t="s">
        <v>2428</v>
      </c>
      <c r="E25" s="151" t="s">
        <v>2631</v>
      </c>
    </row>
    <row r="26" spans="1:5" s="119" customFormat="1" ht="18.75" customHeight="1" x14ac:dyDescent="0.25">
      <c r="A26" s="142" t="str">
        <f>VLOOKUP(B26,'[1]LISTADO ATM'!$A$2:$C$922,3,0)</f>
        <v>NORTE</v>
      </c>
      <c r="B26" s="136">
        <v>950</v>
      </c>
      <c r="C26" s="142" t="str">
        <f>VLOOKUP(B26,'[1]LISTADO ATM'!$A$2:$B$922,2,0)</f>
        <v xml:space="preserve">ATM Oficina Monterrico </v>
      </c>
      <c r="D26" s="152" t="s">
        <v>2428</v>
      </c>
      <c r="E26" s="151" t="s">
        <v>2632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743</v>
      </c>
      <c r="C27" s="142" t="str">
        <f>VLOOKUP(B27,'[1]LISTADO ATM'!$A$2:$B$922,2,0)</f>
        <v xml:space="preserve">ATM Oficina Los Frailes </v>
      </c>
      <c r="D27" s="152" t="s">
        <v>2428</v>
      </c>
      <c r="E27" s="151" t="s">
        <v>2633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330</v>
      </c>
      <c r="C28" s="142" t="str">
        <f>VLOOKUP(B28,'[1]LISTADO ATM'!$A$2:$B$922,2,0)</f>
        <v xml:space="preserve">ATM Oficina Boulevard (Higuey) </v>
      </c>
      <c r="D28" s="152" t="s">
        <v>2428</v>
      </c>
      <c r="E28" s="151" t="s">
        <v>2634</v>
      </c>
    </row>
    <row r="29" spans="1:5" s="119" customFormat="1" ht="18.75" customHeight="1" x14ac:dyDescent="0.25">
      <c r="A29" s="142" t="str">
        <f>VLOOKUP(B29,'[1]LISTADO ATM'!$A$2:$C$922,3,0)</f>
        <v>NORTE</v>
      </c>
      <c r="B29" s="136">
        <v>307</v>
      </c>
      <c r="C29" s="142" t="str">
        <f>VLOOKUP(B29,'[1]LISTADO ATM'!$A$2:$B$922,2,0)</f>
        <v>ATM Oficina Nagua II</v>
      </c>
      <c r="D29" s="152" t="s">
        <v>2428</v>
      </c>
      <c r="E29" s="151">
        <v>3336031921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51">
        <v>3336031925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963</v>
      </c>
      <c r="C31" s="142" t="str">
        <f>VLOOKUP(B31,'[1]LISTADO ATM'!$A$2:$B$922,2,0)</f>
        <v xml:space="preserve">ATM Multiplaza La Romana </v>
      </c>
      <c r="D31" s="152" t="s">
        <v>2428</v>
      </c>
      <c r="E31" s="151">
        <v>3336031933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900</v>
      </c>
      <c r="C32" s="142" t="str">
        <f>VLOOKUP(B32,'[1]LISTADO ATM'!$A$2:$B$922,2,0)</f>
        <v xml:space="preserve">ATM UNP Merca Santo Domingo </v>
      </c>
      <c r="D32" s="152" t="s">
        <v>2428</v>
      </c>
      <c r="E32" s="151">
        <v>3336031943</v>
      </c>
    </row>
    <row r="33" spans="1:5" s="119" customFormat="1" ht="18" customHeight="1" x14ac:dyDescent="0.25">
      <c r="A33" s="142" t="str">
        <f>VLOOKUP(B33,'[1]LISTADO ATM'!$A$2:$C$922,3,0)</f>
        <v>NORTE</v>
      </c>
      <c r="B33" s="136">
        <v>171</v>
      </c>
      <c r="C33" s="142" t="str">
        <f>VLOOKUP(B33,'[1]LISTADO ATM'!$A$2:$B$922,2,0)</f>
        <v xml:space="preserve">ATM Oficina Moca </v>
      </c>
      <c r="D33" s="152" t="s">
        <v>2428</v>
      </c>
      <c r="E33" s="151">
        <v>3336031950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560</v>
      </c>
      <c r="C34" s="142" t="str">
        <f>VLOOKUP(B34,'[1]LISTADO ATM'!$A$2:$B$922,2,0)</f>
        <v xml:space="preserve">ATM Junta Central Electoral </v>
      </c>
      <c r="D34" s="152" t="s">
        <v>2428</v>
      </c>
      <c r="E34" s="151">
        <v>3336031954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712</v>
      </c>
      <c r="C35" s="142" t="str">
        <f>VLOOKUP(B35,'[1]LISTADO ATM'!$A$2:$B$922,2,0)</f>
        <v xml:space="preserve">ATM Oficina Imbert </v>
      </c>
      <c r="D35" s="152" t="s">
        <v>2428</v>
      </c>
      <c r="E35" s="151">
        <v>3336031962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356</v>
      </c>
      <c r="C36" s="142" t="str">
        <f>VLOOKUP(B36,'[1]LISTADO ATM'!$A$2:$B$922,2,0)</f>
        <v xml:space="preserve">ATM Estación Sigma (San Cristóbal) </v>
      </c>
      <c r="D36" s="152" t="s">
        <v>2428</v>
      </c>
      <c r="E36" s="151">
        <v>3336031965</v>
      </c>
    </row>
    <row r="37" spans="1:5" s="119" customFormat="1" ht="19.5" customHeight="1" x14ac:dyDescent="0.25">
      <c r="A37" s="139" t="str">
        <f>VLOOKUP(B37,'[1]LISTADO ATM'!$A$2:$C$922,3,0)</f>
        <v>NORTE</v>
      </c>
      <c r="B37" s="138">
        <v>396</v>
      </c>
      <c r="C37" s="139" t="str">
        <f>VLOOKUP(B37,'[1]LISTADO ATM'!$A$2:$B$822,2,0)</f>
        <v xml:space="preserve">ATM Oficina Plaza Ulloa (La Fuente) </v>
      </c>
      <c r="D37" s="152" t="s">
        <v>2428</v>
      </c>
      <c r="E37" s="151">
        <v>3336032027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354</v>
      </c>
      <c r="C38" s="142" t="str">
        <f>VLOOKUP(B38,'[1]LISTADO ATM'!$A$2:$B$922,2,0)</f>
        <v xml:space="preserve">ATM Oficina Núñez de Cáceres II </v>
      </c>
      <c r="D38" s="152" t="s">
        <v>2428</v>
      </c>
      <c r="E38" s="151" t="s">
        <v>2635</v>
      </c>
    </row>
    <row r="39" spans="1:5" s="119" customFormat="1" ht="19.5" customHeight="1" x14ac:dyDescent="0.25">
      <c r="A39" s="142" t="str">
        <f>VLOOKUP(B39,'[1]LISTADO ATM'!$A$2:$C$922,3,0)</f>
        <v>NORTE</v>
      </c>
      <c r="B39" s="136">
        <v>687</v>
      </c>
      <c r="C39" s="142" t="str">
        <f>VLOOKUP(B39,'[1]LISTADO ATM'!$A$2:$B$922,2,0)</f>
        <v>ATM Oficina Monterrico II</v>
      </c>
      <c r="D39" s="152" t="s">
        <v>2428</v>
      </c>
      <c r="E39" s="151">
        <v>3336031991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634</v>
      </c>
      <c r="C40" s="142" t="str">
        <f>VLOOKUP(B40,'[1]LISTADO ATM'!$A$2:$B$922,2,0)</f>
        <v xml:space="preserve">ATM Ayuntamiento Los Llanos (SPM) </v>
      </c>
      <c r="D40" s="152" t="s">
        <v>2428</v>
      </c>
      <c r="E40" s="151">
        <v>3336031996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565</v>
      </c>
      <c r="C41" s="142" t="str">
        <f>VLOOKUP(B41,'[1]LISTADO ATM'!$A$2:$B$922,2,0)</f>
        <v xml:space="preserve">ATM S/M La Cadena Núñez de Cáceres </v>
      </c>
      <c r="D41" s="152" t="s">
        <v>2428</v>
      </c>
      <c r="E41" s="151">
        <v>3336032028</v>
      </c>
    </row>
    <row r="42" spans="1:5" s="119" customFormat="1" ht="19.5" customHeight="1" x14ac:dyDescent="0.25">
      <c r="A42" s="148"/>
      <c r="B42" s="149">
        <f>COUNT(B19:B41)</f>
        <v>23</v>
      </c>
      <c r="C42" s="197"/>
      <c r="D42" s="198"/>
      <c r="E42" s="199"/>
    </row>
    <row r="43" spans="1:5" s="119" customFormat="1" ht="19.5" customHeight="1" thickBot="1" x14ac:dyDescent="0.3">
      <c r="A43" s="166"/>
      <c r="B43" s="167"/>
      <c r="C43" s="167"/>
      <c r="D43" s="167"/>
      <c r="E43" s="168"/>
    </row>
    <row r="44" spans="1:5" s="119" customFormat="1" ht="19.5" customHeight="1" thickBot="1" x14ac:dyDescent="0.3">
      <c r="A44" s="200" t="s">
        <v>2433</v>
      </c>
      <c r="B44" s="201"/>
      <c r="C44" s="201"/>
      <c r="D44" s="201"/>
      <c r="E44" s="202"/>
    </row>
    <row r="45" spans="1:5" s="119" customFormat="1" ht="19.5" customHeight="1" x14ac:dyDescent="0.25">
      <c r="A45" s="147" t="s">
        <v>15</v>
      </c>
      <c r="B45" s="147" t="s">
        <v>2407</v>
      </c>
      <c r="C45" s="147" t="s">
        <v>46</v>
      </c>
      <c r="D45" s="153" t="s">
        <v>2410</v>
      </c>
      <c r="E45" s="147" t="s">
        <v>2408</v>
      </c>
    </row>
    <row r="46" spans="1:5" s="119" customFormat="1" ht="19.5" customHeight="1" x14ac:dyDescent="0.25">
      <c r="A46" s="139" t="str">
        <f>VLOOKUP(B46,'[1]LISTADO ATM'!$A$2:$C$922,3,0)</f>
        <v>DISTRITO NACIONAL</v>
      </c>
      <c r="B46" s="136">
        <v>325</v>
      </c>
      <c r="C46" s="139" t="str">
        <f>VLOOKUP(B46,'[1]LISTADO ATM'!$A$2:$B$822,2,0)</f>
        <v>ATM Casa Edwin</v>
      </c>
      <c r="D46" s="143" t="s">
        <v>2433</v>
      </c>
      <c r="E46" s="144">
        <v>3336030123</v>
      </c>
    </row>
    <row r="47" spans="1:5" s="119" customFormat="1" ht="19.5" customHeight="1" x14ac:dyDescent="0.25">
      <c r="A47" s="139" t="str">
        <f>VLOOKUP(B47,'[1]LISTADO ATM'!$A$2:$C$922,3,0)</f>
        <v>NORTE</v>
      </c>
      <c r="B47" s="136">
        <v>208</v>
      </c>
      <c r="C47" s="139" t="str">
        <f>VLOOKUP(B47,'[1]LISTADO ATM'!$A$2:$B$822,2,0)</f>
        <v xml:space="preserve">ATM UNP Tireo </v>
      </c>
      <c r="D47" s="143" t="s">
        <v>2433</v>
      </c>
      <c r="E47" s="144">
        <v>3336030489</v>
      </c>
    </row>
    <row r="48" spans="1:5" s="119" customFormat="1" ht="19.5" customHeight="1" x14ac:dyDescent="0.25">
      <c r="A48" s="139" t="str">
        <f>VLOOKUP(B48,'[1]LISTADO ATM'!$A$2:$C$922,3,0)</f>
        <v>DISTRITO NACIONAL</v>
      </c>
      <c r="B48" s="136">
        <v>406</v>
      </c>
      <c r="C48" s="139" t="str">
        <f>VLOOKUP(B48,'[1]LISTADO ATM'!$A$2:$B$822,2,0)</f>
        <v xml:space="preserve">ATM UNP Plaza Lama Máximo Gómez </v>
      </c>
      <c r="D48" s="143" t="s">
        <v>2433</v>
      </c>
      <c r="E48" s="151">
        <v>3336030524</v>
      </c>
    </row>
    <row r="49" spans="1:5" s="119" customFormat="1" ht="19.5" customHeight="1" x14ac:dyDescent="0.25">
      <c r="A49" s="139" t="str">
        <f>VLOOKUP(B49,'[1]LISTADO ATM'!$A$2:$C$922,3,0)</f>
        <v>NORTE</v>
      </c>
      <c r="B49" s="136">
        <v>77</v>
      </c>
      <c r="C49" s="139" t="str">
        <f>VLOOKUP(B49,'[1]LISTADO ATM'!$A$2:$B$822,2,0)</f>
        <v xml:space="preserve">ATM Oficina Cruce de Imbert </v>
      </c>
      <c r="D49" s="143" t="s">
        <v>2433</v>
      </c>
      <c r="E49" s="151" t="s">
        <v>2636</v>
      </c>
    </row>
    <row r="50" spans="1:5" s="119" customFormat="1" ht="19.5" customHeight="1" x14ac:dyDescent="0.25">
      <c r="A50" s="139" t="str">
        <f>VLOOKUP(B50,'[1]LISTADO ATM'!$A$2:$C$922,3,0)</f>
        <v>DISTRITO NACIONAL</v>
      </c>
      <c r="B50" s="136">
        <v>719</v>
      </c>
      <c r="C50" s="139" t="str">
        <f>VLOOKUP(B50,'[1]LISTADO ATM'!$A$2:$B$822,2,0)</f>
        <v xml:space="preserve">ATM Ayuntamiento Municipal San Luís </v>
      </c>
      <c r="D50" s="143" t="s">
        <v>2433</v>
      </c>
      <c r="E50" s="151" t="s">
        <v>2637</v>
      </c>
    </row>
    <row r="51" spans="1:5" s="119" customFormat="1" ht="19.5" customHeight="1" x14ac:dyDescent="0.25">
      <c r="A51" s="139" t="str">
        <f>VLOOKUP(B51,'[1]LISTADO ATM'!$A$2:$C$922,3,0)</f>
        <v>SUR</v>
      </c>
      <c r="B51" s="136">
        <v>311</v>
      </c>
      <c r="C51" s="139" t="str">
        <f>VLOOKUP(B51,'[1]LISTADO ATM'!$A$2:$B$822,2,0)</f>
        <v>ATM Plaza Eroski</v>
      </c>
      <c r="D51" s="143" t="s">
        <v>2433</v>
      </c>
      <c r="E51" s="151">
        <v>3336031896</v>
      </c>
    </row>
    <row r="52" spans="1:5" s="119" customFormat="1" ht="19.5" customHeight="1" x14ac:dyDescent="0.25">
      <c r="A52" s="139" t="str">
        <f>VLOOKUP(B52,'[1]LISTADO ATM'!$A$2:$C$922,3,0)</f>
        <v>SUR</v>
      </c>
      <c r="B52" s="136">
        <v>537</v>
      </c>
      <c r="C52" s="139" t="str">
        <f>VLOOKUP(B52,'[1]LISTADO ATM'!$A$2:$B$822,2,0)</f>
        <v xml:space="preserve">ATM Estación Texaco Enriquillo (Barahona) </v>
      </c>
      <c r="D52" s="143" t="s">
        <v>2433</v>
      </c>
      <c r="E52" s="151">
        <v>3336031881</v>
      </c>
    </row>
    <row r="53" spans="1:5" s="119" customFormat="1" ht="19.5" customHeight="1" x14ac:dyDescent="0.25">
      <c r="A53" s="139" t="str">
        <f>VLOOKUP(B53,'[1]LISTADO ATM'!$A$2:$C$922,3,0)</f>
        <v>DISTRITO NACIONAL</v>
      </c>
      <c r="B53" s="136">
        <v>461</v>
      </c>
      <c r="C53" s="139" t="str">
        <f>VLOOKUP(B53,'[1]LISTADO ATM'!$A$2:$B$822,2,0)</f>
        <v xml:space="preserve">ATM Autobanco Sarasota I </v>
      </c>
      <c r="D53" s="143" t="s">
        <v>2433</v>
      </c>
      <c r="E53" s="151">
        <v>3336031901</v>
      </c>
    </row>
    <row r="54" spans="1:5" s="119" customFormat="1" ht="18" customHeight="1" x14ac:dyDescent="0.25">
      <c r="A54" s="139" t="str">
        <f>VLOOKUP(B54,'[1]LISTADO ATM'!$A$2:$C$922,3,0)</f>
        <v>DISTRITO NACIONAL</v>
      </c>
      <c r="B54" s="136">
        <v>438</v>
      </c>
      <c r="C54" s="139" t="str">
        <f>VLOOKUP(B54,'[1]LISTADO ATM'!$A$2:$B$822,2,0)</f>
        <v xml:space="preserve">ATM Autobanco Torre IV </v>
      </c>
      <c r="D54" s="143" t="s">
        <v>2433</v>
      </c>
      <c r="E54" s="151" t="s">
        <v>2638</v>
      </c>
    </row>
    <row r="55" spans="1:5" s="119" customFormat="1" ht="18" customHeight="1" x14ac:dyDescent="0.25">
      <c r="A55" s="139" t="str">
        <f>VLOOKUP(B55,'[1]LISTADO ATM'!$A$2:$C$922,3,0)</f>
        <v>DISTRITO NACIONAL</v>
      </c>
      <c r="B55" s="136">
        <v>970</v>
      </c>
      <c r="C55" s="139" t="str">
        <f>VLOOKUP(B55,'[1]LISTADO ATM'!$A$2:$B$822,2,0)</f>
        <v xml:space="preserve">ATM S/M Olé Haina </v>
      </c>
      <c r="D55" s="143" t="s">
        <v>2433</v>
      </c>
      <c r="E55" s="151">
        <v>3336031957</v>
      </c>
    </row>
    <row r="56" spans="1:5" s="119" customFormat="1" ht="18" customHeight="1" x14ac:dyDescent="0.25">
      <c r="A56" s="139" t="str">
        <f>VLOOKUP(B56,'[1]LISTADO ATM'!$A$2:$C$922,3,0)</f>
        <v>NORTE</v>
      </c>
      <c r="B56" s="136">
        <v>282</v>
      </c>
      <c r="C56" s="139" t="str">
        <f>VLOOKUP(B56,'[1]LISTADO ATM'!$A$2:$B$822,2,0)</f>
        <v xml:space="preserve">ATM Autobanco Nibaje </v>
      </c>
      <c r="D56" s="143" t="s">
        <v>2433</v>
      </c>
      <c r="E56" s="151">
        <v>3336031960</v>
      </c>
    </row>
    <row r="57" spans="1:5" s="119" customFormat="1" ht="18" customHeight="1" x14ac:dyDescent="0.25">
      <c r="A57" s="139" t="str">
        <f>VLOOKUP(B57,'[1]LISTADO ATM'!$A$2:$C$922,3,0)</f>
        <v>DISTRITO NACIONAL</v>
      </c>
      <c r="B57" s="136">
        <v>572</v>
      </c>
      <c r="C57" s="139" t="str">
        <f>VLOOKUP(B57,'[1]LISTADO ATM'!$A$2:$B$822,2,0)</f>
        <v xml:space="preserve">ATM Olé Ovando </v>
      </c>
      <c r="D57" s="143" t="s">
        <v>2433</v>
      </c>
      <c r="E57" s="151">
        <v>3336031982</v>
      </c>
    </row>
    <row r="58" spans="1:5" s="119" customFormat="1" ht="18" customHeight="1" x14ac:dyDescent="0.25">
      <c r="A58" s="139" t="str">
        <f>VLOOKUP(B58,'[1]LISTADO ATM'!$A$2:$C$922,3,0)</f>
        <v>DISTRITO NACIONAL</v>
      </c>
      <c r="B58" s="136">
        <v>424</v>
      </c>
      <c r="C58" s="139" t="str">
        <f>VLOOKUP(B58,'[1]LISTADO ATM'!$A$2:$B$822,2,0)</f>
        <v xml:space="preserve">ATM UNP Jumbo Luperón I </v>
      </c>
      <c r="D58" s="143" t="s">
        <v>2433</v>
      </c>
      <c r="E58" s="151">
        <v>3336031988</v>
      </c>
    </row>
    <row r="59" spans="1:5" s="119" customFormat="1" ht="18" customHeight="1" x14ac:dyDescent="0.25">
      <c r="A59" s="139" t="str">
        <f>VLOOKUP(B59,'[1]LISTADO ATM'!$A$2:$C$922,3,0)</f>
        <v>NORTE</v>
      </c>
      <c r="B59" s="136">
        <v>754</v>
      </c>
      <c r="C59" s="139" t="str">
        <f>VLOOKUP(B59,'[1]LISTADO ATM'!$A$2:$B$822,2,0)</f>
        <v xml:space="preserve">ATM Autobanco Oficina Licey al Medio </v>
      </c>
      <c r="D59" s="143" t="s">
        <v>2433</v>
      </c>
      <c r="E59" s="151">
        <v>3336031990</v>
      </c>
    </row>
    <row r="60" spans="1:5" s="119" customFormat="1" ht="18" customHeight="1" x14ac:dyDescent="0.25">
      <c r="A60" s="142" t="str">
        <f>VLOOKUP(B60,'[1]LISTADO ATM'!$A$2:$C$922,3,0)</f>
        <v>NORTE</v>
      </c>
      <c r="B60" s="136">
        <v>604</v>
      </c>
      <c r="C60" s="142" t="str">
        <f>VLOOKUP(B60,'[1]LISTADO ATM'!$A$2:$B$922,2,0)</f>
        <v xml:space="preserve">ATM Oficina Estancia Nueva (Moca) </v>
      </c>
      <c r="D60" s="143" t="s">
        <v>2433</v>
      </c>
      <c r="E60" s="151" t="s">
        <v>2639</v>
      </c>
    </row>
    <row r="61" spans="1:5" s="119" customFormat="1" ht="18" customHeight="1" thickBot="1" x14ac:dyDescent="0.3">
      <c r="A61" s="141" t="s">
        <v>2460</v>
      </c>
      <c r="B61" s="150">
        <f>COUNTA(B46:B60)</f>
        <v>15</v>
      </c>
      <c r="C61" s="203"/>
      <c r="D61" s="204"/>
      <c r="E61" s="205"/>
    </row>
    <row r="62" spans="1:5" s="119" customFormat="1" ht="18" customHeight="1" thickBot="1" x14ac:dyDescent="0.3">
      <c r="A62" s="166"/>
      <c r="B62" s="167"/>
      <c r="C62" s="167"/>
      <c r="D62" s="167"/>
      <c r="E62" s="168"/>
    </row>
    <row r="63" spans="1:5" s="119" customFormat="1" ht="18" customHeight="1" thickBot="1" x14ac:dyDescent="0.3">
      <c r="A63" s="206" t="s">
        <v>2571</v>
      </c>
      <c r="B63" s="207"/>
      <c r="C63" s="207"/>
      <c r="D63" s="207"/>
      <c r="E63" s="208"/>
    </row>
    <row r="64" spans="1:5" s="119" customFormat="1" ht="18" customHeight="1" x14ac:dyDescent="0.25">
      <c r="A64" s="147" t="s">
        <v>15</v>
      </c>
      <c r="B64" s="147" t="s">
        <v>2407</v>
      </c>
      <c r="C64" s="147" t="s">
        <v>46</v>
      </c>
      <c r="D64" s="153" t="s">
        <v>2410</v>
      </c>
      <c r="E64" s="147" t="s">
        <v>2408</v>
      </c>
    </row>
    <row r="65" spans="1:6" ht="18" x14ac:dyDescent="0.25">
      <c r="A65" s="139" t="str">
        <f>VLOOKUP(B65,'[1]LISTADO ATM'!$A$2:$C$922,3,0)</f>
        <v>NORTE</v>
      </c>
      <c r="B65" s="138">
        <v>8</v>
      </c>
      <c r="C65" s="139" t="str">
        <f>VLOOKUP(B65,'[1]LISTADO ATM'!$A$2:$B$822,2,0)</f>
        <v>ATM Autoservicio Yaque</v>
      </c>
      <c r="D65" s="143" t="s">
        <v>2622</v>
      </c>
      <c r="E65" s="144">
        <v>3336032059</v>
      </c>
    </row>
    <row r="66" spans="1:6" s="106" customFormat="1" ht="18" customHeight="1" x14ac:dyDescent="0.25">
      <c r="A66" s="139" t="str">
        <f>VLOOKUP(B66,'[1]LISTADO ATM'!$A$2:$C$922,3,0)</f>
        <v>NORTE</v>
      </c>
      <c r="B66" s="154">
        <v>431</v>
      </c>
      <c r="C66" s="139" t="str">
        <f>VLOOKUP(B66,'[1]LISTADO ATM'!$A$2:$B$822,2,0)</f>
        <v xml:space="preserve">ATM Autoservicio Sol (Santiago) </v>
      </c>
      <c r="D66" s="143" t="s">
        <v>2640</v>
      </c>
      <c r="E66" s="144">
        <v>3336030554</v>
      </c>
    </row>
    <row r="67" spans="1:6" s="106" customFormat="1" ht="18.75" customHeight="1" x14ac:dyDescent="0.25">
      <c r="A67" s="139" t="str">
        <f>VLOOKUP(B67,'[1]LISTADO ATM'!$A$2:$C$922,3,0)</f>
        <v>ESTE</v>
      </c>
      <c r="B67" s="154">
        <v>158</v>
      </c>
      <c r="C67" s="139" t="str">
        <f>VLOOKUP(B67,'[1]LISTADO ATM'!$A$2:$B$822,2,0)</f>
        <v xml:space="preserve">ATM Oficina Romana Norte </v>
      </c>
      <c r="D67" s="143" t="s">
        <v>2640</v>
      </c>
      <c r="E67" s="144">
        <v>3336032088</v>
      </c>
    </row>
    <row r="68" spans="1:6" s="106" customFormat="1" ht="18" customHeight="1" x14ac:dyDescent="0.25">
      <c r="A68" s="139" t="str">
        <f>VLOOKUP(B68,'[1]LISTADO ATM'!$A$2:$C$922,3,0)</f>
        <v>DISTRITO NACIONAL</v>
      </c>
      <c r="B68" s="136">
        <v>983</v>
      </c>
      <c r="C68" s="139" t="str">
        <f>VLOOKUP(B68,'[1]LISTADO ATM'!$A$2:$B$822,2,0)</f>
        <v xml:space="preserve">ATM Bravo República de Colombia </v>
      </c>
      <c r="D68" s="143" t="s">
        <v>2622</v>
      </c>
      <c r="E68" s="144">
        <v>3336030283</v>
      </c>
    </row>
    <row r="69" spans="1:6" s="106" customFormat="1" ht="18" customHeight="1" x14ac:dyDescent="0.25">
      <c r="A69" s="139" t="str">
        <f>VLOOKUP(B69,'[1]LISTADO ATM'!$A$2:$C$922,3,0)</f>
        <v>DISTRITO NACIONAL</v>
      </c>
      <c r="B69" s="155">
        <v>813</v>
      </c>
      <c r="C69" s="139" t="str">
        <f>VLOOKUP(B69,'[1]LISTADO ATM'!$A$2:$B$822,2,0)</f>
        <v>ATM Oficina Occidental Mall</v>
      </c>
      <c r="D69" s="143" t="s">
        <v>2628</v>
      </c>
      <c r="E69" s="156">
        <v>3336032061</v>
      </c>
    </row>
    <row r="70" spans="1:6" s="111" customFormat="1" ht="18" customHeight="1" thickBot="1" x14ac:dyDescent="0.3">
      <c r="A70" s="141" t="s">
        <v>2460</v>
      </c>
      <c r="B70" s="137">
        <f>COUNT(B65:B69)</f>
        <v>5</v>
      </c>
      <c r="C70" s="209"/>
      <c r="D70" s="210"/>
      <c r="E70" s="211"/>
      <c r="F70" s="119"/>
    </row>
    <row r="71" spans="1:6" s="118" customFormat="1" ht="18" customHeight="1" thickBot="1" x14ac:dyDescent="0.3">
      <c r="A71" s="212"/>
      <c r="B71" s="213"/>
      <c r="C71" s="184"/>
      <c r="D71" s="184"/>
      <c r="E71" s="214"/>
      <c r="F71" s="119"/>
    </row>
    <row r="72" spans="1:6" s="119" customFormat="1" ht="18" customHeight="1" thickBot="1" x14ac:dyDescent="0.3">
      <c r="A72" s="217" t="s">
        <v>2462</v>
      </c>
      <c r="B72" s="218"/>
      <c r="C72" s="215"/>
      <c r="D72" s="215"/>
      <c r="E72" s="216"/>
    </row>
    <row r="73" spans="1:6" s="119" customFormat="1" ht="18" customHeight="1" thickBot="1" x14ac:dyDescent="0.3">
      <c r="A73" s="219">
        <f>+B42+B61+B70</f>
        <v>43</v>
      </c>
      <c r="B73" s="220"/>
      <c r="C73" s="215"/>
      <c r="D73" s="215"/>
      <c r="E73" s="216"/>
    </row>
    <row r="74" spans="1:6" s="118" customFormat="1" ht="18.75" customHeight="1" thickBot="1" x14ac:dyDescent="0.3">
      <c r="A74" s="212"/>
      <c r="B74" s="213"/>
      <c r="C74" s="167"/>
      <c r="D74" s="167"/>
      <c r="E74" s="168"/>
      <c r="F74" s="119"/>
    </row>
    <row r="75" spans="1:6" s="111" customFormat="1" ht="18.75" customHeight="1" thickBot="1" x14ac:dyDescent="0.3">
      <c r="A75" s="169" t="s">
        <v>2463</v>
      </c>
      <c r="B75" s="170"/>
      <c r="C75" s="170"/>
      <c r="D75" s="170"/>
      <c r="E75" s="171"/>
      <c r="F75" s="119"/>
    </row>
    <row r="76" spans="1:6" s="111" customFormat="1" ht="18" customHeight="1" x14ac:dyDescent="0.25">
      <c r="A76" s="147" t="s">
        <v>15</v>
      </c>
      <c r="B76" s="147" t="s">
        <v>2407</v>
      </c>
      <c r="C76" s="147" t="s">
        <v>46</v>
      </c>
      <c r="D76" s="195" t="s">
        <v>2410</v>
      </c>
      <c r="E76" s="196"/>
      <c r="F76" s="119"/>
    </row>
    <row r="77" spans="1:6" ht="18.75" customHeight="1" x14ac:dyDescent="0.25">
      <c r="A77" s="139" t="str">
        <f>VLOOKUP(B77,'[1]LISTADO ATM'!$A$2:$C$922,3,0)</f>
        <v>ESTE</v>
      </c>
      <c r="B77" s="138">
        <v>893</v>
      </c>
      <c r="C77" s="139" t="str">
        <f>VLOOKUP(B77,'[1]LISTADO ATM'!$A$2:$B$822,2,0)</f>
        <v xml:space="preserve">ATM Hotel Be Live Canoa (Bayahibe) II </v>
      </c>
      <c r="D77" s="221" t="s">
        <v>2618</v>
      </c>
      <c r="E77" s="222"/>
      <c r="F77" s="119"/>
    </row>
    <row r="78" spans="1:6" ht="18.75" customHeight="1" x14ac:dyDescent="0.25">
      <c r="A78" s="139" t="str">
        <f>VLOOKUP(B78,'[1]LISTADO ATM'!$A$2:$C$922,3,0)</f>
        <v>SUR</v>
      </c>
      <c r="B78" s="138">
        <v>375</v>
      </c>
      <c r="C78" s="139" t="str">
        <f>VLOOKUP(B78,'[1]LISTADO ATM'!$A$2:$B$822,2,0)</f>
        <v>ATM Base Naval Las Calderas (BANI)</v>
      </c>
      <c r="D78" s="221" t="s">
        <v>2573</v>
      </c>
      <c r="E78" s="222"/>
      <c r="F78" s="119"/>
    </row>
    <row r="79" spans="1:6" ht="18.75" customHeight="1" x14ac:dyDescent="0.25">
      <c r="A79" s="139" t="str">
        <f>VLOOKUP(B79,'[1]LISTADO ATM'!$A$2:$C$922,3,0)</f>
        <v>DISTRITO NACIONAL</v>
      </c>
      <c r="B79" s="138">
        <v>525</v>
      </c>
      <c r="C79" s="139" t="str">
        <f>VLOOKUP(B79,'[1]LISTADO ATM'!$A$2:$B$822,2,0)</f>
        <v>ATM S/M Bravo Las Americas</v>
      </c>
      <c r="D79" s="221" t="s">
        <v>2573</v>
      </c>
      <c r="E79" s="222"/>
      <c r="F79" s="119"/>
    </row>
    <row r="80" spans="1:6" ht="18.75" customHeight="1" x14ac:dyDescent="0.25">
      <c r="A80" s="139" t="str">
        <f>VLOOKUP(B80,'[1]LISTADO ATM'!$A$2:$C$922,3,0)</f>
        <v>NORTE</v>
      </c>
      <c r="B80" s="138">
        <v>594</v>
      </c>
      <c r="C80" s="139" t="str">
        <f>VLOOKUP(B80,'[1]LISTADO ATM'!$A$2:$B$822,2,0)</f>
        <v xml:space="preserve">ATM Plaza Venezuela II (Santiago) </v>
      </c>
      <c r="D80" s="221" t="s">
        <v>2573</v>
      </c>
      <c r="E80" s="222"/>
      <c r="F80" s="119"/>
    </row>
    <row r="81" spans="1:6" ht="18" customHeight="1" x14ac:dyDescent="0.25">
      <c r="A81" s="139" t="str">
        <f>VLOOKUP(B81,'[1]LISTADO ATM'!$A$2:$C$922,3,0)</f>
        <v>ESTE</v>
      </c>
      <c r="B81" s="138">
        <v>353</v>
      </c>
      <c r="C81" s="139" t="str">
        <f>VLOOKUP(B81,'[1]LISTADO ATM'!$A$2:$B$822,2,0)</f>
        <v xml:space="preserve">ATM Estación Boulevard Juan Dolio </v>
      </c>
      <c r="D81" s="221" t="s">
        <v>2573</v>
      </c>
      <c r="E81" s="222"/>
      <c r="F81" s="119"/>
    </row>
    <row r="82" spans="1:6" ht="18.75" customHeight="1" x14ac:dyDescent="0.25">
      <c r="A82" s="139" t="str">
        <f>VLOOKUP(B82,'[1]LISTADO ATM'!$A$2:$C$922,3,0)</f>
        <v>ESTE</v>
      </c>
      <c r="B82" s="136">
        <v>651</v>
      </c>
      <c r="C82" s="139" t="str">
        <f>VLOOKUP(B82,'[1]LISTADO ATM'!$A$2:$B$822,2,0)</f>
        <v>ATM Eco Petroleo Romana</v>
      </c>
      <c r="D82" s="221" t="s">
        <v>2573</v>
      </c>
      <c r="E82" s="222"/>
      <c r="F82" s="119"/>
    </row>
    <row r="83" spans="1:6" ht="18.75" customHeight="1" x14ac:dyDescent="0.25">
      <c r="A83" s="139" t="str">
        <f>VLOOKUP(B83,'[1]LISTADO ATM'!$A$2:$C$922,3,0)</f>
        <v>NORTE</v>
      </c>
      <c r="B83" s="138">
        <v>136</v>
      </c>
      <c r="C83" s="139" t="str">
        <f>VLOOKUP(B83,'[1]LISTADO ATM'!$A$2:$B$822,2,0)</f>
        <v>ATM S/M Xtra (Santiago)</v>
      </c>
      <c r="D83" s="221" t="s">
        <v>2573</v>
      </c>
      <c r="E83" s="222"/>
      <c r="F83" s="119"/>
    </row>
    <row r="84" spans="1:6" ht="18.75" customHeight="1" x14ac:dyDescent="0.25">
      <c r="A84" s="139" t="str">
        <f>VLOOKUP(B84,'[1]LISTADO ATM'!$A$2:$C$922,3,0)</f>
        <v>DISTRITO NACIONAL</v>
      </c>
      <c r="B84" s="138">
        <v>382</v>
      </c>
      <c r="C84" s="139" t="str">
        <f>VLOOKUP(B84,'[1]LISTADO ATM'!$A$2:$B$822,2,0)</f>
        <v>ATM Estación del Metro María Montés</v>
      </c>
      <c r="D84" s="221" t="s">
        <v>2573</v>
      </c>
      <c r="E84" s="222"/>
      <c r="F84" s="119"/>
    </row>
    <row r="85" spans="1:6" ht="18.75" customHeight="1" x14ac:dyDescent="0.25">
      <c r="A85" s="139" t="str">
        <f>VLOOKUP(B85,'[1]LISTADO ATM'!$A$2:$C$922,3,0)</f>
        <v>SUR</v>
      </c>
      <c r="B85" s="138">
        <v>870</v>
      </c>
      <c r="C85" s="139" t="str">
        <f>VLOOKUP(B85,'[1]LISTADO ATM'!$A$2:$B$822,2,0)</f>
        <v xml:space="preserve">ATM Willbes Dominicana (Barahona) </v>
      </c>
      <c r="D85" s="221" t="s">
        <v>2573</v>
      </c>
      <c r="E85" s="222"/>
    </row>
    <row r="86" spans="1:6" ht="18.75" customHeight="1" x14ac:dyDescent="0.25">
      <c r="A86" s="139" t="str">
        <f>VLOOKUP(B86,'[1]LISTADO ATM'!$A$2:$C$922,3,0)</f>
        <v>NORTE</v>
      </c>
      <c r="B86" s="138">
        <v>196</v>
      </c>
      <c r="C86" s="139" t="str">
        <f>VLOOKUP(B86,'[1]LISTADO ATM'!$A$2:$B$822,2,0)</f>
        <v xml:space="preserve">ATM Estación Texaco Cangrejo Farmacia (Sosúa) </v>
      </c>
      <c r="D86" s="221" t="s">
        <v>2618</v>
      </c>
      <c r="E86" s="222"/>
    </row>
    <row r="87" spans="1:6" ht="18.75" customHeight="1" x14ac:dyDescent="0.25">
      <c r="A87" s="139" t="str">
        <f>VLOOKUP(B87,'[1]LISTADO ATM'!$A$2:$C$922,3,0)</f>
        <v>NORTE</v>
      </c>
      <c r="B87" s="138">
        <v>882</v>
      </c>
      <c r="C87" s="139" t="str">
        <f>VLOOKUP(B87,'[1]LISTADO ATM'!$A$2:$B$822,2,0)</f>
        <v xml:space="preserve">ATM Oficina Moca II </v>
      </c>
      <c r="D87" s="221" t="s">
        <v>2618</v>
      </c>
      <c r="E87" s="222"/>
    </row>
    <row r="88" spans="1:6" ht="18.75" customHeight="1" x14ac:dyDescent="0.25">
      <c r="A88" s="139" t="str">
        <f>VLOOKUP(B88,'[1]LISTADO ATM'!$A$2:$C$922,3,0)</f>
        <v>NORTE</v>
      </c>
      <c r="B88" s="138">
        <v>291</v>
      </c>
      <c r="C88" s="139" t="str">
        <f>VLOOKUP(B88,'[1]LISTADO ATM'!$A$2:$B$822,2,0)</f>
        <v xml:space="preserve">ATM S/M Jumbo Las Colinas </v>
      </c>
      <c r="D88" s="221" t="s">
        <v>2618</v>
      </c>
      <c r="E88" s="222"/>
    </row>
    <row r="89" spans="1:6" ht="18" x14ac:dyDescent="0.25">
      <c r="A89" s="139" t="str">
        <f>VLOOKUP(B89,'[1]LISTADO ATM'!$A$2:$C$922,3,0)</f>
        <v>DISTRITO NACIONAL</v>
      </c>
      <c r="B89" s="138">
        <v>259</v>
      </c>
      <c r="C89" s="139" t="str">
        <f>VLOOKUP(B89,'[1]LISTADO ATM'!$A$2:$B$822,2,0)</f>
        <v>ATM Senado de la Republica</v>
      </c>
      <c r="D89" s="221" t="s">
        <v>2573</v>
      </c>
      <c r="E89" s="222"/>
    </row>
    <row r="90" spans="1:6" ht="18.75" customHeight="1" x14ac:dyDescent="0.25">
      <c r="A90" s="139" t="str">
        <f>VLOOKUP(B90,'[1]LISTADO ATM'!$A$2:$C$922,3,0)</f>
        <v>SUR</v>
      </c>
      <c r="B90" s="138">
        <v>699</v>
      </c>
      <c r="C90" s="139" t="str">
        <f>VLOOKUP(B90,'[1]LISTADO ATM'!$A$2:$B$822,2,0)</f>
        <v>ATM S/M Bravo Bani</v>
      </c>
      <c r="D90" s="221" t="s">
        <v>2618</v>
      </c>
      <c r="E90" s="222"/>
    </row>
    <row r="91" spans="1:6" ht="18" x14ac:dyDescent="0.25">
      <c r="A91" s="139" t="str">
        <f>VLOOKUP(B91,'[1]LISTADO ATM'!$A$2:$C$922,3,0)</f>
        <v>NORTE</v>
      </c>
      <c r="B91" s="138">
        <v>645</v>
      </c>
      <c r="C91" s="139" t="str">
        <f>VLOOKUP(B91,'[1]LISTADO ATM'!$A$2:$B$822,2,0)</f>
        <v xml:space="preserve">ATM UNP Cabrera </v>
      </c>
      <c r="D91" s="221" t="s">
        <v>2573</v>
      </c>
      <c r="E91" s="222"/>
    </row>
    <row r="92" spans="1:6" ht="18" x14ac:dyDescent="0.25">
      <c r="A92" s="139" t="str">
        <f>VLOOKUP(B92,'[1]LISTADO ATM'!$A$2:$C$922,3,0)</f>
        <v>SUR</v>
      </c>
      <c r="B92" s="138">
        <v>616</v>
      </c>
      <c r="C92" s="139" t="str">
        <f>VLOOKUP(B92,'[1]LISTADO ATM'!$A$2:$B$822,2,0)</f>
        <v xml:space="preserve">ATM 5ta. Brigada Barahona </v>
      </c>
      <c r="D92" s="221" t="s">
        <v>2618</v>
      </c>
      <c r="E92" s="222"/>
    </row>
    <row r="93" spans="1:6" ht="18.75" customHeight="1" x14ac:dyDescent="0.25">
      <c r="A93" s="139" t="str">
        <f>VLOOKUP(B93,'[1]LISTADO ATM'!$A$2:$C$922,3,0)</f>
        <v>DISTRITO NACIONAL</v>
      </c>
      <c r="B93" s="138">
        <v>574</v>
      </c>
      <c r="C93" s="139" t="str">
        <f>VLOOKUP(B93,'[1]LISTADO ATM'!$A$2:$B$822,2,0)</f>
        <v xml:space="preserve">ATM Club Obras Públicas </v>
      </c>
      <c r="D93" s="221" t="s">
        <v>2573</v>
      </c>
      <c r="E93" s="222"/>
    </row>
    <row r="94" spans="1:6" ht="18" x14ac:dyDescent="0.25">
      <c r="A94" s="139" t="str">
        <f>VLOOKUP(B94,'[1]LISTADO ATM'!$A$2:$C$922,3,0)</f>
        <v>NORTE</v>
      </c>
      <c r="B94" s="138">
        <v>497</v>
      </c>
      <c r="C94" s="139" t="str">
        <f>VLOOKUP(B94,'[1]LISTADO ATM'!$A$2:$B$822,2,0)</f>
        <v>ATM Ofic. El Portal ll (Santiago)</v>
      </c>
      <c r="D94" s="221" t="s">
        <v>2573</v>
      </c>
      <c r="E94" s="222"/>
    </row>
    <row r="95" spans="1:6" ht="18" x14ac:dyDescent="0.25">
      <c r="A95" s="139" t="str">
        <f>VLOOKUP(B95,'[1]LISTADO ATM'!$A$2:$C$922,3,0)</f>
        <v>DISTRITO NACIONAL</v>
      </c>
      <c r="B95" s="138">
        <v>930</v>
      </c>
      <c r="C95" s="139" t="str">
        <f>VLOOKUP(B95,'[1]LISTADO ATM'!$A$2:$B$822,2,0)</f>
        <v>ATM Oficina Plaza Spring Center</v>
      </c>
      <c r="D95" s="221" t="s">
        <v>2618</v>
      </c>
      <c r="E95" s="222"/>
    </row>
    <row r="96" spans="1:6" ht="18" x14ac:dyDescent="0.25">
      <c r="A96" s="139" t="str">
        <f>VLOOKUP(B96,'[1]LISTADO ATM'!$A$2:$C$922,3,0)</f>
        <v>NORTE</v>
      </c>
      <c r="B96" s="138">
        <v>895</v>
      </c>
      <c r="C96" s="139" t="str">
        <f>VLOOKUP(B96,'[1]LISTADO ATM'!$A$2:$B$822,2,0)</f>
        <v xml:space="preserve">ATM S/M Bravo (Santiago) </v>
      </c>
      <c r="D96" s="221" t="s">
        <v>2618</v>
      </c>
      <c r="E96" s="222"/>
    </row>
    <row r="97" spans="1:5" ht="18" x14ac:dyDescent="0.25">
      <c r="A97" s="142" t="str">
        <f>VLOOKUP(B97,'[1]LISTADO ATM'!$A$2:$C$922,3,0)</f>
        <v>NORTE</v>
      </c>
      <c r="B97" s="136">
        <v>348</v>
      </c>
      <c r="C97" s="142" t="str">
        <f>VLOOKUP(B97,'[1]LISTADO ATM'!$A$2:$B$922,2,0)</f>
        <v xml:space="preserve">ATM Oficina Las Terrenas </v>
      </c>
      <c r="D97" s="221" t="s">
        <v>2573</v>
      </c>
      <c r="E97" s="222"/>
    </row>
    <row r="98" spans="1:5" ht="18.75" customHeight="1" x14ac:dyDescent="0.25">
      <c r="A98" s="139" t="str">
        <f>VLOOKUP(B98,'[1]LISTADO ATM'!$A$2:$C$922,3,0)</f>
        <v>NORTE</v>
      </c>
      <c r="B98" s="138">
        <v>857</v>
      </c>
      <c r="C98" s="139" t="str">
        <f>VLOOKUP(B98,'[1]LISTADO ATM'!$A$2:$B$822,2,0)</f>
        <v xml:space="preserve">ATM Oficina Los Alamos </v>
      </c>
      <c r="D98" s="221" t="s">
        <v>2573</v>
      </c>
      <c r="E98" s="222"/>
    </row>
    <row r="99" spans="1:5" ht="18.75" customHeight="1" x14ac:dyDescent="0.25">
      <c r="A99" s="139" t="str">
        <f>VLOOKUP(B99,'[1]LISTADO ATM'!$A$2:$C$922,3,0)</f>
        <v>DISTRITO NACIONAL</v>
      </c>
      <c r="B99" s="138">
        <v>850</v>
      </c>
      <c r="C99" s="139" t="str">
        <f>VLOOKUP(B99,'[1]LISTADO ATM'!$A$2:$B$822,2,0)</f>
        <v xml:space="preserve">ATM Hotel Be Live Hamaca </v>
      </c>
      <c r="D99" s="221" t="s">
        <v>2573</v>
      </c>
      <c r="E99" s="222"/>
    </row>
    <row r="100" spans="1:5" ht="18" x14ac:dyDescent="0.25">
      <c r="A100" s="139" t="str">
        <f>VLOOKUP(B100,'[1]LISTADO ATM'!$A$2:$C$922,3,0)</f>
        <v>SUR</v>
      </c>
      <c r="B100" s="138">
        <v>783</v>
      </c>
      <c r="C100" s="139" t="str">
        <f>VLOOKUP(B100,'[1]LISTADO ATM'!$A$2:$B$822,2,0)</f>
        <v xml:space="preserve">ATM Autobanco Alfa y Omega (Barahona) </v>
      </c>
      <c r="D100" s="221" t="s">
        <v>2573</v>
      </c>
      <c r="E100" s="222"/>
    </row>
    <row r="101" spans="1:5" ht="18.75" customHeight="1" thickBot="1" x14ac:dyDescent="0.3">
      <c r="A101" s="141" t="s">
        <v>2460</v>
      </c>
      <c r="B101" s="137">
        <f>COUNT(B77:B100)</f>
        <v>24</v>
      </c>
      <c r="C101" s="203"/>
      <c r="D101" s="204"/>
      <c r="E101" s="205"/>
    </row>
    <row r="102" spans="1:5" x14ac:dyDescent="0.25">
      <c r="A102" s="68"/>
      <c r="C102" s="68"/>
      <c r="D102" s="68"/>
    </row>
    <row r="103" spans="1:5" x14ac:dyDescent="0.25">
      <c r="A103" s="68"/>
      <c r="C103" s="68"/>
      <c r="D103" s="68"/>
    </row>
    <row r="104" spans="1:5" ht="18.75" customHeight="1" x14ac:dyDescent="0.25">
      <c r="A104" s="119"/>
      <c r="C104" s="119"/>
      <c r="D104" s="119"/>
    </row>
    <row r="105" spans="1:5" ht="18.75" customHeight="1" x14ac:dyDescent="0.25">
      <c r="A105" s="119"/>
      <c r="C105" s="119"/>
      <c r="D105" s="119"/>
    </row>
    <row r="106" spans="1:5" x14ac:dyDescent="0.25">
      <c r="A106" s="119"/>
      <c r="C106" s="119"/>
      <c r="D106" s="119"/>
    </row>
    <row r="107" spans="1:5" x14ac:dyDescent="0.25">
      <c r="A107" s="119"/>
      <c r="C107" s="119"/>
      <c r="D107" s="119"/>
    </row>
    <row r="108" spans="1:5" ht="18.75" customHeight="1" x14ac:dyDescent="0.25">
      <c r="A108" s="119"/>
      <c r="C108" s="119"/>
      <c r="D108" s="119"/>
    </row>
    <row r="109" spans="1:5" x14ac:dyDescent="0.25">
      <c r="A109" s="119"/>
      <c r="C109" s="119"/>
      <c r="D109" s="119"/>
    </row>
    <row r="110" spans="1:5" ht="18.75" customHeight="1" x14ac:dyDescent="0.25">
      <c r="A110" s="119"/>
      <c r="C110" s="119"/>
      <c r="D110" s="119"/>
    </row>
    <row r="111" spans="1:5" x14ac:dyDescent="0.25">
      <c r="A111" s="119"/>
      <c r="C111" s="119"/>
      <c r="D111" s="119"/>
    </row>
    <row r="112" spans="1:5" x14ac:dyDescent="0.25">
      <c r="A112" s="119"/>
      <c r="C112" s="119"/>
      <c r="D112" s="119"/>
    </row>
    <row r="113" spans="1:4" ht="18.75" customHeight="1" x14ac:dyDescent="0.25">
      <c r="A113" s="119"/>
      <c r="C113" s="119"/>
      <c r="D113" s="119"/>
    </row>
    <row r="114" spans="1:4" x14ac:dyDescent="0.25">
      <c r="A114" s="119"/>
      <c r="C114" s="119"/>
      <c r="D114" s="119"/>
    </row>
    <row r="115" spans="1:4" x14ac:dyDescent="0.25">
      <c r="A115" s="119"/>
      <c r="C115" s="119"/>
      <c r="D115" s="119"/>
    </row>
    <row r="116" spans="1:4" x14ac:dyDescent="0.25">
      <c r="A116" s="119"/>
      <c r="C116" s="119"/>
      <c r="D116" s="119"/>
    </row>
    <row r="117" spans="1:4" x14ac:dyDescent="0.25">
      <c r="A117" s="119"/>
      <c r="C117" s="119"/>
      <c r="D117" s="119"/>
    </row>
    <row r="118" spans="1:4" x14ac:dyDescent="0.25">
      <c r="A118" s="119"/>
      <c r="C118" s="119"/>
      <c r="D118" s="119"/>
    </row>
    <row r="119" spans="1:4" x14ac:dyDescent="0.25">
      <c r="A119" s="119"/>
      <c r="C119" s="119"/>
      <c r="D119" s="119"/>
    </row>
    <row r="120" spans="1:4" x14ac:dyDescent="0.25">
      <c r="A120" s="119"/>
      <c r="C120" s="119"/>
      <c r="D120" s="119"/>
    </row>
    <row r="121" spans="1:4" x14ac:dyDescent="0.25">
      <c r="A121" s="119"/>
      <c r="C121" s="119"/>
      <c r="D121" s="119"/>
    </row>
    <row r="122" spans="1:4" x14ac:dyDescent="0.25">
      <c r="A122" s="119"/>
      <c r="C122" s="119"/>
      <c r="D122" s="119"/>
    </row>
    <row r="123" spans="1:4" x14ac:dyDescent="0.25">
      <c r="A123" s="119"/>
      <c r="C123" s="119"/>
      <c r="D123" s="119"/>
    </row>
    <row r="124" spans="1:4" x14ac:dyDescent="0.25">
      <c r="A124" s="119"/>
      <c r="C124" s="119"/>
      <c r="D124" s="119"/>
    </row>
    <row r="125" spans="1:4" x14ac:dyDescent="0.25">
      <c r="A125" s="119"/>
      <c r="C125" s="119"/>
      <c r="D125" s="119"/>
    </row>
    <row r="126" spans="1:4" x14ac:dyDescent="0.25">
      <c r="A126" s="119"/>
      <c r="C126" s="119"/>
      <c r="D126" s="119"/>
    </row>
    <row r="127" spans="1:4" x14ac:dyDescent="0.25">
      <c r="A127" s="119"/>
      <c r="C127" s="119"/>
      <c r="D127" s="119"/>
    </row>
    <row r="128" spans="1:4" x14ac:dyDescent="0.25">
      <c r="A128" s="119"/>
      <c r="C128" s="119"/>
      <c r="D128" s="119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4" x14ac:dyDescent="0.25">
      <c r="A161" s="119"/>
      <c r="C161" s="119"/>
      <c r="D161" s="119"/>
    </row>
    <row r="162" spans="1:4" x14ac:dyDescent="0.25">
      <c r="A162" s="119"/>
      <c r="C162" s="119"/>
      <c r="D162" s="119"/>
    </row>
    <row r="163" spans="1:4" x14ac:dyDescent="0.25">
      <c r="A163" s="119"/>
      <c r="C163" s="119"/>
      <c r="D163" s="119"/>
    </row>
    <row r="164" spans="1:4" x14ac:dyDescent="0.25">
      <c r="A164" s="119"/>
      <c r="C164" s="119"/>
      <c r="D164" s="119"/>
    </row>
    <row r="165" spans="1:4" x14ac:dyDescent="0.25">
      <c r="A165" s="119"/>
      <c r="C165" s="119"/>
      <c r="D165" s="119"/>
    </row>
    <row r="166" spans="1:4" x14ac:dyDescent="0.25">
      <c r="A166" s="119"/>
      <c r="C166" s="119"/>
      <c r="D166" s="119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53">
    <mergeCell ref="D100:E100"/>
    <mergeCell ref="C101:E101"/>
    <mergeCell ref="D95:E95"/>
    <mergeCell ref="D96:E96"/>
    <mergeCell ref="D97:E97"/>
    <mergeCell ref="D98:E98"/>
    <mergeCell ref="D99:E99"/>
    <mergeCell ref="D90:E90"/>
    <mergeCell ref="D91:E91"/>
    <mergeCell ref="D92:E92"/>
    <mergeCell ref="D93:E93"/>
    <mergeCell ref="D94:E94"/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A75:E75"/>
    <mergeCell ref="D76:E76"/>
    <mergeCell ref="D77:E77"/>
    <mergeCell ref="D78:E78"/>
    <mergeCell ref="D79:E79"/>
    <mergeCell ref="A63:E63"/>
    <mergeCell ref="C70:E70"/>
    <mergeCell ref="A71:B71"/>
    <mergeCell ref="C71:E74"/>
    <mergeCell ref="A72:B72"/>
    <mergeCell ref="A73:B73"/>
    <mergeCell ref="A74:B74"/>
    <mergeCell ref="C42:E42"/>
    <mergeCell ref="A43:E43"/>
    <mergeCell ref="A44:E44"/>
    <mergeCell ref="C61:E61"/>
    <mergeCell ref="A62:E62"/>
    <mergeCell ref="A16:E16"/>
    <mergeCell ref="A17:E17"/>
    <mergeCell ref="F1:G1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</mergeCells>
  <phoneticPr fontId="45" type="noConversion"/>
  <conditionalFormatting sqref="B319:B425">
    <cfRule type="duplicateValues" dxfId="459" priority="102"/>
  </conditionalFormatting>
  <conditionalFormatting sqref="E319:E425">
    <cfRule type="duplicateValues" dxfId="458" priority="139"/>
  </conditionalFormatting>
  <conditionalFormatting sqref="B49:B50">
    <cfRule type="duplicateValues" dxfId="457" priority="22"/>
  </conditionalFormatting>
  <conditionalFormatting sqref="B51:B53">
    <cfRule type="duplicateValues" dxfId="456" priority="21"/>
  </conditionalFormatting>
  <conditionalFormatting sqref="B54">
    <cfRule type="duplicateValues" dxfId="455" priority="20"/>
  </conditionalFormatting>
  <conditionalFormatting sqref="B55:B57">
    <cfRule type="duplicateValues" dxfId="454" priority="19"/>
  </conditionalFormatting>
  <conditionalFormatting sqref="B93">
    <cfRule type="duplicateValues" dxfId="453" priority="18"/>
  </conditionalFormatting>
  <conditionalFormatting sqref="B92">
    <cfRule type="duplicateValues" dxfId="452" priority="17"/>
  </conditionalFormatting>
  <conditionalFormatting sqref="B91">
    <cfRule type="duplicateValues" dxfId="451" priority="16"/>
  </conditionalFormatting>
  <conditionalFormatting sqref="B90">
    <cfRule type="duplicateValues" dxfId="450" priority="15"/>
  </conditionalFormatting>
  <conditionalFormatting sqref="B65:B67">
    <cfRule type="duplicateValues" dxfId="449" priority="14"/>
  </conditionalFormatting>
  <conditionalFormatting sqref="B89">
    <cfRule type="duplicateValues" dxfId="448" priority="13"/>
  </conditionalFormatting>
  <conditionalFormatting sqref="B88">
    <cfRule type="duplicateValues" dxfId="447" priority="12"/>
  </conditionalFormatting>
  <conditionalFormatting sqref="B37">
    <cfRule type="duplicateValues" dxfId="446" priority="11"/>
  </conditionalFormatting>
  <conditionalFormatting sqref="B39:B40">
    <cfRule type="duplicateValues" dxfId="445" priority="10"/>
  </conditionalFormatting>
  <conditionalFormatting sqref="B100">
    <cfRule type="duplicateValues" dxfId="444" priority="9"/>
  </conditionalFormatting>
  <conditionalFormatting sqref="B99">
    <cfRule type="duplicateValues" dxfId="443" priority="8"/>
  </conditionalFormatting>
  <conditionalFormatting sqref="B98">
    <cfRule type="duplicateValues" dxfId="442" priority="7"/>
  </conditionalFormatting>
  <conditionalFormatting sqref="B96">
    <cfRule type="duplicateValues" dxfId="441" priority="6"/>
  </conditionalFormatting>
  <conditionalFormatting sqref="B95">
    <cfRule type="duplicateValues" dxfId="440" priority="5"/>
  </conditionalFormatting>
  <conditionalFormatting sqref="B94">
    <cfRule type="duplicateValues" dxfId="439" priority="4"/>
  </conditionalFormatting>
  <conditionalFormatting sqref="B60">
    <cfRule type="duplicateValues" dxfId="438" priority="3"/>
  </conditionalFormatting>
  <conditionalFormatting sqref="B101:B318 B70:B81 B61:B63 B1:B7 B32:B36 B87 B58 B42:B44 B9:B12 B14:B17 B19:B24 B97 B46:B48 B68 B83:B84 B38">
    <cfRule type="duplicateValues" dxfId="437" priority="23"/>
  </conditionalFormatting>
  <conditionalFormatting sqref="B25:B31">
    <cfRule type="duplicateValues" dxfId="436" priority="24"/>
  </conditionalFormatting>
  <conditionalFormatting sqref="B59">
    <cfRule type="duplicateValues" dxfId="435" priority="25"/>
  </conditionalFormatting>
  <conditionalFormatting sqref="B69">
    <cfRule type="duplicateValues" dxfId="434" priority="26"/>
  </conditionalFormatting>
  <conditionalFormatting sqref="B85:B86">
    <cfRule type="duplicateValues" dxfId="433" priority="27"/>
  </conditionalFormatting>
  <conditionalFormatting sqref="B65:B81 B1:B7 B46:B63 B19:B44 B14:B17 B9:B12 B83:B318">
    <cfRule type="duplicateValues" dxfId="432" priority="2"/>
  </conditionalFormatting>
  <conditionalFormatting sqref="B41">
    <cfRule type="duplicateValues" dxfId="431" priority="28"/>
  </conditionalFormatting>
  <conditionalFormatting sqref="B1:B81 B83:B1048576">
    <cfRule type="duplicateValues" dxfId="4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26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26 70 89 165 347 390 422 458 584 658 670 676 706 813 896                                                     </v>
      </c>
    </row>
    <row r="2" spans="2:5" s="119" customFormat="1" ht="18.75" thickBot="1" x14ac:dyDescent="0.3">
      <c r="B2" s="136">
        <v>70</v>
      </c>
      <c r="C2" s="130" t="s">
        <v>2404</v>
      </c>
    </row>
    <row r="3" spans="2:5" s="119" customFormat="1" ht="18.75" thickBot="1" x14ac:dyDescent="0.3">
      <c r="B3" s="136">
        <v>89</v>
      </c>
      <c r="C3" s="130" t="s">
        <v>2404</v>
      </c>
    </row>
    <row r="4" spans="2:5" s="119" customFormat="1" ht="18.75" thickBot="1" x14ac:dyDescent="0.3">
      <c r="B4" s="136">
        <v>165</v>
      </c>
      <c r="C4" s="130" t="s">
        <v>2404</v>
      </c>
    </row>
    <row r="5" spans="2:5" s="119" customFormat="1" ht="18.75" thickBot="1" x14ac:dyDescent="0.3">
      <c r="B5" s="136">
        <v>347</v>
      </c>
      <c r="C5" s="130" t="s">
        <v>2404</v>
      </c>
    </row>
    <row r="6" spans="2:5" s="119" customFormat="1" ht="18.75" thickBot="1" x14ac:dyDescent="0.3">
      <c r="B6" s="136">
        <v>390</v>
      </c>
      <c r="C6" s="130" t="s">
        <v>2404</v>
      </c>
    </row>
    <row r="7" spans="2:5" s="119" customFormat="1" ht="18.75" thickBot="1" x14ac:dyDescent="0.3">
      <c r="B7" s="136">
        <v>422</v>
      </c>
      <c r="C7" s="130" t="s">
        <v>2404</v>
      </c>
    </row>
    <row r="8" spans="2:5" s="119" customFormat="1" ht="18.75" thickBot="1" x14ac:dyDescent="0.3">
      <c r="B8" s="136">
        <v>458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658</v>
      </c>
      <c r="C10" s="130" t="s">
        <v>2404</v>
      </c>
    </row>
    <row r="11" spans="2:5" s="119" customFormat="1" ht="18.75" thickBot="1" x14ac:dyDescent="0.3">
      <c r="B11" s="136">
        <v>670</v>
      </c>
      <c r="C11" s="130" t="s">
        <v>2404</v>
      </c>
    </row>
    <row r="12" spans="2:5" s="119" customFormat="1" ht="18.75" thickBot="1" x14ac:dyDescent="0.3">
      <c r="B12" s="136">
        <v>676</v>
      </c>
      <c r="C12" s="130" t="s">
        <v>2404</v>
      </c>
    </row>
    <row r="13" spans="2:5" s="119" customFormat="1" ht="18.75" thickBot="1" x14ac:dyDescent="0.3">
      <c r="B13" s="136">
        <v>706</v>
      </c>
      <c r="C13" s="130" t="s">
        <v>2404</v>
      </c>
    </row>
    <row r="14" spans="2:5" s="119" customFormat="1" ht="18.75" thickBot="1" x14ac:dyDescent="0.3">
      <c r="B14" s="136">
        <v>813</v>
      </c>
      <c r="C14" s="130" t="s">
        <v>2404</v>
      </c>
    </row>
    <row r="15" spans="2:5" s="119" customFormat="1" ht="18.75" thickBot="1" x14ac:dyDescent="0.3">
      <c r="B15" s="136">
        <v>896</v>
      </c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429" priority="1032"/>
  </conditionalFormatting>
  <conditionalFormatting sqref="B61:B67">
    <cfRule type="duplicateValues" dxfId="428" priority="1031"/>
  </conditionalFormatting>
  <conditionalFormatting sqref="B57:B60">
    <cfRule type="duplicateValues" dxfId="427" priority="1029"/>
  </conditionalFormatting>
  <conditionalFormatting sqref="B57:B60">
    <cfRule type="duplicateValues" dxfId="426" priority="1030"/>
  </conditionalFormatting>
  <conditionalFormatting sqref="B40:B56">
    <cfRule type="duplicateValues" dxfId="425" priority="1028"/>
  </conditionalFormatting>
  <conditionalFormatting sqref="B39">
    <cfRule type="duplicateValues" dxfId="424" priority="1027"/>
  </conditionalFormatting>
  <conditionalFormatting sqref="B28:B38">
    <cfRule type="duplicateValues" dxfId="423" priority="1021"/>
  </conditionalFormatting>
  <conditionalFormatting sqref="B28:B38">
    <cfRule type="duplicateValues" dxfId="422" priority="1022"/>
    <cfRule type="duplicateValues" dxfId="421" priority="1023"/>
  </conditionalFormatting>
  <conditionalFormatting sqref="B28:B38">
    <cfRule type="duplicateValues" dxfId="420" priority="1024"/>
  </conditionalFormatting>
  <conditionalFormatting sqref="B28:B38">
    <cfRule type="duplicateValues" dxfId="419" priority="1020"/>
  </conditionalFormatting>
  <conditionalFormatting sqref="B28:B38">
    <cfRule type="duplicateValues" dxfId="418" priority="1025"/>
  </conditionalFormatting>
  <conditionalFormatting sqref="B28:B38">
    <cfRule type="duplicateValues" dxfId="417" priority="1026"/>
  </conditionalFormatting>
  <conditionalFormatting sqref="B25:B27">
    <cfRule type="duplicateValues" dxfId="416" priority="276"/>
  </conditionalFormatting>
  <conditionalFormatting sqref="B25:B27">
    <cfRule type="duplicateValues" dxfId="415" priority="275"/>
  </conditionalFormatting>
  <conditionalFormatting sqref="B25:B27">
    <cfRule type="duplicateValues" dxfId="414" priority="273"/>
    <cfRule type="duplicateValues" dxfId="413" priority="274"/>
  </conditionalFormatting>
  <conditionalFormatting sqref="B25:B27">
    <cfRule type="duplicateValues" dxfId="412" priority="270"/>
    <cfRule type="duplicateValues" dxfId="411" priority="271"/>
    <cfRule type="duplicateValues" dxfId="410" priority="272"/>
  </conditionalFormatting>
  <conditionalFormatting sqref="B22:B24">
    <cfRule type="duplicateValues" dxfId="409" priority="152"/>
  </conditionalFormatting>
  <conditionalFormatting sqref="B22:B24">
    <cfRule type="duplicateValues" dxfId="408" priority="151"/>
  </conditionalFormatting>
  <conditionalFormatting sqref="B22:B24">
    <cfRule type="duplicateValues" dxfId="407" priority="149"/>
    <cfRule type="duplicateValues" dxfId="406" priority="150"/>
  </conditionalFormatting>
  <conditionalFormatting sqref="B22:B24">
    <cfRule type="duplicateValues" dxfId="405" priority="146"/>
    <cfRule type="duplicateValues" dxfId="404" priority="147"/>
    <cfRule type="duplicateValues" dxfId="403" priority="148"/>
  </conditionalFormatting>
  <conditionalFormatting sqref="B22:B24">
    <cfRule type="duplicateValues" dxfId="402" priority="143"/>
    <cfRule type="duplicateValues" dxfId="401" priority="144"/>
    <cfRule type="duplicateValues" dxfId="400" priority="145"/>
  </conditionalFormatting>
  <conditionalFormatting sqref="B22:B24">
    <cfRule type="duplicateValues" dxfId="399" priority="141"/>
    <cfRule type="duplicateValues" dxfId="398" priority="142"/>
  </conditionalFormatting>
  <conditionalFormatting sqref="B22:B24">
    <cfRule type="duplicateValues" dxfId="397" priority="138"/>
    <cfRule type="duplicateValues" dxfId="396" priority="139"/>
    <cfRule type="duplicateValues" dxfId="395" priority="140"/>
  </conditionalFormatting>
  <conditionalFormatting sqref="B22:B24">
    <cfRule type="duplicateValues" dxfId="394" priority="137"/>
  </conditionalFormatting>
  <conditionalFormatting sqref="B22:B24">
    <cfRule type="duplicateValues" dxfId="393" priority="135"/>
    <cfRule type="duplicateValues" dxfId="392" priority="136"/>
  </conditionalFormatting>
  <conditionalFormatting sqref="B22:B24">
    <cfRule type="duplicateValues" dxfId="391" priority="132"/>
    <cfRule type="duplicateValues" dxfId="390" priority="133"/>
    <cfRule type="duplicateValues" dxfId="389" priority="134"/>
  </conditionalFormatting>
  <conditionalFormatting sqref="B22:B24">
    <cfRule type="duplicateValues" dxfId="388" priority="131"/>
  </conditionalFormatting>
  <conditionalFormatting sqref="B16:B21">
    <cfRule type="duplicateValues" dxfId="387" priority="68"/>
  </conditionalFormatting>
  <conditionalFormatting sqref="B19:B21">
    <cfRule type="duplicateValues" dxfId="386" priority="67"/>
  </conditionalFormatting>
  <conditionalFormatting sqref="B19:B21">
    <cfRule type="duplicateValues" dxfId="385" priority="66"/>
  </conditionalFormatting>
  <conditionalFormatting sqref="B19:B21">
    <cfRule type="duplicateValues" dxfId="384" priority="64"/>
    <cfRule type="duplicateValues" dxfId="383" priority="65"/>
  </conditionalFormatting>
  <conditionalFormatting sqref="B19:B21">
    <cfRule type="duplicateValues" dxfId="382" priority="61"/>
    <cfRule type="duplicateValues" dxfId="381" priority="62"/>
    <cfRule type="duplicateValues" dxfId="380" priority="63"/>
  </conditionalFormatting>
  <conditionalFormatting sqref="B16:B21">
    <cfRule type="duplicateValues" dxfId="379" priority="60"/>
  </conditionalFormatting>
  <conditionalFormatting sqref="B16:B21">
    <cfRule type="duplicateValues" dxfId="378" priority="58"/>
    <cfRule type="duplicateValues" dxfId="377" priority="59"/>
  </conditionalFormatting>
  <conditionalFormatting sqref="B16:B21">
    <cfRule type="duplicateValues" dxfId="376" priority="55"/>
    <cfRule type="duplicateValues" dxfId="375" priority="56"/>
    <cfRule type="duplicateValues" dxfId="374" priority="57"/>
  </conditionalFormatting>
  <conditionalFormatting sqref="B1:B15">
    <cfRule type="duplicateValues" dxfId="373" priority="21"/>
  </conditionalFormatting>
  <conditionalFormatting sqref="B1:B15">
    <cfRule type="duplicateValues" dxfId="372" priority="20"/>
  </conditionalFormatting>
  <conditionalFormatting sqref="B1:B15">
    <cfRule type="duplicateValues" dxfId="371" priority="18"/>
    <cfRule type="duplicateValues" dxfId="370" priority="19"/>
  </conditionalFormatting>
  <conditionalFormatting sqref="B1:B15">
    <cfRule type="duplicateValues" dxfId="369" priority="15"/>
    <cfRule type="duplicateValues" dxfId="368" priority="16"/>
    <cfRule type="duplicateValues" dxfId="367" priority="17"/>
  </conditionalFormatting>
  <conditionalFormatting sqref="B1:B15">
    <cfRule type="duplicateValues" dxfId="366" priority="12"/>
    <cfRule type="duplicateValues" dxfId="365" priority="13"/>
    <cfRule type="duplicateValues" dxfId="364" priority="14"/>
  </conditionalFormatting>
  <conditionalFormatting sqref="B1:B15">
    <cfRule type="duplicateValues" dxfId="363" priority="10"/>
    <cfRule type="duplicateValues" dxfId="362" priority="11"/>
  </conditionalFormatting>
  <conditionalFormatting sqref="B1:B15">
    <cfRule type="duplicateValues" dxfId="361" priority="9"/>
  </conditionalFormatting>
  <conditionalFormatting sqref="B1:B15">
    <cfRule type="duplicateValues" dxfId="360" priority="8"/>
  </conditionalFormatting>
  <conditionalFormatting sqref="B1:B15">
    <cfRule type="duplicateValues" dxfId="359" priority="7"/>
  </conditionalFormatting>
  <conditionalFormatting sqref="B1:B15">
    <cfRule type="duplicateValues" dxfId="358" priority="6"/>
  </conditionalFormatting>
  <conditionalFormatting sqref="B1:B15">
    <cfRule type="duplicateValues" dxfId="357" priority="4"/>
    <cfRule type="duplicateValues" dxfId="356" priority="5"/>
  </conditionalFormatting>
  <conditionalFormatting sqref="B1:B15">
    <cfRule type="duplicateValues" dxfId="355" priority="1"/>
    <cfRule type="duplicateValues" dxfId="354" priority="2"/>
    <cfRule type="duplicateValues" dxfId="35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2621</v>
      </c>
      <c r="C844" s="38" t="s">
        <v>1271</v>
      </c>
    </row>
  </sheetData>
  <autoFilter ref="A1:C829">
    <sortState ref="A2:C843">
      <sortCondition sortBy="cellColor" ref="A1:A830" dxfId="46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352" priority="24"/>
  </conditionalFormatting>
  <conditionalFormatting sqref="A830">
    <cfRule type="duplicateValues" dxfId="351" priority="23"/>
  </conditionalFormatting>
  <conditionalFormatting sqref="A831">
    <cfRule type="duplicateValues" dxfId="350" priority="22"/>
  </conditionalFormatting>
  <conditionalFormatting sqref="A832">
    <cfRule type="duplicateValues" dxfId="349" priority="21"/>
  </conditionalFormatting>
  <conditionalFormatting sqref="A833">
    <cfRule type="duplicateValues" dxfId="348" priority="20"/>
  </conditionalFormatting>
  <conditionalFormatting sqref="A845:A1048576 A1:A833">
    <cfRule type="duplicateValues" dxfId="347" priority="19"/>
  </conditionalFormatting>
  <conditionalFormatting sqref="A834:A840">
    <cfRule type="duplicateValues" dxfId="346" priority="18"/>
  </conditionalFormatting>
  <conditionalFormatting sqref="A834:A840">
    <cfRule type="duplicateValues" dxfId="345" priority="17"/>
  </conditionalFormatting>
  <conditionalFormatting sqref="A845:A1048576 A1:A840">
    <cfRule type="duplicateValues" dxfId="344" priority="16"/>
  </conditionalFormatting>
  <conditionalFormatting sqref="A841">
    <cfRule type="duplicateValues" dxfId="343" priority="15"/>
  </conditionalFormatting>
  <conditionalFormatting sqref="A841">
    <cfRule type="duplicateValues" dxfId="342" priority="14"/>
  </conditionalFormatting>
  <conditionalFormatting sqref="A841">
    <cfRule type="duplicateValues" dxfId="341" priority="13"/>
  </conditionalFormatting>
  <conditionalFormatting sqref="A842">
    <cfRule type="duplicateValues" dxfId="340" priority="12"/>
  </conditionalFormatting>
  <conditionalFormatting sqref="A842">
    <cfRule type="duplicateValues" dxfId="339" priority="11"/>
  </conditionalFormatting>
  <conditionalFormatting sqref="A842">
    <cfRule type="duplicateValues" dxfId="338" priority="10"/>
  </conditionalFormatting>
  <conditionalFormatting sqref="A1:A842 A845:A1048576">
    <cfRule type="duplicateValues" dxfId="337" priority="9"/>
  </conditionalFormatting>
  <conditionalFormatting sqref="A843">
    <cfRule type="duplicateValues" dxfId="336" priority="8"/>
  </conditionalFormatting>
  <conditionalFormatting sqref="A843">
    <cfRule type="duplicateValues" dxfId="335" priority="7"/>
  </conditionalFormatting>
  <conditionalFormatting sqref="A843">
    <cfRule type="duplicateValues" dxfId="334" priority="6"/>
  </conditionalFormatting>
  <conditionalFormatting sqref="A843">
    <cfRule type="duplicateValues" dxfId="333" priority="5"/>
  </conditionalFormatting>
  <conditionalFormatting sqref="A844">
    <cfRule type="duplicateValues" dxfId="332" priority="4"/>
  </conditionalFormatting>
  <conditionalFormatting sqref="A844">
    <cfRule type="duplicateValues" dxfId="331" priority="3"/>
  </conditionalFormatting>
  <conditionalFormatting sqref="A844">
    <cfRule type="duplicateValues" dxfId="330" priority="2"/>
  </conditionalFormatting>
  <conditionalFormatting sqref="A844">
    <cfRule type="duplicateValues" dxfId="32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328" priority="26"/>
  </conditionalFormatting>
  <conditionalFormatting sqref="B5:B6">
    <cfRule type="duplicateValues" dxfId="327" priority="25"/>
  </conditionalFormatting>
  <conditionalFormatting sqref="A5:A6">
    <cfRule type="duplicateValues" dxfId="326" priority="23"/>
    <cfRule type="duplicateValues" dxfId="32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2021-09-22T09:39:33Z</dcterms:modified>
</cp:coreProperties>
</file>