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8475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6" l="1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A110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0" i="1" l="1"/>
  <c r="G30" i="1"/>
  <c r="H30" i="1"/>
  <c r="I30" i="1"/>
  <c r="J30" i="1"/>
  <c r="K30" i="1"/>
  <c r="F18" i="1"/>
  <c r="G18" i="1"/>
  <c r="H18" i="1"/>
  <c r="I18" i="1"/>
  <c r="J18" i="1"/>
  <c r="K18" i="1"/>
  <c r="F16" i="1"/>
  <c r="G16" i="1"/>
  <c r="H16" i="1"/>
  <c r="I16" i="1"/>
  <c r="J16" i="1"/>
  <c r="K16" i="1"/>
  <c r="F17" i="1"/>
  <c r="G17" i="1"/>
  <c r="H17" i="1"/>
  <c r="I17" i="1"/>
  <c r="J17" i="1"/>
  <c r="K17" i="1"/>
  <c r="F23" i="1"/>
  <c r="G23" i="1"/>
  <c r="H23" i="1"/>
  <c r="I23" i="1"/>
  <c r="J23" i="1"/>
  <c r="K23" i="1"/>
  <c r="A30" i="1"/>
  <c r="A18" i="1"/>
  <c r="A16" i="1"/>
  <c r="A17" i="1"/>
  <c r="A23" i="1"/>
  <c r="A49" i="1" l="1"/>
  <c r="A48" i="1"/>
  <c r="A100" i="1"/>
  <c r="A99" i="1"/>
  <c r="A98" i="1"/>
  <c r="A97" i="1"/>
  <c r="A47" i="1"/>
  <c r="F49" i="1"/>
  <c r="G49" i="1"/>
  <c r="H49" i="1"/>
  <c r="I49" i="1"/>
  <c r="J49" i="1"/>
  <c r="K49" i="1"/>
  <c r="F48" i="1"/>
  <c r="G48" i="1"/>
  <c r="H48" i="1"/>
  <c r="I48" i="1"/>
  <c r="J48" i="1"/>
  <c r="K48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47" i="1"/>
  <c r="G47" i="1"/>
  <c r="H47" i="1"/>
  <c r="I47" i="1"/>
  <c r="J47" i="1"/>
  <c r="K47" i="1"/>
  <c r="A95" i="1"/>
  <c r="A22" i="1"/>
  <c r="A33" i="1"/>
  <c r="A32" i="1"/>
  <c r="A94" i="1"/>
  <c r="A93" i="1"/>
  <c r="A92" i="1"/>
  <c r="A29" i="1"/>
  <c r="A91" i="1"/>
  <c r="A31" i="1"/>
  <c r="A90" i="1"/>
  <c r="A89" i="1"/>
  <c r="F95" i="1"/>
  <c r="G95" i="1"/>
  <c r="H95" i="1"/>
  <c r="I95" i="1"/>
  <c r="J95" i="1"/>
  <c r="K95" i="1"/>
  <c r="F22" i="1"/>
  <c r="G22" i="1"/>
  <c r="H22" i="1"/>
  <c r="I22" i="1"/>
  <c r="J22" i="1"/>
  <c r="K22" i="1"/>
  <c r="F33" i="1"/>
  <c r="G33" i="1"/>
  <c r="H33" i="1"/>
  <c r="I33" i="1"/>
  <c r="J33" i="1"/>
  <c r="K33" i="1"/>
  <c r="F32" i="1"/>
  <c r="G32" i="1"/>
  <c r="H32" i="1"/>
  <c r="I32" i="1"/>
  <c r="J32" i="1"/>
  <c r="K32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29" i="1"/>
  <c r="G29" i="1"/>
  <c r="H29" i="1"/>
  <c r="I29" i="1"/>
  <c r="J29" i="1"/>
  <c r="K29" i="1"/>
  <c r="F91" i="1"/>
  <c r="G91" i="1"/>
  <c r="H91" i="1"/>
  <c r="I91" i="1"/>
  <c r="J91" i="1"/>
  <c r="K91" i="1"/>
  <c r="F31" i="1"/>
  <c r="G31" i="1"/>
  <c r="H31" i="1"/>
  <c r="I31" i="1"/>
  <c r="J31" i="1"/>
  <c r="K31" i="1"/>
  <c r="F90" i="1"/>
  <c r="G90" i="1"/>
  <c r="H90" i="1"/>
  <c r="I90" i="1"/>
  <c r="J90" i="1"/>
  <c r="K90" i="1"/>
  <c r="F89" i="1"/>
  <c r="G89" i="1"/>
  <c r="H89" i="1"/>
  <c r="I89" i="1"/>
  <c r="J89" i="1"/>
  <c r="K89" i="1"/>
  <c r="A88" i="1" l="1"/>
  <c r="A87" i="1"/>
  <c r="A15" i="1"/>
  <c r="F88" i="1"/>
  <c r="G88" i="1"/>
  <c r="H88" i="1"/>
  <c r="I88" i="1"/>
  <c r="J88" i="1"/>
  <c r="K88" i="1"/>
  <c r="F87" i="1"/>
  <c r="G87" i="1"/>
  <c r="H87" i="1"/>
  <c r="I87" i="1"/>
  <c r="J87" i="1"/>
  <c r="K87" i="1"/>
  <c r="F15" i="1"/>
  <c r="G15" i="1"/>
  <c r="H15" i="1"/>
  <c r="I15" i="1"/>
  <c r="J15" i="1"/>
  <c r="K15" i="1"/>
  <c r="A111" i="1" l="1"/>
  <c r="A21" i="1"/>
  <c r="A28" i="1"/>
  <c r="A86" i="1"/>
  <c r="A85" i="1"/>
  <c r="A84" i="1"/>
  <c r="A83" i="1"/>
  <c r="A46" i="1"/>
  <c r="A82" i="1"/>
  <c r="A45" i="1"/>
  <c r="A81" i="1"/>
  <c r="A44" i="1"/>
  <c r="A80" i="1"/>
  <c r="A79" i="1"/>
  <c r="A78" i="1"/>
  <c r="A77" i="1"/>
  <c r="A25" i="1"/>
  <c r="A110" i="1"/>
  <c r="A76" i="1"/>
  <c r="A109" i="1"/>
  <c r="A108" i="1"/>
  <c r="A75" i="1"/>
  <c r="A74" i="1"/>
  <c r="A107" i="1"/>
  <c r="A106" i="1"/>
  <c r="A14" i="1"/>
  <c r="A105" i="1"/>
  <c r="A27" i="1"/>
  <c r="A50" i="1"/>
  <c r="A43" i="1"/>
  <c r="A13" i="1"/>
  <c r="A73" i="1"/>
  <c r="A42" i="1"/>
  <c r="A41" i="1"/>
  <c r="A104" i="1"/>
  <c r="A72" i="1"/>
  <c r="A71" i="1"/>
  <c r="A70" i="1"/>
  <c r="A69" i="1"/>
  <c r="A68" i="1"/>
  <c r="A103" i="1"/>
  <c r="A67" i="1"/>
  <c r="A66" i="1"/>
  <c r="A65" i="1"/>
  <c r="A64" i="1"/>
  <c r="A63" i="1"/>
  <c r="A62" i="1"/>
  <c r="A40" i="1"/>
  <c r="A61" i="1"/>
  <c r="F111" i="1"/>
  <c r="G111" i="1"/>
  <c r="H111" i="1"/>
  <c r="I111" i="1"/>
  <c r="J111" i="1"/>
  <c r="K111" i="1"/>
  <c r="F21" i="1"/>
  <c r="G21" i="1"/>
  <c r="H21" i="1"/>
  <c r="I21" i="1"/>
  <c r="J21" i="1"/>
  <c r="K21" i="1"/>
  <c r="F28" i="1"/>
  <c r="G28" i="1"/>
  <c r="H28" i="1"/>
  <c r="I28" i="1"/>
  <c r="J28" i="1"/>
  <c r="K28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46" i="1"/>
  <c r="G46" i="1"/>
  <c r="H46" i="1"/>
  <c r="I46" i="1"/>
  <c r="J46" i="1"/>
  <c r="K46" i="1"/>
  <c r="F82" i="1"/>
  <c r="G82" i="1"/>
  <c r="H82" i="1"/>
  <c r="I82" i="1"/>
  <c r="J82" i="1"/>
  <c r="K82" i="1"/>
  <c r="F45" i="1"/>
  <c r="G45" i="1"/>
  <c r="H45" i="1"/>
  <c r="I45" i="1"/>
  <c r="J45" i="1"/>
  <c r="K45" i="1"/>
  <c r="F81" i="1"/>
  <c r="G81" i="1"/>
  <c r="H81" i="1"/>
  <c r="I81" i="1"/>
  <c r="J81" i="1"/>
  <c r="K81" i="1"/>
  <c r="F44" i="1"/>
  <c r="G44" i="1"/>
  <c r="H44" i="1"/>
  <c r="I44" i="1"/>
  <c r="J44" i="1"/>
  <c r="K44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25" i="1"/>
  <c r="G25" i="1"/>
  <c r="H25" i="1"/>
  <c r="I25" i="1"/>
  <c r="J25" i="1"/>
  <c r="K25" i="1"/>
  <c r="F110" i="1"/>
  <c r="G110" i="1"/>
  <c r="H110" i="1"/>
  <c r="I110" i="1"/>
  <c r="J110" i="1"/>
  <c r="K110" i="1"/>
  <c r="F76" i="1"/>
  <c r="G76" i="1"/>
  <c r="H76" i="1"/>
  <c r="I76" i="1"/>
  <c r="J76" i="1"/>
  <c r="K7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75" i="1"/>
  <c r="G75" i="1"/>
  <c r="H75" i="1"/>
  <c r="I75" i="1"/>
  <c r="J75" i="1"/>
  <c r="K75" i="1"/>
  <c r="F74" i="1"/>
  <c r="G74" i="1"/>
  <c r="H74" i="1"/>
  <c r="I74" i="1"/>
  <c r="J74" i="1"/>
  <c r="K74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4" i="1"/>
  <c r="G14" i="1"/>
  <c r="H14" i="1"/>
  <c r="I14" i="1"/>
  <c r="J14" i="1"/>
  <c r="K14" i="1"/>
  <c r="F105" i="1"/>
  <c r="G105" i="1"/>
  <c r="H105" i="1"/>
  <c r="I105" i="1"/>
  <c r="J105" i="1"/>
  <c r="K105" i="1"/>
  <c r="F27" i="1"/>
  <c r="G27" i="1"/>
  <c r="H27" i="1"/>
  <c r="I27" i="1"/>
  <c r="J27" i="1"/>
  <c r="K27" i="1"/>
  <c r="F50" i="1"/>
  <c r="G50" i="1"/>
  <c r="H50" i="1"/>
  <c r="I50" i="1"/>
  <c r="J50" i="1"/>
  <c r="K50" i="1"/>
  <c r="F43" i="1"/>
  <c r="G43" i="1"/>
  <c r="H43" i="1"/>
  <c r="I43" i="1"/>
  <c r="J43" i="1"/>
  <c r="K43" i="1"/>
  <c r="F13" i="1"/>
  <c r="G13" i="1"/>
  <c r="H13" i="1"/>
  <c r="I13" i="1"/>
  <c r="J13" i="1"/>
  <c r="K13" i="1"/>
  <c r="F73" i="1"/>
  <c r="G73" i="1"/>
  <c r="H73" i="1"/>
  <c r="I73" i="1"/>
  <c r="J73" i="1"/>
  <c r="K73" i="1"/>
  <c r="F42" i="1"/>
  <c r="G42" i="1"/>
  <c r="H42" i="1"/>
  <c r="I42" i="1"/>
  <c r="J42" i="1"/>
  <c r="K42" i="1"/>
  <c r="F41" i="1"/>
  <c r="G41" i="1"/>
  <c r="H41" i="1"/>
  <c r="I41" i="1"/>
  <c r="J41" i="1"/>
  <c r="K41" i="1"/>
  <c r="F104" i="1"/>
  <c r="G104" i="1"/>
  <c r="H104" i="1"/>
  <c r="I104" i="1"/>
  <c r="J104" i="1"/>
  <c r="K104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03" i="1"/>
  <c r="G103" i="1"/>
  <c r="H103" i="1"/>
  <c r="I103" i="1"/>
  <c r="J103" i="1"/>
  <c r="K10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40" i="1"/>
  <c r="G40" i="1"/>
  <c r="H40" i="1"/>
  <c r="I40" i="1"/>
  <c r="J40" i="1"/>
  <c r="K40" i="1"/>
  <c r="F61" i="1"/>
  <c r="G61" i="1"/>
  <c r="H61" i="1"/>
  <c r="I61" i="1"/>
  <c r="J61" i="1"/>
  <c r="K61" i="1"/>
  <c r="F39" i="1" l="1"/>
  <c r="G39" i="1"/>
  <c r="H39" i="1"/>
  <c r="I39" i="1"/>
  <c r="J39" i="1"/>
  <c r="K39" i="1"/>
  <c r="F60" i="1"/>
  <c r="G60" i="1"/>
  <c r="H60" i="1"/>
  <c r="I60" i="1"/>
  <c r="J60" i="1"/>
  <c r="K60" i="1"/>
  <c r="F96" i="1"/>
  <c r="G96" i="1"/>
  <c r="H96" i="1"/>
  <c r="I96" i="1"/>
  <c r="J96" i="1"/>
  <c r="K96" i="1"/>
  <c r="F12" i="1"/>
  <c r="G12" i="1"/>
  <c r="H12" i="1"/>
  <c r="I12" i="1"/>
  <c r="J12" i="1"/>
  <c r="K12" i="1"/>
  <c r="F59" i="1"/>
  <c r="G59" i="1"/>
  <c r="H59" i="1"/>
  <c r="I59" i="1"/>
  <c r="J59" i="1"/>
  <c r="K59" i="1"/>
  <c r="F58" i="1"/>
  <c r="G58" i="1"/>
  <c r="H58" i="1"/>
  <c r="I58" i="1"/>
  <c r="J58" i="1"/>
  <c r="K5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51" i="1"/>
  <c r="G51" i="1"/>
  <c r="H51" i="1"/>
  <c r="I51" i="1"/>
  <c r="J51" i="1"/>
  <c r="K51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20" i="1"/>
  <c r="G20" i="1"/>
  <c r="H20" i="1"/>
  <c r="I20" i="1"/>
  <c r="J20" i="1"/>
  <c r="K20" i="1"/>
  <c r="A39" i="1"/>
  <c r="A60" i="1"/>
  <c r="A96" i="1"/>
  <c r="A12" i="1"/>
  <c r="A59" i="1"/>
  <c r="A58" i="1"/>
  <c r="A102" i="1"/>
  <c r="A101" i="1"/>
  <c r="A51" i="1"/>
  <c r="A38" i="1"/>
  <c r="A37" i="1"/>
  <c r="A36" i="1"/>
  <c r="A20" i="1"/>
  <c r="F11" i="1"/>
  <c r="G11" i="1"/>
  <c r="H11" i="1"/>
  <c r="I11" i="1"/>
  <c r="J11" i="1"/>
  <c r="K11" i="1"/>
  <c r="F57" i="1"/>
  <c r="G57" i="1"/>
  <c r="H57" i="1"/>
  <c r="I57" i="1"/>
  <c r="J57" i="1"/>
  <c r="K57" i="1"/>
  <c r="F56" i="1"/>
  <c r="G56" i="1"/>
  <c r="H56" i="1"/>
  <c r="I56" i="1"/>
  <c r="J56" i="1"/>
  <c r="K56" i="1"/>
  <c r="F26" i="1"/>
  <c r="G26" i="1"/>
  <c r="H26" i="1"/>
  <c r="I26" i="1"/>
  <c r="J26" i="1"/>
  <c r="K26" i="1"/>
  <c r="F55" i="1"/>
  <c r="G55" i="1"/>
  <c r="H55" i="1"/>
  <c r="I55" i="1"/>
  <c r="J55" i="1"/>
  <c r="K55" i="1"/>
  <c r="F10" i="1"/>
  <c r="G10" i="1"/>
  <c r="H10" i="1"/>
  <c r="I10" i="1"/>
  <c r="J10" i="1"/>
  <c r="K10" i="1"/>
  <c r="A11" i="1"/>
  <c r="A57" i="1"/>
  <c r="A56" i="1"/>
  <c r="A26" i="1"/>
  <c r="A55" i="1"/>
  <c r="A10" i="1"/>
  <c r="F9" i="1" l="1"/>
  <c r="G9" i="1"/>
  <c r="H9" i="1"/>
  <c r="I9" i="1"/>
  <c r="J9" i="1"/>
  <c r="K9" i="1"/>
  <c r="F24" i="1"/>
  <c r="G24" i="1"/>
  <c r="H24" i="1"/>
  <c r="I24" i="1"/>
  <c r="J24" i="1"/>
  <c r="K24" i="1"/>
  <c r="A9" i="1"/>
  <c r="A24" i="1"/>
  <c r="F13" i="3"/>
  <c r="G13" i="3"/>
  <c r="H13" i="3"/>
  <c r="I13" i="3"/>
  <c r="J13" i="3"/>
  <c r="A13" i="3"/>
  <c r="A12" i="3"/>
  <c r="E1" i="32"/>
  <c r="F8" i="1" l="1"/>
  <c r="G8" i="1"/>
  <c r="H8" i="1"/>
  <c r="I8" i="1"/>
  <c r="J8" i="1"/>
  <c r="K8" i="1"/>
  <c r="A8" i="1"/>
  <c r="A53" i="1" l="1"/>
  <c r="A54" i="1"/>
  <c r="A19" i="1"/>
  <c r="F53" i="1"/>
  <c r="G53" i="1"/>
  <c r="H53" i="1"/>
  <c r="I53" i="1"/>
  <c r="J53" i="1"/>
  <c r="K53" i="1"/>
  <c r="F54" i="1"/>
  <c r="G54" i="1"/>
  <c r="H54" i="1"/>
  <c r="I54" i="1"/>
  <c r="J54" i="1"/>
  <c r="K54" i="1"/>
  <c r="F19" i="1"/>
  <c r="G19" i="1"/>
  <c r="H19" i="1"/>
  <c r="I19" i="1"/>
  <c r="J19" i="1"/>
  <c r="K19" i="1"/>
  <c r="A35" i="1" l="1"/>
  <c r="F35" i="1"/>
  <c r="G35" i="1"/>
  <c r="H35" i="1"/>
  <c r="I35" i="1"/>
  <c r="J35" i="1"/>
  <c r="K35" i="1"/>
  <c r="A52" i="1"/>
  <c r="F52" i="1"/>
  <c r="G52" i="1"/>
  <c r="H52" i="1"/>
  <c r="I52" i="1"/>
  <c r="J52" i="1"/>
  <c r="K52" i="1"/>
  <c r="A34" i="1" l="1"/>
  <c r="F34" i="1"/>
  <c r="G34" i="1"/>
  <c r="H34" i="1"/>
  <c r="I34" i="1"/>
  <c r="J34" i="1"/>
  <c r="K34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<sst xmlns="http://schemas.openxmlformats.org/spreadsheetml/2006/main" count="13961" uniqueCount="2645">
  <si>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</si>
  <si>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</si>
  <si>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</si>
  <si>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</si>
  <si>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</si>
  <si>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</si>
  <si>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</si>
  <si>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</si>
  <si>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</si>
  <si>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</si>
  <si>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</si>
  <si>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</si>
  <si>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</si>
  <si>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</si>
  <si>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</si>
  <si>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</si>
  <si>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</si>
  <si>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</si>
  <si>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</si>
  <si>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</si>
  <si>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</si>
  <si>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</si>
  <si>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</si>
  <si>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</si>
  <si>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</si>
  <si>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</si>
  <si>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</si>
  <si>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</si>
  <si>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</si>
  <si>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</si>
  <si>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</si>
  <si>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</si>
  <si>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</si>
  <si>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</si>
  <si>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</si>
  <si>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</si>
  <si>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</si>
  <si>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</si>
  <si>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</si>
  <si>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</si>
  <si>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</si>
  <si>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</si>
  <si>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</si>
  <si>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</si>
  <si>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</si>
  <si>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</si>
  <si>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</si>
  <si>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</si>
  <si>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</si>
  <si>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</si>
  <si>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</si>
  <si>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</si>
  <si>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</si>
  <si>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</si>
  <si>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</si>
  <si>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</si>
  <si>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</si>
  <si>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</si>
  <si>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</si>
  <si>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</si>
  <si>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</si>
  <si>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</si>
  <si>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</si>
  <si>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</si>
  <si>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</si>
  <si>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</si>
  <si>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</si>
  <si>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</si>
  <si>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</si>
  <si>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</si>
  <si>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</si>
  <si>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</si>
  <si>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</si>
  <si>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</si>
  <si>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</si>
  <si>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</si>
  <si>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</si>
  <si>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</si>
  <si>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</si>
  <si>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</si>
  <si>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</si>
  <si>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</si>
  <si>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</si>
  <si>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</si>
  <si>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</si>
  <si>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</si>
  <si>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</si>
  <si>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</si>
  <si>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</si>
  <si>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</si>
  <si>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</si>
  <si>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</si>
  <si>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</si>
  <si>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</si>
  <si>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</si>
  <si>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</si>
  <si>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</si>
  <si>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</si>
  <si>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</si>
  <si>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</si>
  <si>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</si>
  <si>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</si>
  <si>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</si>
  <si>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</si>
  <si>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</si>
  <si>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</si>
  <si>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</si>
  <si>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</si>
  <si>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</si>
  <si>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</si>
  <si>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</si>
  <si>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</si>
  <si>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</si>
  <si>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</si>
  <si>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</si>
  <si>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</si>
  <si>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</si>
  <si>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</si>
  <si>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</si>
  <si>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</si>
  <si>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</si>
  <si>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</si>
  <si>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</si>
  <si>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</si>
  <si>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</si>
  <si>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</si>
  <si>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</si>
  <si>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</si>
  <si>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</si>
  <si>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</si>
  <si>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</si>
  <si>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</si>
  <si>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</si>
  <si>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</si>
  <si>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</si>
  <si>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</si>
  <si>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</si>
  <si>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</si>
  <si>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</si>
  <si>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</si>
  <si>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</si>
  <si>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</si>
  <si>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</si>
  <si>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</si>
  <si>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</si>
  <si>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</si>
  <si>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</si>
  <si>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</si>
  <si>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</si>
  <si>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</si>
  <si>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</si>
  <si>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</si>
  <si>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</si>
  <si>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</si>
  <si>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</si>
  <si>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</si>
  <si>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</si>
  <si>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</si>
  <si>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</si>
  <si>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</si>
  <si>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</si>
  <si>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</si>
  <si>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</si>
  <si>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</si>
  <si>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</si>
  <si>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</si>
  <si>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</si>
  <si>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</si>
  <si>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</si>
  <si>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</si>
  <si>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</si>
  <si>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</si>
  <si>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</si>
  <si>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</si>
  <si>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</si>
  <si>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</si>
  <si>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</si>
  <si>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</si>
  <si>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</si>
  <si>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</si>
  <si>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</si>
  <si>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</si>
  <si>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</si>
  <si>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</si>
  <si>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</si>
  <si>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</si>
  <si>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</si>
  <si>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</si>
  <si>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</si>
  <si>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</si>
  <si>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</si>
  <si>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</si>
  <si>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</si>
  <si>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</si>
  <si>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</si>
  <si>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</si>
  <si>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</si>
  <si>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</si>
  <si>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</si>
  <si>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</si>
  <si>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</si>
  <si>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</si>
  <si>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</si>
  <si>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</si>
  <si>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</si>
  <si>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</si>
  <si>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</si>
  <si>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</si>
  <si>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</si>
  <si>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</si>
  <si>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</si>
  <si>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</si>
  <si>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</si>
  <si>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</si>
  <si>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</si>
  <si>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</si>
  <si>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</si>
  <si>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</si>
  <si>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</si>
  <si>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</si>
  <si>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</si>
  <si>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</si>
  <si>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</si>
  <si>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</si>
  <si>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</si>
  <si>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</si>
  <si>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</si>
  <si>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</si>
  <si>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</si>
  <si>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</si>
  <si>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</si>
  <si>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</si>
  <si>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</si>
  <si>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</si>
  <si>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</si>
  <si>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</si>
  <si>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</si>
  <si>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</si>
  <si>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</si>
  <si>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</si>
  <si>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</si>
  <si>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</si>
  <si>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</si>
  <si>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</si>
  <si>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</si>
  <si>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</si>
  <si>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</si>
  <si>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</si>
  <si>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</si>
  <si>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</si>
  <si>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</si>
  <si>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</si>
  <si>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</si>
  <si>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</si>
  <si>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</si>
  <si>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</si>
  <si>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</si>
  <si>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</si>
  <si>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</si>
  <si>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</si>
  <si>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</si>
  <si>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</si>
  <si>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</si>
  <si>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</si>
  <si>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</si>
  <si>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</si>
  <si>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</si>
  <si>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</si>
  <si>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</si>
  <si>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</si>
  <si>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</si>
  <si>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</si>
  <si>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</si>
  <si>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</si>
  <si>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</si>
  <si>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</si>
  <si>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</si>
  <si>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</si>
  <si>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</si>
  <si>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</si>
  <si>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</si>
  <si>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</si>
  <si>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</si>
  <si>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</si>
  <si>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</si>
  <si>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</si>
  <si>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</si>
  <si>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</si>
  <si>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</si>
  <si>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</si>
  <si>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</si>
  <si>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</si>
  <si>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</si>
  <si>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</si>
  <si>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</si>
  <si>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</si>
  <si>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</si>
  <si>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</si>
  <si>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</si>
  <si>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</si>
  <si>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</si>
  <si>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</si>
  <si>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</si>
  <si>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</si>
  <si>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</si>
  <si>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</si>
  <si>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</si>
  <si>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</si>
  <si>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</si>
  <si>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</si>
  <si>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</si>
  <si>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</si>
  <si>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</si>
  <si>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</si>
  <si>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</si>
  <si>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</si>
  <si>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</si>
  <si>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</si>
  <si>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</si>
  <si>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</si>
  <si>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</si>
  <si>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</si>
  <si>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</si>
  <si>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</si>
  <si>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</si>
  <si>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</si>
  <si>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</si>
  <si>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</si>
  <si>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</si>
  <si>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</si>
  <si>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</si>
  <si>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</si>
  <si>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</si>
  <si>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</si>
  <si>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</si>
  <si>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</si>
  <si>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</si>
  <si>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</si>
  <si>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</si>
  <si>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</si>
  <si>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</si>
  <si>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</si>
  <si>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</si>
  <si>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</si>
  <si>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</si>
  <si>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</si>
  <si>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</si>
  <si>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</si>
  <si>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</si>
  <si>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</si>
  <si>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</si>
  <si>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</si>
  <si>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</si>
  <si>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</si>
  <si>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</si>
  <si>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</si>
  <si>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</si>
  <si>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</si>
  <si>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</si>
  <si>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</si>
  <si>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</si>
  <si>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</si>
  <si>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</si>
  <si>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</si>
  <si>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</si>
  <si>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</si>
  <si>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</si>
  <si>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</si>
  <si>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</si>
  <si>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</si>
  <si>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</si>
  <si>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</si>
  <si>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</si>
  <si>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</si>
  <si>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</si>
  <si>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</si>
  <si>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</si>
  <si>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</si>
  <si>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</si>
  <si>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</si>
  <si>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</si>
  <si>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</si>
  <si>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</si>
  <si>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</si>
  <si>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</si>
  <si>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</si>
  <si>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</si>
  <si>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</si>
  <si>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</si>
  <si>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</si>
  <si>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</si>
  <si>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</si>
  <si>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</si>
  <si>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</si>
  <si>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</si>
  <si>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</si>
  <si>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</si>
  <si>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</si>
  <si>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</si>
  <si>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</si>
  <si>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</si>
  <si>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</si>
  <si>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</si>
  <si>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</si>
  <si>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</si>
  <si>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</si>
  <si>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</si>
  <si>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</si>
  <si>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</si>
  <si>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</si>
  <si>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</si>
  <si>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</si>
  <si>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</si>
  <si>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</si>
  <si>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</si>
  <si>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</si>
  <si>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</si>
  <si>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</si>
  <si>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</si>
  <si>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</si>
  <si>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</si>
  <si>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</si>
  <si>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</si>
  <si>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</si>
  <si>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</si>
  <si>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</si>
  <si>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</si>
  <si>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</si>
  <si>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</si>
  <si>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</si>
  <si>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</si>
  <si>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</si>
  <si>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</si>
  <si>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</si>
  <si>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</si>
  <si>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</si>
  <si>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</si>
  <si>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</si>
  <si>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</si>
  <si>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</si>
  <si>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</si>
  <si>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</si>
  <si>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</si>
  <si>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</si>
  <si>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</si>
  <si>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</si>
  <si>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</si>
  <si>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</si>
  <si>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</si>
  <si>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</si>
  <si>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</si>
  <si>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</si>
  <si>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</si>
  <si>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</si>
  <si>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</si>
  <si>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</si>
  <si>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</si>
  <si>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</si>
  <si>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</si>
  <si>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</si>
  <si>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</si>
  <si>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</si>
  <si>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</si>
  <si>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</si>
  <si>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</si>
  <si>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</si>
  <si>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</si>
  <si>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</si>
  <si>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</si>
  <si>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</si>
  <si>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</si>
  <si>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</si>
  <si>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</si>
  <si>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</si>
  <si>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</si>
  <si>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</si>
  <si>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</si>
  <si>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</si>
  <si>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</si>
  <si>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</si>
  <si>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</si>
  <si>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</si>
  <si>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</si>
  <si>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</si>
  <si>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</si>
  <si>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</si>
  <si>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</si>
  <si>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</si>
  <si>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</si>
  <si>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</si>
  <si>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</si>
  <si>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</si>
  <si>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</si>
  <si>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</si>
  <si>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</si>
  <si>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</si>
  <si>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</si>
  <si>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</si>
  <si>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</si>
  <si>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</si>
  <si>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</si>
  <si>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</si>
  <si>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</si>
  <si>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</si>
  <si>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</si>
  <si>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</si>
  <si>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</si>
  <si>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</si>
  <si>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</si>
  <si>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</si>
  <si>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</si>
  <si>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</si>
  <si>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</si>
  <si>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</si>
  <si>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</si>
  <si>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</si>
  <si>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</si>
  <si>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</si>
  <si>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</si>
  <si>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</si>
  <si>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</si>
  <si>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</si>
  <si>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</si>
  <si>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</si>
  <si>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</si>
  <si>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</si>
  <si>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</si>
  <si>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</si>
  <si>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</si>
  <si>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</si>
  <si>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</si>
  <si>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</si>
  <si>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</si>
  <si>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</si>
  <si>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</si>
  <si>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</si>
  <si>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</si>
  <si>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</si>
  <si>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</si>
  <si>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</si>
  <si>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</si>
  <si>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</si>
  <si>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</si>
  <si>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</si>
  <si>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</si>
  <si>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</si>
  <si>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</si>
  <si>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</si>
  <si>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</si>
  <si>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</si>
  <si>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</si>
  <si>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</si>
  <si>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</si>
  <si>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</si>
  <si>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</si>
  <si>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</si>
  <si>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</si>
  <si>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</si>
  <si>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</si>
  <si>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</si>
  <si>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</si>
  <si>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</si>
  <si>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</si>
  <si>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</si>
  <si>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</si>
  <si>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</si>
  <si>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</si>
  <si>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</si>
  <si>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</si>
  <si>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</si>
  <si>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</si>
  <si>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</si>
  <si>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</si>
  <si>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</si>
  <si>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</si>
  <si>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</si>
  <si>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</si>
  <si>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</si>
  <si>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</si>
  <si>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</si>
  <si>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</si>
  <si>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</si>
  <si>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</si>
  <si>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</si>
  <si>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</si>
  <si>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</si>
  <si>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</si>
  <si>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</si>
  <si>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</si>
  <si>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</si>
  <si>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</si>
  <si>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</si>
  <si>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</si>
  <si>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</si>
  <si>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</si>
  <si>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</si>
  <si>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</si>
  <si>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</si>
  <si>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</si>
  <si>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</si>
  <si>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</si>
  <si>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</si>
  <si>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</si>
  <si>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</si>
  <si>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</si>
  <si>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</si>
  <si>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</si>
  <si>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</si>
  <si>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</si>
  <si>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</si>
  <si>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</si>
  <si>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</si>
  <si>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</si>
  <si>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</si>
  <si>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</si>
  <si>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</si>
  <si>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</si>
  <si>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</si>
  <si>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</si>
  <si>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</si>
  <si>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</si>
  <si>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</si>
  <si>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</si>
  <si>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</si>
  <si>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</si>
  <si>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</si>
  <si>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</si>
  <si>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</si>
  <si>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</si>
  <si>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</si>
  <si>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</si>
  <si>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</si>
  <si>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</si>
  <si>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</si>
  <si>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</si>
  <si>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</si>
  <si>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</si>
  <si>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</si>
  <si>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</si>
  <si>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</si>
  <si>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</si>
  <si>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</si>
  <si>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</si>
  <si>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</si>
  <si>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</si>
  <si>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</si>
  <si>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</si>
  <si>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</si>
  <si>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</si>
  <si>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</si>
  <si>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</si>
  <si>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</si>
  <si>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</si>
  <si>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</si>
  <si>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</si>
  <si>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</si>
  <si>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</si>
  <si>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</si>
  <si>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</si>
  <si>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</si>
  <si>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</si>
  <si>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</si>
  <si>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</si>
  <si>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</si>
  <si>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</si>
  <si>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</si>
  <si>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</si>
  <si>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</si>
  <si>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</si>
  <si>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</si>
  <si>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</si>
  <si>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</si>
  <si>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</si>
  <si>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</si>
  <si>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</si>
  <si>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</si>
  <si>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</si>
  <si>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</si>
  <si>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</si>
  <si>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</si>
  <si>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</si>
  <si>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</si>
  <si>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</si>
  <si>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</si>
  <si>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</si>
  <si>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</si>
  <si>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</si>
  <si>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</si>
  <si>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</si>
  <si>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</si>
  <si>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</si>
  <si>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</si>
  <si>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</si>
  <si>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</si>
  <si>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</si>
  <si>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</si>
  <si>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</si>
  <si>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</si>
  <si>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</si>
  <si>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</si>
  <si>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</si>
  <si>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</si>
  <si>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</si>
  <si>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</si>
  <si>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</si>
  <si>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</si>
  <si>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</si>
  <si>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</si>
  <si>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</si>
  <si>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</si>
  <si>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</si>
  <si>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</si>
  <si>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</si>
  <si>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</si>
  <si>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</si>
  <si>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</si>
  <si>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</si>
  <si>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</si>
  <si>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</si>
  <si>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</si>
  <si>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</si>
  <si>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</si>
  <si>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</si>
  <si>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</si>
  <si>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</si>
  <si>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</si>
  <si>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</si>
  <si>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</si>
  <si>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</si>
  <si>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</si>
  <si>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</si>
  <si>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</si>
  <si>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</si>
  <si>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</si>
  <si>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</si>
  <si>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</si>
  <si>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</si>
  <si>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</si>
  <si>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</si>
  <si>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</si>
  <si>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</si>
  <si>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</si>
  <si>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</si>
  <si>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</si>
  <si>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</si>
  <si>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</si>
  <si>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</si>
  <si>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</si>
  <si>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</si>
  <si>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</si>
  <si>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</si>
  <si>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</si>
  <si>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</si>
  <si>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</si>
  <si>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</si>
  <si>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</si>
  <si>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</si>
  <si>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</si>
  <si>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</si>
  <si>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</si>
  <si>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</si>
  <si>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</si>
  <si>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</si>
  <si>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</si>
  <si>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</si>
  <si>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</si>
  <si>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</si>
  <si>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</si>
  <si>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</si>
  <si>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</si>
  <si>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</si>
  <si>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</si>
  <si>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</si>
  <si>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</si>
  <si>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</si>
  <si>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</si>
  <si>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</si>
  <si>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</si>
  <si>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</si>
  <si>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</si>
  <si>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</si>
  <si>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</si>
  <si>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</si>
  <si>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</si>
  <si>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</si>
  <si>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</si>
  <si>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</si>
  <si>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</si>
  <si>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</si>
  <si>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</si>
  <si>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</si>
  <si>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</si>
  <si>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</si>
  <si>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</si>
  <si>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</si>
  <si>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</si>
  <si>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</si>
  <si>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</si>
  <si>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</si>
  <si>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</si>
  <si>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</si>
  <si>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</si>
  <si>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</si>
  <si>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</si>
  <si>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</si>
  <si>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</si>
  <si>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</si>
  <si>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</si>
  <si>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</si>
  <si>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</si>
  <si>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</si>
  <si>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</si>
  <si>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</si>
  <si>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</si>
  <si>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</si>
  <si>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</si>
  <si>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</si>
  <si>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</si>
  <si>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</si>
  <si>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</si>
  <si>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</si>
  <si>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</si>
  <si>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</si>
  <si>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</si>
  <si>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</si>
  <si>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</si>
  <si>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</si>
  <si>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</si>
  <si>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</si>
  <si>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</si>
  <si>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</si>
  <si>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</si>
  <si>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</si>
  <si>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</si>
  <si>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</si>
  <si>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</si>
  <si>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</si>
  <si>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</si>
  <si>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</si>
  <si>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</si>
  <si>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</si>
  <si>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</si>
  <si>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</si>
  <si>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</si>
  <si>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</si>
  <si>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</si>
  <si>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</si>
  <si>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</si>
  <si>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</si>
  <si>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</si>
  <si>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</si>
  <si>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</si>
  <si>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</si>
  <si>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</si>
  <si>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</si>
  <si>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</si>
  <si>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</si>
  <si>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</si>
  <si>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</si>
  <si>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</si>
  <si>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</si>
  <si>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</si>
  <si>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</si>
  <si>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</si>
  <si>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</si>
  <si>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</si>
  <si>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</si>
  <si>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</si>
  <si>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</si>
  <si>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</si>
  <si>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</si>
  <si>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</si>
  <si>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</si>
  <si>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</si>
  <si>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</si>
  <si>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</si>
  <si>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</si>
  <si>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</si>
  <si>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</si>
  <si>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</si>
  <si>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</si>
  <si>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</si>
  <si>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</si>
  <si>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</si>
  <si>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</si>
  <si>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</si>
  <si>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</si>
  <si>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</si>
  <si>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</si>
  <si>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</si>
  <si>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</si>
  <si>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</si>
  <si>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</si>
  <si>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</si>
  <si>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</si>
  <si>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</si>
  <si>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</si>
  <si>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</si>
  <si>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</si>
  <si>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</si>
  <si>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</si>
  <si>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</si>
  <si>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</si>
  <si>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</si>
  <si>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</si>
  <si>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</si>
  <si>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</si>
  <si>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</si>
  <si>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</si>
  <si>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</si>
  <si>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</si>
  <si>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</si>
  <si>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</si>
  <si>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</si>
  <si>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</si>
  <si>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</si>
  <si>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</si>
  <si>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</si>
  <si>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</si>
  <si>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</si>
  <si>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</si>
  <si>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</si>
  <si>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</si>
  <si>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</si>
  <si>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</si>
  <si>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</si>
  <si>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</si>
  <si>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</si>
  <si>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</si>
  <si>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</si>
  <si>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</si>
  <si>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</si>
  <si>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</si>
  <si>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</si>
  <si>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</si>
  <si>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</si>
  <si>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</si>
  <si>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</si>
  <si>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</si>
  <si>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</si>
  <si>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</si>
  <si>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</si>
  <si>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</si>
  <si>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</si>
  <si>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</si>
  <si>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</si>
  <si>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</si>
  <si>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</si>
  <si>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</si>
  <si>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</si>
  <si>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</si>
  <si>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</si>
  <si>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</si>
  <si>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</si>
  <si>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</si>
  <si>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</si>
  <si>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</si>
  <si>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</si>
  <si>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</si>
  <si>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</si>
  <si>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</si>
  <si>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</si>
  <si>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</si>
  <si>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</si>
  <si>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</si>
  <si>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</si>
  <si>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</si>
  <si>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</si>
  <si>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</si>
  <si>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</si>
  <si>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</si>
  <si>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</si>
  <si>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</si>
  <si>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</si>
  <si>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</si>
  <si>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</si>
  <si>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</si>
  <si>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</si>
  <si>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</si>
  <si>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</si>
  <si>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</si>
  <si>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</si>
  <si>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</si>
  <si>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</si>
  <si>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</si>
  <si>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</si>
  <si>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</si>
  <si>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</si>
  <si>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</si>
  <si>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</si>
  <si>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</si>
  <si>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</si>
  <si>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</si>
  <si>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</si>
  <si>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</si>
  <si>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</si>
  <si>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</si>
  <si>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</si>
  <si>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</si>
  <si>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</si>
  <si>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</si>
  <si>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</si>
  <si>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</si>
  <si>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</si>
  <si>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</si>
  <si>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</si>
  <si>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</si>
  <si>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</si>
  <si>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</si>
  <si>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</si>
  <si>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</si>
  <si>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</si>
  <si>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</si>
  <si>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</si>
  <si>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</si>
  <si>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</si>
  <si>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</si>
  <si>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</si>
  <si>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</si>
  <si>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</si>
  <si>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</si>
  <si>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</si>
  <si>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</si>
  <si>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</si>
  <si>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</si>
  <si>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</si>
  <si>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</si>
  <si>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</si>
  <si>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</si>
  <si>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</si>
  <si>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</si>
  <si>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</si>
  <si>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</si>
  <si>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</si>
  <si>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</si>
  <si>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</si>
  <si>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</si>
  <si>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</si>
  <si>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</si>
  <si>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</si>
  <si>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</si>
  <si>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</si>
  <si>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</si>
  <si>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</si>
  <si>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</si>
  <si>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</si>
  <si>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</si>
  <si>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</si>
  <si>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</si>
  <si>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</si>
  <si>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</si>
  <si>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</si>
  <si>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</si>
  <si>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</si>
  <si>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</si>
  <si>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</si>
  <si>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</si>
  <si>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</si>
  <si>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</si>
  <si>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</si>
  <si>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</si>
  <si>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</si>
  <si>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</si>
  <si>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</si>
  <si>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</si>
  <si>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</si>
  <si>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</si>
  <si>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</si>
  <si>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</si>
  <si>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</si>
  <si>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</si>
  <si>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</si>
  <si>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</si>
  <si>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</si>
  <si>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</si>
  <si>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</si>
  <si>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</si>
  <si>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</si>
  <si>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</si>
  <si>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</si>
  <si>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</si>
  <si>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</si>
  <si>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</si>
  <si>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</si>
  <si>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</si>
  <si>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</si>
  <si>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</si>
  <si>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</si>
  <si>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</si>
  <si>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</si>
  <si>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</si>
  <si>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</si>
  <si>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</si>
  <si>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</si>
  <si>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</si>
  <si>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</si>
  <si>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</si>
  <si>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</si>
  <si>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</si>
  <si>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</si>
  <si>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</si>
  <si>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</si>
  <si>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</si>
  <si>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</si>
  <si>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</si>
  <si>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</si>
  <si>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</si>
  <si>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</si>
  <si>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</si>
  <si>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</si>
  <si>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</si>
  <si>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</si>
  <si>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</si>
  <si>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</si>
  <si>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</si>
  <si>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</si>
  <si>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</si>
  <si>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</si>
  <si>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</si>
  <si>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</si>
  <si>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</si>
  <si>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</si>
  <si>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</si>
  <si>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</si>
  <si>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</si>
  <si>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</si>
  <si>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</si>
  <si>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</si>
  <si>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</si>
  <si>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</si>
  <si>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</si>
  <si>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</si>
  <si>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</si>
  <si>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</si>
  <si>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</si>
  <si>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</si>
  <si>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</si>
  <si>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</si>
  <si>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</si>
  <si>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</si>
  <si>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</si>
  <si>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</si>
  <si>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</si>
  <si>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</si>
  <si>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</si>
  <si>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</si>
  <si>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</si>
  <si>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</si>
  <si>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</si>
  <si>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</si>
  <si>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</si>
  <si>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</si>
  <si>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</si>
  <si>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</si>
  <si>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</si>
  <si>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</si>
  <si>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</si>
  <si>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</si>
  <si>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</si>
  <si>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</si>
  <si>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</si>
  <si>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</si>
  <si>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</si>
  <si>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</si>
  <si>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</si>
  <si>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</si>
  <si>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</si>
  <si>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</si>
  <si>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</si>
  <si>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</si>
  <si>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</si>
  <si>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</si>
  <si>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</si>
  <si>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</si>
  <si>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</si>
  <si>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</si>
  <si>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</si>
  <si>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</si>
  <si>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</si>
  <si>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</si>
  <si>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</si>
  <si>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</si>
  <si>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</si>
  <si>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</si>
  <si>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</si>
  <si>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</si>
  <si>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</si>
  <si>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</si>
  <si>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</si>
  <si>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</si>
  <si>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</si>
  <si>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</si>
  <si>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</si>
  <si>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</si>
  <si>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</si>
  <si>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</si>
  <si>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</si>
  <si>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</si>
  <si>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</si>
  <si>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</si>
  <si>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</si>
  <si>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</si>
  <si>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</si>
  <si>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</si>
  <si>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</si>
  <si>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</si>
  <si>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</si>
  <si>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</si>
  <si>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</si>
  <si>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</si>
  <si>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</si>
  <si>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</si>
  <si>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</si>
  <si>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</si>
  <si>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</si>
  <si>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</si>
  <si>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</si>
  <si>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</si>
  <si>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</si>
  <si>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</si>
  <si>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</si>
  <si>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</si>
  <si>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</si>
  <si>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</si>
  <si>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</si>
  <si>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</si>
  <si>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</si>
  <si>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</si>
  <si>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</si>
  <si>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</si>
  <si>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</si>
  <si>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</si>
  <si>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</si>
  <si>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</si>
  <si>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</si>
  <si>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</si>
  <si>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</si>
  <si>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</si>
  <si>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</si>
  <si>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</si>
  <si>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</si>
  <si>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</si>
  <si>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</si>
  <si>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</si>
  <si>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</si>
  <si>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</si>
  <si>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</si>
  <si>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</si>
  <si>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</si>
  <si>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</si>
  <si>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</si>
  <si>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</si>
  <si>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</si>
  <si>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</si>
  <si>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</si>
  <si>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</si>
  <si>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</si>
  <si>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</si>
  <si>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</si>
  <si>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</si>
  <si>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</si>
  <si>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</si>
  <si>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</si>
  <si>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</si>
  <si>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</si>
  <si>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</si>
  <si>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</si>
  <si>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</si>
  <si>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</si>
  <si>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</si>
  <si>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</si>
  <si>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</si>
  <si>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</si>
  <si>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</si>
  <si>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</si>
  <si>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</si>
  <si>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</si>
  <si>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</si>
  <si>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</si>
  <si>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</si>
  <si>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</si>
  <si>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</si>
  <si>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</si>
  <si>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</si>
  <si>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</si>
  <si>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</si>
  <si>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</si>
  <si>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</si>
  <si>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</si>
  <si>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</si>
  <si>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</si>
  <si>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</si>
  <si>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</si>
  <si>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</si>
  <si>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</si>
  <si>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</si>
  <si>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</si>
  <si>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</si>
  <si>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</si>
  <si>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</si>
  <si>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</si>
  <si>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</si>
  <si>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</si>
  <si>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</si>
  <si>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</si>
  <si>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</si>
  <si>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</si>
  <si>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</si>
  <si>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</si>
  <si>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</si>
  <si>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</si>
  <si>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</si>
  <si>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</si>
  <si>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</si>
  <si>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</si>
  <si>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</si>
  <si>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</si>
  <si>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</si>
  <si>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</si>
  <si>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</si>
  <si>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</si>
  <si>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</si>
  <si>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</si>
  <si>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</si>
  <si>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</si>
  <si>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</si>
  <si>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</si>
  <si>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</si>
  <si>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</si>
  <si>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</si>
  <si>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</si>
  <si>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</si>
  <si>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</si>
  <si>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</si>
  <si>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</si>
  <si>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</si>
  <si>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</si>
  <si>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</si>
  <si>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</si>
  <si>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</si>
  <si>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</si>
  <si>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</si>
  <si>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</si>
  <si>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</si>
  <si>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</si>
  <si>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</si>
  <si>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</si>
  <si>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</si>
  <si>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</si>
  <si>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</si>
  <si>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</si>
  <si>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</si>
  <si>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</si>
  <si>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</si>
  <si>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</si>
  <si>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</si>
  <si>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</si>
  <si>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</si>
  <si>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</si>
  <si>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</si>
  <si>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</si>
  <si>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</si>
  <si>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</si>
  <si>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</si>
  <si>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</si>
  <si>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</si>
  <si>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</si>
  <si>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</si>
  <si>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</si>
  <si>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</si>
  <si>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</si>
  <si>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</si>
  <si>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</si>
  <si>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</si>
  <si>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</si>
  <si>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</si>
  <si>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</si>
  <si>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</si>
  <si>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</si>
  <si>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</si>
  <si>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</si>
  <si>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</si>
  <si>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</si>
  <si>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</si>
  <si>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</si>
  <si>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</si>
  <si>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</si>
  <si>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</si>
  <si>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</si>
  <si>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</si>
  <si>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</si>
  <si>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</si>
  <si>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</si>
  <si>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</si>
  <si>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</si>
  <si>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</si>
  <si>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</si>
  <si>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</si>
  <si>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</si>
  <si>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</si>
  <si>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</si>
  <si>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</si>
  <si>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</si>
  <si>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</si>
  <si>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</si>
  <si>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</si>
  <si>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</si>
  <si>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</si>
  <si>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</si>
  <si>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</si>
  <si>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</si>
  <si>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</si>
  <si>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</si>
  <si>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</si>
  <si>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</si>
  <si>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</si>
  <si>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</si>
  <si>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</si>
  <si>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</si>
  <si>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</si>
  <si>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</si>
  <si>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</si>
  <si>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</si>
  <si>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</si>
  <si>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</si>
  <si>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</si>
  <si>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</si>
  <si>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</si>
  <si>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</si>
  <si>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</si>
  <si>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</si>
  <si>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</si>
  <si>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</si>
  <si>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</si>
  <si>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</si>
  <si>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</si>
  <si>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</si>
  <si>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</si>
  <si>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</si>
  <si>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</si>
  <si>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</si>
  <si>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</si>
  <si>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</si>
  <si>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</si>
  <si>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</si>
  <si>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</si>
  <si>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</si>
  <si>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</si>
  <si>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</si>
  <si>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</si>
  <si>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</si>
  <si>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</si>
  <si>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</si>
  <si>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</si>
  <si>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</si>
  <si>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</si>
  <si>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</si>
  <si>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</si>
  <si>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</si>
  <si>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</si>
  <si>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</si>
  <si>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</si>
  <si>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</si>
  <si>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</si>
  <si>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</si>
  <si>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</si>
  <si>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</si>
  <si>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</si>
  <si>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</si>
  <si>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</si>
  <si>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</si>
  <si>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</si>
  <si>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</si>
  <si>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</si>
  <si>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</si>
  <si>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</si>
  <si>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</si>
  <si>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</si>
  <si>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</si>
  <si>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</si>
  <si>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</si>
  <si>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</si>
  <si>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</si>
  <si>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</si>
  <si>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</si>
  <si>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</si>
  <si>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</si>
  <si>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</si>
  <si>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</si>
  <si>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</si>
  <si>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</si>
  <si>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</si>
  <si>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</si>
  <si>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</si>
  <si>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</si>
  <si>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</si>
  <si>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</si>
  <si>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</si>
  <si>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</si>
  <si>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</si>
  <si>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</si>
  <si>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</si>
  <si>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</si>
  <si>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</si>
  <si>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</si>
  <si>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</si>
  <si>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</si>
  <si>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</si>
  <si>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</si>
  <si>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</si>
  <si>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</si>
  <si>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</si>
  <si>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</si>
  <si>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</si>
  <si>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</si>
  <si>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</si>
  <si>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</si>
  <si>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</si>
  <si>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</si>
  <si>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</si>
  <si>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</si>
  <si>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</si>
  <si>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</si>
  <si>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</si>
  <si>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</si>
  <si>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</si>
  <si>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</si>
  <si>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</si>
  <si>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</si>
  <si>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</si>
  <si>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</si>
  <si>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</si>
  <si>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</si>
  <si>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</si>
  <si>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</si>
  <si>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</si>
  <si>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</si>
  <si>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</si>
  <si>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</si>
  <si>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</si>
  <si>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</si>
  <si>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</si>
  <si>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</si>
  <si>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</si>
  <si>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</si>
  <si>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</si>
  <si>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</si>
  <si>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</si>
  <si>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</si>
  <si>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</si>
  <si>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</si>
  <si>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</si>
  <si>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</si>
  <si>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</si>
  <si>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</si>
  <si>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</si>
  <si>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</si>
  <si>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</si>
  <si>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</si>
  <si>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</si>
  <si>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</si>
  <si>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</si>
  <si>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</si>
  <si>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</si>
  <si>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</si>
  <si>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</si>
  <si>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</si>
  <si>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</si>
  <si>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</si>
  <si>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</si>
  <si>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</si>
  <si>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</si>
  <si>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</si>
  <si>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</si>
  <si>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</si>
  <si>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</si>
  <si>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</si>
  <si>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</si>
  <si>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</si>
  <si>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</si>
  <si>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</si>
  <si>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</si>
  <si>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</si>
  <si>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</si>
  <si>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</si>
  <si>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</si>
  <si>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</si>
  <si>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</si>
  <si>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</si>
  <si>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</si>
  <si>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</si>
  <si>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</si>
  <si>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</si>
  <si>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</si>
  <si>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</si>
  <si>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</si>
  <si>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</si>
  <si>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</si>
  <si>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</si>
  <si>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</si>
  <si>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</si>
  <si>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</si>
  <si>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</si>
  <si>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</si>
  <si>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</si>
  <si>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</si>
  <si>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</si>
  <si>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</si>
  <si>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</si>
  <si>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</si>
  <si>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</si>
  <si>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</si>
  <si>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</si>
  <si>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</si>
  <si>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</si>
  <si>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</si>
  <si>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</si>
  <si>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</si>
  <si>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</si>
  <si>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</si>
  <si>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</si>
  <si>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</si>
  <si>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</si>
  <si>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</si>
  <si>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</si>
  <si>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</si>
  <si>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</si>
  <si>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</si>
  <si>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</si>
  <si>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</si>
  <si>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</si>
  <si>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</si>
  <si>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</si>
  <si>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</si>
  <si>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</si>
  <si>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</si>
  <si>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</si>
  <si>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</si>
  <si>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</si>
  <si>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</si>
  <si>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</si>
  <si>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</si>
  <si>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</si>
  <si>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</si>
  <si>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</si>
  <si>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</si>
  <si>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</si>
  <si>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</si>
  <si>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</si>
  <si>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</si>
  <si>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</si>
  <si>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</si>
  <si>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</si>
  <si>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</si>
  <si>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</si>
  <si>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</si>
  <si>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</si>
  <si>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</si>
  <si>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</si>
  <si>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</si>
  <si>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</si>
  <si>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</si>
  <si>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</si>
  <si>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</si>
  <si>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</si>
  <si>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</si>
  <si>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</si>
  <si>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</si>
  <si>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</si>
  <si>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</si>
  <si>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</si>
  <si>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</si>
  <si>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</si>
  <si>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</si>
  <si>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</si>
  <si>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</si>
  <si>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</si>
  <si>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</si>
  <si>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</si>
  <si>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</si>
  <si>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</si>
  <si>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</si>
  <si>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</si>
  <si>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</si>
  <si>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</si>
  <si>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</si>
  <si>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</si>
  <si>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</si>
  <si>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</si>
  <si>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</si>
  <si>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</si>
  <si>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</si>
  <si>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</si>
  <si>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</si>
  <si>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</si>
  <si>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</si>
  <si>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</si>
  <si>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</si>
  <si>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</si>
  <si>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</si>
  <si>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</si>
  <si>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</si>
  <si>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</si>
  <si>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</si>
  <si>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</si>
  <si>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</si>
  <si>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</si>
  <si>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</si>
  <si>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</si>
  <si>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</si>
  <si>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</si>
  <si>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</si>
  <si>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</si>
  <si>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</si>
  <si>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</si>
  <si>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</si>
  <si>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</si>
  <si>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</si>
  <si>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</si>
  <si>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</si>
  <si>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</si>
  <si>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</si>
  <si>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</si>
  <si>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</si>
  <si>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</si>
  <si>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</si>
  <si>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</si>
  <si>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</si>
  <si>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</si>
  <si>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</si>
  <si>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</si>
  <si>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</si>
  <si>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</si>
  <si>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</si>
  <si>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</si>
  <si>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</si>
  <si>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</si>
  <si>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</si>
  <si>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</si>
  <si>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</si>
  <si>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</si>
  <si>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</si>
  <si>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</si>
  <si>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</si>
  <si>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</si>
  <si>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</si>
  <si>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</si>
  <si>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</si>
  <si>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</si>
  <si>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</si>
  <si>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</si>
  <si>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</si>
  <si>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</si>
  <si>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</si>
  <si>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</si>
  <si>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</si>
  <si>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</si>
  <si>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</si>
  <si>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</si>
  <si>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</si>
  <si>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</si>
  <si>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</si>
  <si>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</si>
  <si>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</si>
  <si>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</si>
  <si>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</si>
  <si>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</si>
  <si>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</si>
  <si>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</si>
  <si>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</si>
  <si>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</si>
  <si>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</si>
  <si>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</si>
  <si>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</si>
  <si>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</si>
  <si>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</si>
  <si>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</si>
  <si>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</si>
  <si>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</si>
  <si>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</si>
  <si>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</si>
  <si>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</si>
  <si>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</si>
  <si>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</si>
  <si>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</si>
  <si>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</si>
  <si>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</si>
  <si>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</si>
  <si>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</si>
  <si>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</si>
  <si>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</si>
  <si>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</si>
  <si>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</si>
  <si>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</si>
  <si>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</si>
  <si>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</si>
  <si>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</si>
  <si>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</si>
  <si>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</si>
  <si>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</si>
  <si>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</si>
  <si>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</si>
  <si>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</si>
  <si>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</si>
  <si>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</si>
  <si>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</si>
  <si>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</si>
  <si>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</si>
  <si>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</si>
  <si>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</si>
  <si>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</si>
  <si>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</si>
  <si>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</si>
  <si>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</si>
  <si>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</si>
  <si>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</si>
  <si>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</si>
  <si>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</si>
  <si>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</si>
  <si>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</si>
  <si>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</si>
  <si>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</si>
  <si>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</si>
  <si>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</si>
  <si>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</si>
  <si>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</si>
  <si>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</si>
  <si>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</si>
  <si>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</si>
  <si>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</si>
  <si>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</si>
  <si>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</si>
  <si>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</si>
  <si>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</si>
  <si>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</si>
  <si>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</si>
  <si>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</si>
  <si>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</si>
  <si>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</si>
  <si>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</si>
  <si>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</si>
  <si>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</si>
  <si>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</si>
  <si>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</si>
  <si>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</si>
  <si>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</si>
  <si>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</si>
  <si>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</si>
  <si>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</si>
  <si>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</si>
  <si>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</si>
  <si>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</si>
  <si>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</si>
  <si>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</si>
  <si>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</si>
  <si>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</si>
  <si>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</si>
  <si>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</si>
  <si>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</si>
  <si>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</si>
  <si>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</si>
  <si>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</si>
  <si>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</si>
  <si>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</si>
  <si>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</si>
  <si>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</si>
  <si>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</si>
  <si>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</si>
  <si>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</si>
  <si>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</si>
  <si>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</si>
  <si>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</si>
  <si>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</si>
  <si>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</si>
  <si>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</si>
  <si>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</si>
  <si>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</si>
  <si>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</si>
  <si>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</si>
  <si>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</si>
  <si>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</si>
  <si>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</si>
  <si>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</si>
  <si>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</si>
  <si>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</si>
  <si>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</si>
  <si>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</si>
  <si>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</si>
  <si>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</si>
  <si>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</si>
  <si>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</si>
  <si>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</si>
  <si>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</si>
  <si>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</si>
  <si>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</si>
  <si>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</si>
  <si>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</si>
  <si>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</si>
  <si>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</si>
  <si>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</si>
  <si>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</si>
  <si>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</si>
  <si>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</si>
  <si>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</si>
  <si>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</si>
  <si>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</si>
  <si>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</si>
  <si>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</si>
  <si>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</si>
  <si>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</si>
  <si>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</si>
  <si>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</si>
  <si>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</si>
  <si>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</si>
  <si>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</si>
  <si>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</si>
  <si>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</si>
  <si>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</si>
  <si>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</si>
  <si>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</si>
  <si>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</si>
  <si>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</si>
  <si>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</si>
  <si>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</si>
  <si>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</si>
  <si>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</si>
  <si>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</si>
  <si>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</si>
  <si>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</si>
  <si>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</si>
  <si>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</si>
  <si>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</si>
  <si>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</si>
  <si>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</si>
  <si>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</si>
  <si>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</si>
  <si>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</si>
  <si>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</si>
  <si>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</si>
  <si>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</si>
  <si>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</si>
  <si>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</si>
  <si>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</si>
  <si>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</si>
  <si>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</si>
  <si>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</si>
  <si>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</si>
  <si>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</si>
  <si>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</si>
  <si>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</si>
  <si>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</si>
  <si>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</si>
  <si>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</si>
  <si>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</si>
  <si>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</si>
  <si>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</si>
  <si>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</si>
  <si>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</si>
  <si>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</si>
  <si>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</si>
  <si>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</si>
  <si>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</si>
  <si>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</si>
  <si>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</si>
  <si>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</si>
  <si>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</si>
  <si>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</si>
  <si>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</si>
  <si>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</si>
  <si>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</si>
  <si>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</si>
  <si>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</si>
  <si>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</si>
  <si>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</si>
  <si>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</si>
  <si>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</si>
  <si>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</si>
  <si>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</si>
  <si>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</si>
  <si>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</si>
  <si>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</si>
  <si>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</si>
  <si>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</si>
  <si>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</si>
  <si>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</si>
  <si>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</si>
  <si>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</si>
  <si>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</si>
  <si>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</si>
  <si>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</si>
  <si>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</si>
  <si>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</si>
  <si>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</si>
  <si>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</si>
  <si>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</si>
  <si>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</si>
  <si>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</si>
  <si>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</si>
  <si>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</si>
  <si>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</si>
  <si>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</si>
  <si>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</si>
  <si>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</si>
  <si>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</si>
  <si>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</si>
  <si>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</si>
  <si>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</si>
  <si>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</si>
  <si>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</si>
  <si>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</si>
  <si>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</si>
  <si>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</si>
  <si>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</si>
  <si>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</si>
  <si>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</si>
  <si>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</si>
  <si>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</si>
  <si>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</si>
  <si>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</si>
  <si>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</si>
  <si>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</si>
  <si>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</si>
  <si>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</si>
  <si>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</si>
  <si>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</si>
  <si>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</si>
  <si>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</si>
  <si>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</si>
  <si>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</si>
  <si>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</si>
  <si>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</si>
  <si>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</si>
  <si>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</si>
  <si>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</si>
  <si>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</si>
  <si>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</si>
  <si>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</si>
  <si>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</si>
  <si>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</si>
  <si>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</si>
  <si>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</si>
  <si>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</si>
  <si>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</si>
  <si>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</si>
  <si>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</si>
  <si>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</si>
  <si>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</si>
  <si>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</si>
  <si>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</si>
  <si>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</si>
  <si>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</si>
  <si>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</si>
  <si>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</si>
  <si>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</si>
  <si>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</si>
  <si>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</si>
  <si>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</si>
  <si>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</si>
  <si>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</si>
  <si>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</si>
  <si>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</si>
  <si>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</si>
  <si>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</si>
  <si>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</si>
  <si>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</si>
  <si>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</si>
  <si>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</si>
  <si>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</si>
  <si>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</si>
  <si>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</si>
  <si>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</si>
  <si>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</si>
  <si>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</si>
  <si>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</si>
  <si>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</si>
  <si>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</si>
  <si>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</si>
  <si>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</si>
  <si>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</si>
  <si>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</si>
  <si>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</si>
  <si>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</si>
  <si>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</si>
  <si>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</si>
  <si>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</si>
  <si>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</si>
  <si>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</si>
  <si>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</si>
  <si>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</si>
  <si>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</si>
  <si>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</si>
  <si>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</si>
  <si>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</si>
  <si>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</si>
  <si>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</si>
  <si>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</si>
  <si>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</si>
  <si>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</si>
  <si>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</si>
  <si>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</si>
  <si>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</si>
  <si>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</si>
  <si>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</si>
  <si>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</si>
  <si>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</si>
  <si>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</si>
  <si>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</si>
  <si>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</si>
  <si>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</si>
  <si>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</si>
  <si>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</si>
  <si>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</si>
  <si>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</si>
  <si>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</si>
  <si>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</si>
  <si>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</si>
  <si>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</si>
  <si>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</si>
  <si>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</si>
  <si>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</si>
  <si>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</si>
  <si>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</si>
  <si>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</si>
  <si>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</si>
  <si>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</si>
  <si>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</si>
  <si>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</si>
  <si>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</si>
  <si>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</si>
  <si>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</si>
  <si>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</si>
  <si>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</si>
  <si>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</si>
  <si>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</si>
  <si>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</si>
  <si>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</si>
  <si>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</si>
  <si>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</si>
  <si>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</si>
  <si>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</si>
  <si>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</si>
  <si>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</si>
  <si>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</si>
  <si>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</si>
  <si>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</si>
  <si>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</si>
  <si>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</si>
  <si>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</si>
  <si>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</si>
  <si>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</si>
  <si>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</si>
  <si>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</si>
  <si>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</si>
  <si>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</si>
  <si>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</si>
  <si>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</si>
  <si>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</si>
  <si>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</si>
  <si>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</si>
  <si>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</si>
  <si>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</si>
  <si>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</si>
  <si>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</si>
  <si>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</si>
  <si>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</si>
  <si>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</si>
  <si>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</si>
  <si>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</si>
  <si>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</si>
  <si>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</si>
  <si>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</si>
  <si>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</si>
  <si>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</si>
  <si>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</si>
  <si>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</si>
  <si>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</si>
  <si>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</si>
  <si>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</si>
  <si>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</si>
  <si>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</si>
  <si>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</si>
  <si>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</si>
  <si>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</si>
  <si>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</si>
  <si>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</si>
  <si>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</si>
  <si>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</si>
  <si>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</si>
  <si>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</si>
  <si>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</si>
  <si>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</si>
  <si>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</si>
  <si>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</si>
  <si>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</si>
  <si>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</si>
  <si>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</si>
  <si>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</si>
  <si>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</si>
  <si>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</si>
  <si>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</si>
  <si>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</si>
  <si>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</si>
  <si>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</si>
  <si>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</si>
  <si>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</si>
  <si>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</si>
  <si>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</si>
  <si>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</si>
  <si>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</si>
  <si>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</si>
  <si>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</si>
  <si>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</si>
  <si>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</si>
  <si>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</si>
  <si>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</si>
  <si>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</si>
  <si>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</si>
  <si>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</si>
  <si>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</si>
  <si>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</si>
  <si>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</si>
  <si>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</si>
  <si>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</si>
  <si>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</si>
  <si>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</si>
  <si>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</si>
  <si>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</si>
  <si>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</si>
  <si>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</si>
  <si>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</si>
  <si>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</si>
  <si>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</si>
  <si>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</si>
  <si>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</si>
  <si>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</si>
  <si>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</si>
  <si>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</si>
  <si>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</si>
  <si>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</si>
  <si>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</si>
  <si>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</si>
  <si>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</si>
  <si>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</si>
  <si>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</si>
  <si>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</si>
  <si>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</si>
  <si>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</si>
  <si>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</si>
  <si>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</si>
  <si>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</si>
  <si>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</si>
  <si>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</si>
  <si>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</si>
  <si>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</si>
  <si>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</si>
  <si>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</si>
  <si>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</si>
  <si>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</si>
  <si>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</si>
  <si>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</si>
  <si>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</si>
  <si>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</si>
  <si>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</si>
  <si>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</si>
  <si>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</si>
  <si>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</si>
  <si>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</si>
  <si>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</si>
  <si>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</si>
  <si>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</si>
  <si>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</si>
  <si>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</si>
  <si>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</si>
  <si>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</si>
  <si>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</si>
  <si>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</si>
  <si>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</si>
  <si>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</si>
  <si>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</si>
  <si>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</si>
  <si>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</si>
  <si>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</si>
  <si>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</si>
  <si>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</si>
  <si>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</si>
  <si>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</si>
  <si>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</si>
  <si>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</si>
  <si>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</si>
  <si>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</si>
  <si>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</si>
  <si>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</si>
  <si>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</si>
  <si>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</si>
  <si>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</si>
  <si>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</si>
  <si>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</si>
  <si>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</si>
  <si>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</si>
  <si>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</si>
  <si>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</si>
  <si>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</si>
  <si>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</si>
  <si>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</si>
  <si>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</si>
  <si>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</si>
  <si>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</si>
  <si>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</si>
  <si>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</si>
  <si>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</si>
  <si>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</si>
  <si>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</si>
  <si>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</si>
  <si>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</si>
  <si>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</si>
  <si>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</si>
  <si>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</si>
  <si>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</si>
  <si>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</si>
  <si>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</si>
  <si>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</si>
  <si>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</si>
  <si>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</si>
  <si>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</si>
  <si>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</si>
  <si>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</si>
  <si>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</si>
  <si>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</si>
  <si>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</si>
  <si>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</si>
  <si>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</si>
  <si>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</si>
  <si>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</si>
  <si>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</si>
  <si>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</si>
  <si>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</si>
  <si>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</si>
  <si>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</si>
  <si>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</si>
  <si>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</si>
  <si>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</si>
  <si>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</si>
  <si>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</si>
  <si>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</si>
  <si>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</si>
  <si>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</si>
  <si>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</si>
  <si>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</si>
  <si>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</si>
  <si>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</si>
  <si>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</si>
  <si>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</si>
  <si>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</si>
  <si>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</si>
  <si>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</si>
  <si>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</si>
  <si>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</si>
  <si>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</si>
  <si>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</si>
  <si>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</si>
  <si>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</si>
  <si>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</si>
  <si>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</si>
  <si>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</si>
  <si>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</si>
  <si>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</si>
  <si>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</si>
  <si>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</si>
  <si>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</si>
  <si>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</si>
  <si>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</si>
  <si>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</si>
  <si>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</si>
  <si>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</si>
  <si>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</si>
  <si>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</si>
  <si>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</si>
  <si>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</si>
  <si>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</si>
  <si>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</si>
  <si>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</si>
  <si>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</si>
  <si>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</si>
  <si>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</si>
  <si>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</si>
  <si>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</si>
  <si>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</si>
  <si>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</si>
  <si>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</si>
  <si>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</si>
  <si>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</si>
  <si>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</si>
  <si>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</si>
  <si>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</si>
  <si>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</si>
  <si>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</si>
  <si>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</si>
  <si>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</si>
  <si>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</si>
  <si>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</si>
  <si>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</si>
  <si>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</si>
  <si>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</si>
  <si>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</si>
  <si>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</si>
  <si>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</si>
  <si>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</si>
  <si>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</si>
  <si>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</si>
  <si>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</si>
  <si>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</si>
  <si>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</si>
  <si>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</si>
  <si>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</si>
  <si>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</si>
  <si>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</si>
  <si>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</si>
  <si>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</si>
  <si>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</si>
  <si>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</si>
  <si>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</si>
  <si>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</si>
  <si>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</si>
  <si>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</si>
  <si>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</si>
  <si>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</si>
  <si>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</si>
  <si>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</si>
  <si>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</si>
  <si>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</si>
  <si>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</si>
  <si>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</si>
  <si>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</si>
  <si>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</si>
  <si>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</si>
  <si>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</si>
  <si>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</si>
  <si>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</si>
  <si>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</si>
  <si>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</si>
  <si>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</si>
  <si>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</si>
  <si>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</si>
  <si>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</si>
  <si>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</si>
  <si>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</si>
  <si>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</si>
  <si>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</si>
  <si>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</si>
  <si>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</si>
  <si>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</si>
  <si>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</si>
  <si>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</si>
  <si>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</si>
  <si>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</si>
  <si>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</si>
  <si>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</si>
  <si>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</si>
  <si>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</si>
  <si>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</si>
  <si>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</si>
  <si>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</si>
  <si>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</si>
  <si>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</si>
  <si>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</si>
  <si>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</si>
  <si>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</si>
  <si>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</si>
  <si>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</si>
  <si>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</si>
  <si>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</si>
  <si>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</si>
  <si>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</si>
  <si>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</si>
  <si>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</si>
  <si>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</si>
  <si>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</si>
  <si>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</si>
  <si>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</si>
  <si>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</si>
  <si>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</si>
  <si>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</si>
  <si>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</si>
  <si>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</si>
  <si>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</si>
  <si>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</si>
  <si>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</si>
  <si>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</si>
  <si>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</si>
  <si>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</si>
  <si>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</si>
  <si>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</si>
  <si>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</si>
  <si>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</si>
  <si>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</si>
  <si>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</si>
  <si>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</si>
  <si>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</si>
  <si>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</si>
  <si>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</si>
  <si>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</si>
  <si>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</si>
  <si>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</si>
  <si>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</si>
  <si>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</si>
  <si>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</si>
  <si>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</si>
  <si>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</si>
  <si>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</si>
  <si>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</si>
  <si>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</si>
  <si>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</si>
  <si>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</si>
  <si>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</si>
  <si>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</si>
  <si>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</si>
  <si>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</si>
  <si>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</si>
  <si>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</si>
  <si>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</si>
  <si>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</si>
  <si>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</si>
  <si>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</si>
  <si>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</si>
  <si>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</si>
  <si>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</si>
  <si>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</si>
  <si>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</si>
  <si>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</si>
  <si>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</si>
  <si>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</si>
  <si>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</si>
  <si>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</si>
  <si>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</si>
  <si>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</si>
  <si>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</si>
  <si>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</si>
  <si>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</si>
  <si>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</si>
  <si>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</si>
  <si>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</si>
  <si>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</si>
  <si>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</si>
  <si>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</si>
  <si>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</si>
  <si>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</si>
  <si>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</si>
  <si>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</si>
  <si>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</si>
  <si>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</si>
  <si>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</si>
  <si>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</si>
  <si>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</si>
  <si>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</si>
  <si>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</si>
  <si>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</si>
  <si>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</si>
  <si>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</si>
  <si>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</si>
  <si>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</si>
  <si>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</si>
  <si>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</si>
  <si>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</si>
  <si>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</si>
  <si>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</si>
  <si>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</si>
  <si>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</si>
  <si>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</si>
  <si>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</si>
  <si>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</si>
  <si>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</si>
  <si>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</si>
  <si>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</si>
  <si>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</si>
  <si>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</si>
  <si>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</si>
  <si>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</si>
  <si>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</si>
  <si>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</si>
  <si>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</si>
  <si>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</si>
  <si>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</si>
  <si>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</si>
  <si>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</si>
  <si>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</si>
  <si>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</si>
  <si>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</si>
  <si>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</si>
  <si>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</si>
  <si>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</si>
  <si>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</si>
  <si>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</si>
  <si>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</si>
  <si>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</si>
  <si>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</si>
  <si>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</si>
  <si>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</si>
  <si>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</si>
  <si>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</si>
  <si>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</si>
  <si>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</si>
  <si>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</si>
  <si>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</si>
  <si>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</si>
  <si>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</si>
  <si>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</si>
  <si>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</si>
  <si>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</si>
  <si>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</si>
  <si>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</si>
  <si>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</si>
  <si>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</si>
  <si>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</si>
  <si>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</si>
  <si>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</si>
  <si>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</si>
  <si>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</si>
  <si>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</si>
  <si>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</si>
  <si>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</si>
  <si>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</si>
  <si>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</si>
  <si>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</si>
  <si>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</si>
  <si>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</si>
  <si>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</si>
  <si>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 xml:space="preserve">GAVETA DE DEPOSITO LLENA </t>
  </si>
  <si>
    <t>3336030281 </t>
  </si>
  <si>
    <t>SUSTITUCION DEL ATM</t>
  </si>
  <si>
    <t>GAVETA DE RECHAZO LLENA</t>
  </si>
  <si>
    <t>INHIBIDO</t>
  </si>
  <si>
    <t>Hold</t>
  </si>
  <si>
    <t>22 Septiembre de 2021</t>
  </si>
  <si>
    <t>GAVETAS VACIAS + GAVEAS FALLANDO</t>
  </si>
  <si>
    <t>3336033732</t>
  </si>
  <si>
    <t>3336033725</t>
  </si>
  <si>
    <t>DISPENSANDOR</t>
  </si>
  <si>
    <t xml:space="preserve">Gil Carrera, Santiago </t>
  </si>
  <si>
    <t>3336033720</t>
  </si>
  <si>
    <t>3336033717</t>
  </si>
  <si>
    <t>3336033692</t>
  </si>
  <si>
    <t>FALLA NO CONFIRMADA...</t>
  </si>
  <si>
    <t>2 Gavetas Vacías + 1 Fallando</t>
  </si>
  <si>
    <t>1 Gaveta Vacía + 2 Fallando</t>
  </si>
  <si>
    <t>GAVETAS VACIAS + GAVETAS FALLANDO.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</si>
</sst>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2627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7" priority="99428"/>
  </conditionalFormatting>
  <conditionalFormatting sqref="E3">
    <cfRule type="duplicateValues" dxfId="116" priority="121791"/>
  </conditionalFormatting>
  <conditionalFormatting sqref="E3">
    <cfRule type="duplicateValues" dxfId="115" priority="121792"/>
    <cfRule type="duplicateValues" dxfId="114" priority="121793"/>
  </conditionalFormatting>
  <conditionalFormatting sqref="E3">
    <cfRule type="duplicateValues" dxfId="113" priority="121794"/>
    <cfRule type="duplicateValues" dxfId="112" priority="121795"/>
    <cfRule type="duplicateValues" dxfId="111" priority="121796"/>
    <cfRule type="duplicateValues" dxfId="110" priority="121797"/>
  </conditionalFormatting>
  <conditionalFormatting sqref="B3">
    <cfRule type="duplicateValues" dxfId="109" priority="121798"/>
  </conditionalFormatting>
  <conditionalFormatting sqref="E4">
    <cfRule type="duplicateValues" dxfId="108" priority="143"/>
  </conditionalFormatting>
  <conditionalFormatting sqref="E4">
    <cfRule type="duplicateValues" dxfId="107" priority="140"/>
    <cfRule type="duplicateValues" dxfId="106" priority="141"/>
    <cfRule type="duplicateValues" dxfId="105" priority="142"/>
  </conditionalFormatting>
  <conditionalFormatting sqref="E4">
    <cfRule type="duplicateValues" dxfId="104" priority="139"/>
  </conditionalFormatting>
  <conditionalFormatting sqref="E4">
    <cfRule type="duplicateValues" dxfId="103" priority="136"/>
    <cfRule type="duplicateValues" dxfId="102" priority="137"/>
    <cfRule type="duplicateValues" dxfId="101" priority="138"/>
  </conditionalFormatting>
  <conditionalFormatting sqref="B4">
    <cfRule type="duplicateValues" dxfId="100" priority="135"/>
  </conditionalFormatting>
  <conditionalFormatting sqref="E4">
    <cfRule type="duplicateValues" dxfId="99" priority="134"/>
  </conditionalFormatting>
  <conditionalFormatting sqref="B5">
    <cfRule type="duplicateValues" dxfId="98" priority="118"/>
  </conditionalFormatting>
  <conditionalFormatting sqref="E5">
    <cfRule type="duplicateValues" dxfId="97" priority="117"/>
  </conditionalFormatting>
  <conditionalFormatting sqref="E5">
    <cfRule type="duplicateValues" dxfId="96" priority="114"/>
    <cfRule type="duplicateValues" dxfId="95" priority="115"/>
    <cfRule type="duplicateValues" dxfId="94" priority="116"/>
  </conditionalFormatting>
  <conditionalFormatting sqref="E5">
    <cfRule type="duplicateValues" dxfId="93" priority="113"/>
  </conditionalFormatting>
  <conditionalFormatting sqref="E5">
    <cfRule type="duplicateValues" dxfId="92" priority="110"/>
    <cfRule type="duplicateValues" dxfId="91" priority="111"/>
    <cfRule type="duplicateValues" dxfId="90" priority="112"/>
  </conditionalFormatting>
  <conditionalFormatting sqref="E5">
    <cfRule type="duplicateValues" dxfId="89" priority="109"/>
  </conditionalFormatting>
  <conditionalFormatting sqref="E7">
    <cfRule type="duplicateValues" dxfId="88" priority="62"/>
  </conditionalFormatting>
  <conditionalFormatting sqref="E7">
    <cfRule type="duplicateValues" dxfId="87" priority="60"/>
    <cfRule type="duplicateValues" dxfId="86" priority="61"/>
  </conditionalFormatting>
  <conditionalFormatting sqref="E7">
    <cfRule type="duplicateValues" dxfId="85" priority="57"/>
    <cfRule type="duplicateValues" dxfId="84" priority="58"/>
    <cfRule type="duplicateValues" dxfId="83" priority="59"/>
  </conditionalFormatting>
  <conditionalFormatting sqref="E7">
    <cfRule type="duplicateValues" dxfId="82" priority="53"/>
    <cfRule type="duplicateValues" dxfId="81" priority="54"/>
    <cfRule type="duplicateValues" dxfId="80" priority="55"/>
    <cfRule type="duplicateValues" dxfId="79" priority="56"/>
  </conditionalFormatting>
  <conditionalFormatting sqref="B7">
    <cfRule type="duplicateValues" dxfId="78" priority="52"/>
  </conditionalFormatting>
  <conditionalFormatting sqref="B7">
    <cfRule type="duplicateValues" dxfId="77" priority="50"/>
    <cfRule type="duplicateValues" dxfId="76" priority="51"/>
  </conditionalFormatting>
  <conditionalFormatting sqref="E8">
    <cfRule type="duplicateValues" dxfId="75" priority="49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E8">
    <cfRule type="duplicateValues" dxfId="72" priority="46"/>
  </conditionalFormatting>
  <conditionalFormatting sqref="B8">
    <cfRule type="duplicateValues" dxfId="71" priority="45"/>
  </conditionalFormatting>
  <conditionalFormatting sqref="E8">
    <cfRule type="duplicateValues" dxfId="70" priority="44"/>
  </conditionalFormatting>
  <conditionalFormatting sqref="E9">
    <cfRule type="duplicateValues" dxfId="69" priority="33"/>
    <cfRule type="duplicateValues" dxfId="68" priority="34"/>
    <cfRule type="duplicateValues" dxfId="67" priority="35"/>
    <cfRule type="duplicateValues" dxfId="66" priority="36"/>
  </conditionalFormatting>
  <conditionalFormatting sqref="B9">
    <cfRule type="duplicateValues" dxfId="65" priority="130254"/>
  </conditionalFormatting>
  <conditionalFormatting sqref="E6">
    <cfRule type="duplicateValues" dxfId="64" priority="130256"/>
  </conditionalFormatting>
  <conditionalFormatting sqref="B6">
    <cfRule type="duplicateValues" dxfId="63" priority="130257"/>
  </conditionalFormatting>
  <conditionalFormatting sqref="B6">
    <cfRule type="duplicateValues" dxfId="62" priority="130258"/>
    <cfRule type="duplicateValues" dxfId="61" priority="130259"/>
    <cfRule type="duplicateValues" dxfId="60" priority="130260"/>
  </conditionalFormatting>
  <conditionalFormatting sqref="E6">
    <cfRule type="duplicateValues" dxfId="59" priority="130261"/>
    <cfRule type="duplicateValues" dxfId="58" priority="130262"/>
  </conditionalFormatting>
  <conditionalFormatting sqref="E6">
    <cfRule type="duplicateValues" dxfId="57" priority="130263"/>
    <cfRule type="duplicateValues" dxfId="56" priority="130264"/>
    <cfRule type="duplicateValues" dxfId="55" priority="130265"/>
  </conditionalFormatting>
  <conditionalFormatting sqref="E6">
    <cfRule type="duplicateValues" dxfId="54" priority="130266"/>
    <cfRule type="duplicateValues" dxfId="53" priority="130267"/>
    <cfRule type="duplicateValues" dxfId="52" priority="130268"/>
    <cfRule type="duplicateValues" dxfId="51" priority="130269"/>
  </conditionalFormatting>
  <conditionalFormatting sqref="B10">
    <cfRule type="duplicateValues" dxfId="50" priority="148812"/>
  </conditionalFormatting>
  <conditionalFormatting sqref="E10">
    <cfRule type="duplicateValues" dxfId="49" priority="148813"/>
  </conditionalFormatting>
  <conditionalFormatting sqref="E11:E12">
    <cfRule type="duplicateValues" dxfId="48" priority="26"/>
  </conditionalFormatting>
  <conditionalFormatting sqref="E11:E12">
    <cfRule type="duplicateValues" dxfId="47" priority="25"/>
  </conditionalFormatting>
  <conditionalFormatting sqref="E11:E12">
    <cfRule type="duplicateValues" dxfId="46" priority="23"/>
    <cfRule type="duplicateValues" dxfId="45" priority="24"/>
  </conditionalFormatting>
  <conditionalFormatting sqref="E11:E12">
    <cfRule type="duplicateValues" dxfId="44" priority="20"/>
    <cfRule type="duplicateValues" dxfId="43" priority="21"/>
    <cfRule type="duplicateValues" dxfId="42" priority="22"/>
  </conditionalFormatting>
  <conditionalFormatting sqref="B11:B12">
    <cfRule type="duplicateValues" dxfId="41" priority="18"/>
    <cfRule type="duplicateValues" dxfId="40" priority="19"/>
  </conditionalFormatting>
  <conditionalFormatting sqref="B11:B12">
    <cfRule type="duplicateValues" dxfId="39" priority="17"/>
  </conditionalFormatting>
  <conditionalFormatting sqref="B11:B12">
    <cfRule type="duplicateValues" dxfId="38" priority="14"/>
    <cfRule type="duplicateValues" dxfId="37" priority="15"/>
    <cfRule type="duplicateValues" dxfId="36" priority="16"/>
  </conditionalFormatting>
  <conditionalFormatting sqref="E13">
    <cfRule type="duplicateValues" dxfId="35" priority="13"/>
  </conditionalFormatting>
  <conditionalFormatting sqref="E13">
    <cfRule type="duplicateValues" dxfId="34" priority="12"/>
  </conditionalFormatting>
  <conditionalFormatting sqref="E13">
    <cfRule type="duplicateValues" dxfId="33" priority="10"/>
    <cfRule type="duplicateValues" dxfId="32" priority="11"/>
  </conditionalFormatting>
  <conditionalFormatting sqref="E13">
    <cfRule type="duplicateValues" dxfId="31" priority="7"/>
    <cfRule type="duplicateValues" dxfId="30" priority="8"/>
    <cfRule type="duplicateValues" dxfId="29" priority="9"/>
  </conditionalFormatting>
  <conditionalFormatting sqref="B13">
    <cfRule type="duplicateValues" dxfId="28" priority="5"/>
    <cfRule type="duplicateValues" dxfId="27" priority="6"/>
  </conditionalFormatting>
  <conditionalFormatting sqref="B13">
    <cfRule type="duplicateValues" dxfId="26" priority="4"/>
  </conditionalFormatting>
  <conditionalFormatting sqref="B13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5330"/>
  <sheetViews>
    <sheetView tabSelected="1" topLeftCell="I1" zoomScale="70" zoomScaleNormal="70" workbookViewId="0">
      <pane ySplit="4" topLeftCell="A21" activePane="bottomLeft" state="frozen"/>
      <selection pane="bottomLeft" activeCell="L31" sqref="L31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4.5703125" style="129" bestFit="1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2632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3336027761</v>
      </c>
      <c r="C5" s="94">
        <v>44454.811493055553</v>
      </c>
      <c r="D5" s="94" t="s">
        <v>2174</v>
      </c>
      <c r="E5" s="136">
        <v>875</v>
      </c>
      <c r="F5" s="138" t="str">
        <f>VLOOKUP(E5,VIP!$A$2:$O15988,2,0)</f>
        <v>DRBR875</v>
      </c>
      <c r="G5" s="138" t="str">
        <f>VLOOKUP(E5,'LISTADO ATM'!$A$2:$B$900,2,0)</f>
        <v xml:space="preserve">ATM Texaco Aut. Duarte KM 14 1/2 (Los Alcarrizos) </v>
      </c>
      <c r="H5" s="138" t="str">
        <f>VLOOKUP(E5,VIP!$A$2:$O20949,7,FALSE)</f>
        <v>Si</v>
      </c>
      <c r="I5" s="138" t="str">
        <f>VLOOKUP(E5,VIP!$A$2:$O12914,8,FALSE)</f>
        <v>Si</v>
      </c>
      <c r="J5" s="138" t="str">
        <f>VLOOKUP(E5,VIP!$A$2:$O12864,8,FALSE)</f>
        <v>Si</v>
      </c>
      <c r="K5" s="138" t="str">
        <f>VLOOKUP(E5,VIP!$A$2:$O16438,6,0)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SUR</v>
      </c>
      <c r="B6" s="144">
        <v>3336030155</v>
      </c>
      <c r="C6" s="94">
        <v>44457.361319444448</v>
      </c>
      <c r="D6" s="94" t="s">
        <v>2174</v>
      </c>
      <c r="E6" s="136">
        <v>134</v>
      </c>
      <c r="F6" s="138" t="str">
        <f>VLOOKUP(E6,VIP!$A$2:$O16012,2,0)</f>
        <v>DRBR134</v>
      </c>
      <c r="G6" s="138" t="str">
        <f>VLOOKUP(E6,'LISTADO ATM'!$A$2:$B$900,2,0)</f>
        <v xml:space="preserve">ATM Oficina San José de Ocoa </v>
      </c>
      <c r="H6" s="138" t="str">
        <f>VLOOKUP(E6,VIP!$A$2:$O20973,7,FALSE)</f>
        <v>Si</v>
      </c>
      <c r="I6" s="138" t="str">
        <f>VLOOKUP(E6,VIP!$A$2:$O12938,8,FALSE)</f>
        <v>Si</v>
      </c>
      <c r="J6" s="138" t="str">
        <f>VLOOKUP(E6,VIP!$A$2:$O12888,8,FALSE)</f>
        <v>Si</v>
      </c>
      <c r="K6" s="138" t="str">
        <f>VLOOKUP(E6,VIP!$A$2:$O16462,6,0)</f>
        <v>SI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3336030324</v>
      </c>
      <c r="C7" s="94">
        <v>44457.48841435185</v>
      </c>
      <c r="D7" s="94" t="s">
        <v>2174</v>
      </c>
      <c r="E7" s="136">
        <v>861</v>
      </c>
      <c r="F7" s="138" t="str">
        <f>VLOOKUP(E7,VIP!$A$2:$O16010,2,0)</f>
        <v>DRBR861</v>
      </c>
      <c r="G7" s="138" t="str">
        <f>VLOOKUP(E7,'LISTADO ATM'!$A$2:$B$900,2,0)</f>
        <v xml:space="preserve">ATM Oficina Bella Vista 27 de Febrero II </v>
      </c>
      <c r="H7" s="138" t="str">
        <f>VLOOKUP(E7,VIP!$A$2:$O20971,7,FALSE)</f>
        <v>Si</v>
      </c>
      <c r="I7" s="138" t="str">
        <f>VLOOKUP(E7,VIP!$A$2:$O12936,8,FALSE)</f>
        <v>Si</v>
      </c>
      <c r="J7" s="138" t="str">
        <f>VLOOKUP(E7,VIP!$A$2:$O12886,8,FALSE)</f>
        <v>Si</v>
      </c>
      <c r="K7" s="138" t="str">
        <f>VLOOKUP(E7,VIP!$A$2:$O16460,6,0)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3336032077</v>
      </c>
      <c r="C8" s="94">
        <v>44460.059189814812</v>
      </c>
      <c r="D8" s="94" t="s">
        <v>2174</v>
      </c>
      <c r="E8" s="136">
        <v>146</v>
      </c>
      <c r="F8" s="138" t="str">
        <f>VLOOKUP(E8,VIP!$A$2:$O16107,2,0)</f>
        <v>DRBR146</v>
      </c>
      <c r="G8" s="138" t="str">
        <f>VLOOKUP(E8,'LISTADO ATM'!$A$2:$B$900,2,0)</f>
        <v xml:space="preserve">ATM Tribunal Superior Constitucional </v>
      </c>
      <c r="H8" s="138" t="str">
        <f>VLOOKUP(E8,VIP!$A$2:$O21068,7,FALSE)</f>
        <v>Si</v>
      </c>
      <c r="I8" s="138" t="str">
        <f>VLOOKUP(E8,VIP!$A$2:$O13033,8,FALSE)</f>
        <v>Si</v>
      </c>
      <c r="J8" s="138" t="str">
        <f>VLOOKUP(E8,VIP!$A$2:$O12983,8,FALSE)</f>
        <v>Si</v>
      </c>
      <c r="K8" s="138" t="str">
        <f>VLOOKUP(E8,VIP!$A$2:$O16557,6,0)</f>
        <v>NO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3336032092</v>
      </c>
      <c r="C9" s="94">
        <v>44460.154780092591</v>
      </c>
      <c r="D9" s="94" t="s">
        <v>2174</v>
      </c>
      <c r="E9" s="136">
        <v>943</v>
      </c>
      <c r="F9" s="138" t="str">
        <f>VLOOKUP(E9,VIP!$A$2:$O16101,2,0)</f>
        <v>DRBR16K</v>
      </c>
      <c r="G9" s="138" t="str">
        <f>VLOOKUP(E9,'LISTADO ATM'!$A$2:$B$900,2,0)</f>
        <v xml:space="preserve">ATM Oficina Tránsito Terreste </v>
      </c>
      <c r="H9" s="138" t="str">
        <f>VLOOKUP(E9,VIP!$A$2:$O21062,7,FALSE)</f>
        <v>Si</v>
      </c>
      <c r="I9" s="138" t="str">
        <f>VLOOKUP(E9,VIP!$A$2:$O13027,8,FALSE)</f>
        <v>Si</v>
      </c>
      <c r="J9" s="138" t="str">
        <f>VLOOKUP(E9,VIP!$A$2:$O12977,8,FALSE)</f>
        <v>Si</v>
      </c>
      <c r="K9" s="138" t="str">
        <f>VLOOKUP(E9,VIP!$A$2:$O16551,6,0)</f>
        <v>NO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3336032398</v>
      </c>
      <c r="C10" s="94">
        <v>44460.387939814813</v>
      </c>
      <c r="D10" s="94" t="s">
        <v>2174</v>
      </c>
      <c r="E10" s="136">
        <v>542</v>
      </c>
      <c r="F10" s="138" t="str">
        <f>VLOOKUP(E10,VIP!$A$2:$O16119,2,0)</f>
        <v>DRBR542</v>
      </c>
      <c r="G10" s="138" t="str">
        <f>VLOOKUP(E10,'LISTADO ATM'!$A$2:$B$900,2,0)</f>
        <v>ATM S/M la Cadena Carretera Mella</v>
      </c>
      <c r="H10" s="138" t="str">
        <f>VLOOKUP(E10,VIP!$A$2:$O21080,7,FALSE)</f>
        <v>NO</v>
      </c>
      <c r="I10" s="138" t="str">
        <f>VLOOKUP(E10,VIP!$A$2:$O13045,8,FALSE)</f>
        <v>SI</v>
      </c>
      <c r="J10" s="138" t="str">
        <f>VLOOKUP(E10,VIP!$A$2:$O12995,8,FALSE)</f>
        <v>SI</v>
      </c>
      <c r="K10" s="138" t="str">
        <f>VLOOKUP(E10,VIP!$A$2:$O16569,6,0)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3336032650</v>
      </c>
      <c r="C11" s="94">
        <v>44460.456331018519</v>
      </c>
      <c r="D11" s="94" t="s">
        <v>2174</v>
      </c>
      <c r="E11" s="136">
        <v>517</v>
      </c>
      <c r="F11" s="138" t="str">
        <f>VLOOKUP(E11,VIP!$A$2:$O16100,2,0)</f>
        <v>DRBR517</v>
      </c>
      <c r="G11" s="138" t="str">
        <f>VLOOKUP(E11,'LISTADO ATM'!$A$2:$B$900,2,0)</f>
        <v xml:space="preserve">ATM Autobanco Oficina Sans Soucí </v>
      </c>
      <c r="H11" s="138" t="str">
        <f>VLOOKUP(E11,VIP!$A$2:$O21061,7,FALSE)</f>
        <v>Si</v>
      </c>
      <c r="I11" s="138" t="str">
        <f>VLOOKUP(E11,VIP!$A$2:$O13026,8,FALSE)</f>
        <v>Si</v>
      </c>
      <c r="J11" s="138" t="str">
        <f>VLOOKUP(E11,VIP!$A$2:$O12976,8,FALSE)</f>
        <v>Si</v>
      </c>
      <c r="K11" s="138" t="str">
        <f>VLOOKUP(E11,VIP!$A$2:$O16550,6,0)</f>
        <v>SI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3336033107</v>
      </c>
      <c r="C12" s="94">
        <v>44460.598993055559</v>
      </c>
      <c r="D12" s="94" t="s">
        <v>2174</v>
      </c>
      <c r="E12" s="136">
        <v>18</v>
      </c>
      <c r="F12" s="138" t="str">
        <f>VLOOKUP(E12,VIP!$A$2:$O16104,2,0)</f>
        <v>DRBR018</v>
      </c>
      <c r="G12" s="138" t="str">
        <f>VLOOKUP(E12,'LISTADO ATM'!$A$2:$B$900,2,0)</f>
        <v xml:space="preserve">ATM Oficina Haina Occidental I </v>
      </c>
      <c r="H12" s="138" t="str">
        <f>VLOOKUP(E12,VIP!$A$2:$O21065,7,FALSE)</f>
        <v>Si</v>
      </c>
      <c r="I12" s="138" t="str">
        <f>VLOOKUP(E12,VIP!$A$2:$O13030,8,FALSE)</f>
        <v>Si</v>
      </c>
      <c r="J12" s="138" t="str">
        <f>VLOOKUP(E12,VIP!$A$2:$O12980,8,FALSE)</f>
        <v>Si</v>
      </c>
      <c r="K12" s="138" t="str">
        <f>VLOOKUP(E12,VIP!$A$2:$O16554,6,0)</f>
        <v>SI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3336033557</v>
      </c>
      <c r="C13" s="94">
        <v>44460.727164351854</v>
      </c>
      <c r="D13" s="94" t="s">
        <v>2174</v>
      </c>
      <c r="E13" s="136">
        <v>248</v>
      </c>
      <c r="F13" s="138" t="str">
        <f>VLOOKUP(E13,VIP!$A$2:$O16139,2,0)</f>
        <v>DRBR248</v>
      </c>
      <c r="G13" s="138" t="str">
        <f>VLOOKUP(E13,'LISTADO ATM'!$A$2:$B$900,2,0)</f>
        <v xml:space="preserve">ATM Shell Paraiso </v>
      </c>
      <c r="H13" s="138" t="str">
        <f>VLOOKUP(E13,VIP!$A$2:$O21100,7,FALSE)</f>
        <v>Si</v>
      </c>
      <c r="I13" s="138" t="str">
        <f>VLOOKUP(E13,VIP!$A$2:$O13065,8,FALSE)</f>
        <v>Si</v>
      </c>
      <c r="J13" s="138" t="str">
        <f>VLOOKUP(E13,VIP!$A$2:$O13015,8,FALSE)</f>
        <v>Si</v>
      </c>
      <c r="K13" s="138" t="str">
        <f>VLOOKUP(E13,VIP!$A$2:$O16589,6,0)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3336033610</v>
      </c>
      <c r="C14" s="94">
        <v>44460.785405092596</v>
      </c>
      <c r="D14" s="94" t="s">
        <v>2174</v>
      </c>
      <c r="E14" s="136">
        <v>951</v>
      </c>
      <c r="F14" s="138" t="str">
        <f>VLOOKUP(E14,VIP!$A$2:$O16132,2,0)</f>
        <v>DRBR203</v>
      </c>
      <c r="G14" s="138" t="str">
        <f>VLOOKUP(E14,'LISTADO ATM'!$A$2:$B$900,2,0)</f>
        <v xml:space="preserve">ATM Oficina Plaza Haché JFK </v>
      </c>
      <c r="H14" s="138" t="str">
        <f>VLOOKUP(E14,VIP!$A$2:$O21093,7,FALSE)</f>
        <v>Si</v>
      </c>
      <c r="I14" s="138" t="str">
        <f>VLOOKUP(E14,VIP!$A$2:$O13058,8,FALSE)</f>
        <v>Si</v>
      </c>
      <c r="J14" s="138" t="str">
        <f>VLOOKUP(E14,VIP!$A$2:$O13008,8,FALSE)</f>
        <v>Si</v>
      </c>
      <c r="K14" s="138" t="str">
        <f>VLOOKUP(E14,VIP!$A$2:$O16582,6,0)</f>
        <v>NO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18" x14ac:dyDescent="0.25">
      <c r="A15" s="138" t="str">
        <f>VLOOKUP(E15,'LISTADO ATM'!$A$2:$C$901,3,0)</f>
        <v>NORTE</v>
      </c>
      <c r="B15" s="144">
        <v>3336033661</v>
      </c>
      <c r="C15" s="94">
        <v>44460.945057870369</v>
      </c>
      <c r="D15" s="94" t="s">
        <v>2175</v>
      </c>
      <c r="E15" s="136">
        <v>991</v>
      </c>
      <c r="F15" s="138" t="str">
        <f>VLOOKUP(E15,VIP!$A$2:$O16104,2,0)</f>
        <v>DRBR991</v>
      </c>
      <c r="G15" s="138" t="str">
        <f>VLOOKUP(E15,'LISTADO ATM'!$A$2:$B$900,2,0)</f>
        <v xml:space="preserve">ATM UNP Las Matas de Santa Cruz </v>
      </c>
      <c r="H15" s="138" t="str">
        <f>VLOOKUP(E15,VIP!$A$2:$O21065,7,FALSE)</f>
        <v>Si</v>
      </c>
      <c r="I15" s="138" t="str">
        <f>VLOOKUP(E15,VIP!$A$2:$O13030,8,FALSE)</f>
        <v>Si</v>
      </c>
      <c r="J15" s="138" t="str">
        <f>VLOOKUP(E15,VIP!$A$2:$O12980,8,FALSE)</f>
        <v>Si</v>
      </c>
      <c r="K15" s="138" t="str">
        <f>VLOOKUP(E15,VIP!$A$2:$O16554,6,0)</f>
        <v>NO</v>
      </c>
      <c r="L15" s="143" t="s">
        <v>2212</v>
      </c>
      <c r="M15" s="93" t="s">
        <v>2437</v>
      </c>
      <c r="N15" s="93" t="s">
        <v>2443</v>
      </c>
      <c r="O15" s="138" t="s">
        <v>2625</v>
      </c>
      <c r="P15" s="143"/>
      <c r="Q15" s="134" t="s">
        <v>2212</v>
      </c>
    </row>
    <row r="16" spans="1:17" s="119" customFormat="1" ht="18" x14ac:dyDescent="0.25">
      <c r="A16" s="138" t="str">
        <f>VLOOKUP(E16,'LISTADO ATM'!$A$2:$C$901,3,0)</f>
        <v>NORTE</v>
      </c>
      <c r="B16" s="144" t="s">
        <v>2638</v>
      </c>
      <c r="C16" s="94">
        <v>44461.331550925926</v>
      </c>
      <c r="D16" s="94" t="s">
        <v>2175</v>
      </c>
      <c r="E16" s="136">
        <v>754</v>
      </c>
      <c r="F16" s="138" t="str">
        <f>VLOOKUP(E16,VIP!$A$2:$O16107,2,0)</f>
        <v>DRBR754</v>
      </c>
      <c r="G16" s="138" t="str">
        <f>VLOOKUP(E16,'LISTADO ATM'!$A$2:$B$900,2,0)</f>
        <v xml:space="preserve">ATM Autobanco Oficina Licey al Medio </v>
      </c>
      <c r="H16" s="138" t="str">
        <f>VLOOKUP(E16,VIP!$A$2:$O21068,7,FALSE)</f>
        <v>Si</v>
      </c>
      <c r="I16" s="138" t="str">
        <f>VLOOKUP(E16,VIP!$A$2:$O13033,8,FALSE)</f>
        <v>Si</v>
      </c>
      <c r="J16" s="138" t="str">
        <f>VLOOKUP(E16,VIP!$A$2:$O12983,8,FALSE)</f>
        <v>Si</v>
      </c>
      <c r="K16" s="138" t="str">
        <f>VLOOKUP(E16,VIP!$A$2:$O16557,6,0)</f>
        <v>NO</v>
      </c>
      <c r="L16" s="143" t="s">
        <v>2212</v>
      </c>
      <c r="M16" s="93" t="s">
        <v>2437</v>
      </c>
      <c r="N16" s="93" t="s">
        <v>2443</v>
      </c>
      <c r="O16" s="138" t="s">
        <v>2637</v>
      </c>
      <c r="P16" s="143"/>
      <c r="Q16" s="134" t="s">
        <v>2212</v>
      </c>
    </row>
    <row r="17" spans="1:17" s="119" customFormat="1" ht="18" x14ac:dyDescent="0.25">
      <c r="A17" s="138" t="str">
        <f>VLOOKUP(E17,'LISTADO ATM'!$A$2:$C$901,3,0)</f>
        <v>DISTRITO NACIONAL</v>
      </c>
      <c r="B17" s="144" t="s">
        <v>2639</v>
      </c>
      <c r="C17" s="94">
        <v>44461.331076388888</v>
      </c>
      <c r="D17" s="94" t="s">
        <v>2174</v>
      </c>
      <c r="E17" s="136">
        <v>160</v>
      </c>
      <c r="F17" s="138" t="str">
        <f>VLOOKUP(E17,VIP!$A$2:$O16108,2,0)</f>
        <v>DRBR160</v>
      </c>
      <c r="G17" s="138" t="str">
        <f>VLOOKUP(E17,'LISTADO ATM'!$A$2:$B$900,2,0)</f>
        <v xml:space="preserve">ATM Oficina Herrera </v>
      </c>
      <c r="H17" s="138" t="str">
        <f>VLOOKUP(E17,VIP!$A$2:$O21069,7,FALSE)</f>
        <v>Si</v>
      </c>
      <c r="I17" s="138" t="str">
        <f>VLOOKUP(E17,VIP!$A$2:$O13034,8,FALSE)</f>
        <v>Si</v>
      </c>
      <c r="J17" s="138" t="str">
        <f>VLOOKUP(E17,VIP!$A$2:$O12984,8,FALSE)</f>
        <v>Si</v>
      </c>
      <c r="K17" s="138" t="str">
        <f>VLOOKUP(E17,VIP!$A$2:$O16558,6,0)</f>
        <v>NO</v>
      </c>
      <c r="L17" s="143" t="s">
        <v>2212</v>
      </c>
      <c r="M17" s="93" t="s">
        <v>2437</v>
      </c>
      <c r="N17" s="93" t="s">
        <v>2631</v>
      </c>
      <c r="O17" s="138" t="s">
        <v>2445</v>
      </c>
      <c r="P17" s="143"/>
      <c r="Q17" s="134" t="s">
        <v>2212</v>
      </c>
    </row>
    <row r="18" spans="1:17" s="119" customFormat="1" ht="18" x14ac:dyDescent="0.25">
      <c r="A18" s="138" t="str">
        <f>VLOOKUP(E18,'LISTADO ATM'!$A$2:$C$901,3,0)</f>
        <v>NORTE</v>
      </c>
      <c r="B18" s="144" t="s">
        <v>2635</v>
      </c>
      <c r="C18" s="94">
        <v>44461.334027777775</v>
      </c>
      <c r="D18" s="94" t="s">
        <v>2175</v>
      </c>
      <c r="E18" s="136">
        <v>747</v>
      </c>
      <c r="F18" s="138" t="str">
        <f>VLOOKUP(E18,VIP!$A$2:$O16106,2,0)</f>
        <v>DRBR200</v>
      </c>
      <c r="G18" s="138" t="str">
        <f>VLOOKUP(E18,'LISTADO ATM'!$A$2:$B$900,2,0)</f>
        <v xml:space="preserve">ATM Club BR (Santiago) </v>
      </c>
      <c r="H18" s="138" t="str">
        <f>VLOOKUP(E18,VIP!$A$2:$O21067,7,FALSE)</f>
        <v>Si</v>
      </c>
      <c r="I18" s="138" t="str">
        <f>VLOOKUP(E18,VIP!$A$2:$O13032,8,FALSE)</f>
        <v>Si</v>
      </c>
      <c r="J18" s="138" t="str">
        <f>VLOOKUP(E18,VIP!$A$2:$O12982,8,FALSE)</f>
        <v>Si</v>
      </c>
      <c r="K18" s="138" t="str">
        <f>VLOOKUP(E18,VIP!$A$2:$O16556,6,0)</f>
        <v>SI</v>
      </c>
      <c r="L18" s="143" t="s">
        <v>2636</v>
      </c>
      <c r="M18" s="93" t="s">
        <v>2437</v>
      </c>
      <c r="N18" s="93" t="s">
        <v>2443</v>
      </c>
      <c r="O18" s="138" t="s">
        <v>2637</v>
      </c>
      <c r="P18" s="143"/>
      <c r="Q18" s="134" t="s">
        <v>2636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3336032022</v>
      </c>
      <c r="C19" s="94">
        <v>44459.823113425926</v>
      </c>
      <c r="D19" s="94" t="s">
        <v>2174</v>
      </c>
      <c r="E19" s="136">
        <v>816</v>
      </c>
      <c r="F19" s="138" t="str">
        <f>VLOOKUP(E19,VIP!$A$2:$O16077,2,0)</f>
        <v>DRBR816</v>
      </c>
      <c r="G19" s="138" t="str">
        <f>VLOOKUP(E19,'LISTADO ATM'!$A$2:$B$900,2,0)</f>
        <v xml:space="preserve">ATM Oficina Pedro Brand </v>
      </c>
      <c r="H19" s="138" t="str">
        <f>VLOOKUP(E19,VIP!$A$2:$O21038,7,FALSE)</f>
        <v>Si</v>
      </c>
      <c r="I19" s="138" t="str">
        <f>VLOOKUP(E19,VIP!$A$2:$O13003,8,FALSE)</f>
        <v>Si</v>
      </c>
      <c r="J19" s="138" t="str">
        <f>VLOOKUP(E19,VIP!$A$2:$O12953,8,FALSE)</f>
        <v>Si</v>
      </c>
      <c r="K19" s="138" t="str">
        <f>VLOOKUP(E19,VIP!$A$2:$O16527,6,0)</f>
        <v>NO</v>
      </c>
      <c r="L19" s="143" t="s">
        <v>2238</v>
      </c>
      <c r="M19" s="93" t="s">
        <v>2437</v>
      </c>
      <c r="N19" s="93" t="s">
        <v>2443</v>
      </c>
      <c r="O19" s="138" t="s">
        <v>2445</v>
      </c>
      <c r="P19" s="143"/>
      <c r="Q19" s="134" t="s">
        <v>2238</v>
      </c>
    </row>
    <row r="20" spans="1:17" s="119" customFormat="1" ht="18" x14ac:dyDescent="0.25">
      <c r="A20" s="138" t="str">
        <f>VLOOKUP(E20,'LISTADO ATM'!$A$2:$C$901,3,0)</f>
        <v>ESTE</v>
      </c>
      <c r="B20" s="144">
        <v>3336032666</v>
      </c>
      <c r="C20" s="94">
        <v>44460.460474537038</v>
      </c>
      <c r="D20" s="94" t="s">
        <v>2174</v>
      </c>
      <c r="E20" s="136">
        <v>673</v>
      </c>
      <c r="F20" s="138" t="str">
        <f>VLOOKUP(E20,VIP!$A$2:$O16133,2,0)</f>
        <v>DRBR673</v>
      </c>
      <c r="G20" s="138" t="str">
        <f>VLOOKUP(E20,'LISTADO ATM'!$A$2:$B$900,2,0)</f>
        <v>ATM Clínica Dr. Cruz Jiminián</v>
      </c>
      <c r="H20" s="138" t="str">
        <f>VLOOKUP(E20,VIP!$A$2:$O21094,7,FALSE)</f>
        <v>Si</v>
      </c>
      <c r="I20" s="138" t="str">
        <f>VLOOKUP(E20,VIP!$A$2:$O13059,8,FALSE)</f>
        <v>Si</v>
      </c>
      <c r="J20" s="138" t="str">
        <f>VLOOKUP(E20,VIP!$A$2:$O13009,8,FALSE)</f>
        <v>Si</v>
      </c>
      <c r="K20" s="138" t="str">
        <f>VLOOKUP(E20,VIP!$A$2:$O16583,6,0)</f>
        <v>NO</v>
      </c>
      <c r="L20" s="143" t="s">
        <v>2238</v>
      </c>
      <c r="M20" s="93" t="s">
        <v>2437</v>
      </c>
      <c r="N20" s="93" t="s">
        <v>2443</v>
      </c>
      <c r="O20" s="138" t="s">
        <v>2445</v>
      </c>
      <c r="P20" s="143"/>
      <c r="Q20" s="134" t="s">
        <v>2238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3336033654</v>
      </c>
      <c r="C21" s="94">
        <v>44460.87877314815</v>
      </c>
      <c r="D21" s="94" t="s">
        <v>2174</v>
      </c>
      <c r="E21" s="136">
        <v>577</v>
      </c>
      <c r="F21" s="138" t="str">
        <f>VLOOKUP(E21,VIP!$A$2:$O16103,2,0)</f>
        <v>DRBR173</v>
      </c>
      <c r="G21" s="138" t="str">
        <f>VLOOKUP(E21,'LISTADO ATM'!$A$2:$B$900,2,0)</f>
        <v xml:space="preserve">ATM Olé Ave. Duarte </v>
      </c>
      <c r="H21" s="138" t="str">
        <f>VLOOKUP(E21,VIP!$A$2:$O21064,7,FALSE)</f>
        <v>Si</v>
      </c>
      <c r="I21" s="138" t="str">
        <f>VLOOKUP(E21,VIP!$A$2:$O13029,8,FALSE)</f>
        <v>Si</v>
      </c>
      <c r="J21" s="138" t="str">
        <f>VLOOKUP(E21,VIP!$A$2:$O12979,8,FALSE)</f>
        <v>Si</v>
      </c>
      <c r="K21" s="138" t="str">
        <f>VLOOKUP(E21,VIP!$A$2:$O16553,6,0)</f>
        <v>SI</v>
      </c>
      <c r="L21" s="143" t="s">
        <v>2238</v>
      </c>
      <c r="M21" s="93" t="s">
        <v>2437</v>
      </c>
      <c r="N21" s="93" t="s">
        <v>2443</v>
      </c>
      <c r="O21" s="138" t="s">
        <v>2445</v>
      </c>
      <c r="P21" s="143"/>
      <c r="Q21" s="134" t="s">
        <v>2238</v>
      </c>
    </row>
    <row r="22" spans="1:17" s="119" customFormat="1" ht="18" x14ac:dyDescent="0.25">
      <c r="A22" s="138" t="str">
        <f>VLOOKUP(E22,'LISTADO ATM'!$A$2:$C$901,3,0)</f>
        <v>ESTE</v>
      </c>
      <c r="B22" s="144">
        <v>3336033677</v>
      </c>
      <c r="C22" s="94">
        <v>44461.053680555553</v>
      </c>
      <c r="D22" s="94" t="s">
        <v>2174</v>
      </c>
      <c r="E22" s="136">
        <v>368</v>
      </c>
      <c r="F22" s="138" t="str">
        <f>VLOOKUP(E22,VIP!$A$2:$O16105,2,0)</f>
        <v xml:space="preserve">DRBR368 </v>
      </c>
      <c r="G22" s="138" t="str">
        <f>VLOOKUP(E22,'LISTADO ATM'!$A$2:$B$900,2,0)</f>
        <v>ATM Ayuntamiento Peralvillo</v>
      </c>
      <c r="H22" s="138" t="str">
        <f>VLOOKUP(E22,VIP!$A$2:$O21066,7,FALSE)</f>
        <v>N/A</v>
      </c>
      <c r="I22" s="138" t="str">
        <f>VLOOKUP(E22,VIP!$A$2:$O13031,8,FALSE)</f>
        <v>N/A</v>
      </c>
      <c r="J22" s="138" t="str">
        <f>VLOOKUP(E22,VIP!$A$2:$O12981,8,FALSE)</f>
        <v>N/A</v>
      </c>
      <c r="K22" s="138" t="str">
        <f>VLOOKUP(E22,VIP!$A$2:$O16555,6,0)</f>
        <v>N/A</v>
      </c>
      <c r="L22" s="143" t="s">
        <v>2238</v>
      </c>
      <c r="M22" s="93" t="s">
        <v>2437</v>
      </c>
      <c r="N22" s="93" t="s">
        <v>2443</v>
      </c>
      <c r="O22" s="138" t="s">
        <v>2445</v>
      </c>
      <c r="P22" s="143"/>
      <c r="Q22" s="134" t="s">
        <v>2238</v>
      </c>
    </row>
    <row r="23" spans="1:17" s="119" customFormat="1" ht="18" x14ac:dyDescent="0.25">
      <c r="A23" s="138" t="str">
        <f>VLOOKUP(E23,'LISTADO ATM'!$A$2:$C$901,3,0)</f>
        <v>DISTRITO NACIONAL</v>
      </c>
      <c r="B23" s="144" t="s">
        <v>2640</v>
      </c>
      <c r="C23" s="94">
        <v>44461.269513888888</v>
      </c>
      <c r="D23" s="94" t="s">
        <v>2174</v>
      </c>
      <c r="E23" s="136">
        <v>719</v>
      </c>
      <c r="F23" s="138" t="str">
        <f>VLOOKUP(E23,VIP!$A$2:$O16109,2,0)</f>
        <v>DRBR419</v>
      </c>
      <c r="G23" s="138" t="str">
        <f>VLOOKUP(E23,'LISTADO ATM'!$A$2:$B$900,2,0)</f>
        <v xml:space="preserve">ATM Ayuntamiento Municipal San Luís </v>
      </c>
      <c r="H23" s="138" t="str">
        <f>VLOOKUP(E23,VIP!$A$2:$O21070,7,FALSE)</f>
        <v>Si</v>
      </c>
      <c r="I23" s="138" t="str">
        <f>VLOOKUP(E23,VIP!$A$2:$O13035,8,FALSE)</f>
        <v>Si</v>
      </c>
      <c r="J23" s="138" t="str">
        <f>VLOOKUP(E23,VIP!$A$2:$O12985,8,FALSE)</f>
        <v>Si</v>
      </c>
      <c r="K23" s="138" t="str">
        <f>VLOOKUP(E23,VIP!$A$2:$O16559,6,0)</f>
        <v>NO</v>
      </c>
      <c r="L23" s="143" t="s">
        <v>2641</v>
      </c>
      <c r="M23" s="93" t="s">
        <v>2437</v>
      </c>
      <c r="N23" s="93" t="s">
        <v>2631</v>
      </c>
      <c r="O23" s="138" t="s">
        <v>2445</v>
      </c>
      <c r="P23" s="143"/>
      <c r="Q23" s="134" t="s">
        <v>2641</v>
      </c>
    </row>
    <row r="24" spans="1:17" s="119" customFormat="1" ht="18" x14ac:dyDescent="0.25">
      <c r="A24" s="138" t="str">
        <f>VLOOKUP(E24,'LISTADO ATM'!$A$2:$C$901,3,0)</f>
        <v>ESTE</v>
      </c>
      <c r="B24" s="144">
        <v>3336032088</v>
      </c>
      <c r="C24" s="94">
        <v>44460.138877314814</v>
      </c>
      <c r="D24" s="94" t="s">
        <v>2459</v>
      </c>
      <c r="E24" s="136">
        <v>158</v>
      </c>
      <c r="F24" s="138" t="str">
        <f>VLOOKUP(E24,VIP!$A$2:$O16105,2,0)</f>
        <v>DRBR158</v>
      </c>
      <c r="G24" s="138" t="str">
        <f>VLOOKUP(E24,'LISTADO ATM'!$A$2:$B$900,2,0)</f>
        <v xml:space="preserve">ATM Oficina Romana Norte </v>
      </c>
      <c r="H24" s="138" t="str">
        <f>VLOOKUP(E24,VIP!$A$2:$O21066,7,FALSE)</f>
        <v>Si</v>
      </c>
      <c r="I24" s="138" t="str">
        <f>VLOOKUP(E24,VIP!$A$2:$O13031,8,FALSE)</f>
        <v>Si</v>
      </c>
      <c r="J24" s="138" t="str">
        <f>VLOOKUP(E24,VIP!$A$2:$O12981,8,FALSE)</f>
        <v>Si</v>
      </c>
      <c r="K24" s="138" t="str">
        <f>VLOOKUP(E24,VIP!$A$2:$O16555,6,0)</f>
        <v>SI</v>
      </c>
      <c r="L24" s="143" t="s">
        <v>2606</v>
      </c>
      <c r="M24" s="93" t="s">
        <v>2437</v>
      </c>
      <c r="N24" s="93" t="s">
        <v>2443</v>
      </c>
      <c r="O24" s="138" t="s">
        <v>2616</v>
      </c>
      <c r="P24" s="143"/>
      <c r="Q24" s="134" t="s">
        <v>2606</v>
      </c>
    </row>
    <row r="25" spans="1:17" s="119" customFormat="1" ht="18" x14ac:dyDescent="0.25">
      <c r="A25" s="138" t="str">
        <f>VLOOKUP(E25,'LISTADO ATM'!$A$2:$C$901,3,0)</f>
        <v>DISTRITO NACIONAL</v>
      </c>
      <c r="B25" s="144">
        <v>3336033634</v>
      </c>
      <c r="C25" s="94">
        <v>44460.833738425928</v>
      </c>
      <c r="D25" s="94" t="s">
        <v>2440</v>
      </c>
      <c r="E25" s="136">
        <v>54</v>
      </c>
      <c r="F25" s="138" t="str">
        <f>VLOOKUP(E25,VIP!$A$2:$O16122,2,0)</f>
        <v>DRBR054</v>
      </c>
      <c r="G25" s="138" t="str">
        <f>VLOOKUP(E25,'LISTADO ATM'!$A$2:$B$900,2,0)</f>
        <v xml:space="preserve">ATM Autoservicio Galería 360 </v>
      </c>
      <c r="H25" s="138" t="str">
        <f>VLOOKUP(E25,VIP!$A$2:$O21083,7,FALSE)</f>
        <v>Si</v>
      </c>
      <c r="I25" s="138" t="str">
        <f>VLOOKUP(E25,VIP!$A$2:$O13048,8,FALSE)</f>
        <v>Si</v>
      </c>
      <c r="J25" s="138" t="str">
        <f>VLOOKUP(E25,VIP!$A$2:$O12998,8,FALSE)</f>
        <v>Si</v>
      </c>
      <c r="K25" s="138" t="str">
        <f>VLOOKUP(E25,VIP!$A$2:$O16572,6,0)</f>
        <v>NO</v>
      </c>
      <c r="L25" s="143" t="s">
        <v>2606</v>
      </c>
      <c r="M25" s="93" t="s">
        <v>2437</v>
      </c>
      <c r="N25" s="93" t="s">
        <v>2443</v>
      </c>
      <c r="O25" s="138" t="s">
        <v>2444</v>
      </c>
      <c r="P25" s="143"/>
      <c r="Q25" s="134" t="s">
        <v>2606</v>
      </c>
    </row>
    <row r="26" spans="1:17" s="119" customFormat="1" ht="16.899999999999999" customHeight="1" x14ac:dyDescent="0.25">
      <c r="A26" s="138" t="str">
        <f>VLOOKUP(E26,'LISTADO ATM'!$A$2:$C$901,3,0)</f>
        <v>DISTRITO NACIONAL</v>
      </c>
      <c r="B26" s="144">
        <v>3336032435</v>
      </c>
      <c r="C26" s="94">
        <v>44460.393321759257</v>
      </c>
      <c r="D26" s="94" t="s">
        <v>2440</v>
      </c>
      <c r="E26" s="136">
        <v>818</v>
      </c>
      <c r="F26" s="138" t="str">
        <f>VLOOKUP(E26,VIP!$A$2:$O16115,2,0)</f>
        <v>DRBR818</v>
      </c>
      <c r="G26" s="138" t="str">
        <f>VLOOKUP(E26,'LISTADO ATM'!$A$2:$B$900,2,0)</f>
        <v xml:space="preserve">ATM Juridicción Inmobiliaria </v>
      </c>
      <c r="H26" s="138" t="str">
        <f>VLOOKUP(E26,VIP!$A$2:$O21076,7,FALSE)</f>
        <v>No</v>
      </c>
      <c r="I26" s="138" t="str">
        <f>VLOOKUP(E26,VIP!$A$2:$O13041,8,FALSE)</f>
        <v>No</v>
      </c>
      <c r="J26" s="138" t="str">
        <f>VLOOKUP(E26,VIP!$A$2:$O12991,8,FALSE)</f>
        <v>No</v>
      </c>
      <c r="K26" s="138" t="str">
        <f>VLOOKUP(E26,VIP!$A$2:$O16565,6,0)</f>
        <v>NO</v>
      </c>
      <c r="L26" s="143" t="s">
        <v>2629</v>
      </c>
      <c r="M26" s="93" t="s">
        <v>2437</v>
      </c>
      <c r="N26" s="93" t="s">
        <v>2443</v>
      </c>
      <c r="O26" s="138" t="s">
        <v>2444</v>
      </c>
      <c r="P26" s="143"/>
      <c r="Q26" s="134" t="s">
        <v>2629</v>
      </c>
    </row>
    <row r="27" spans="1:17" s="119" customFormat="1" ht="18" x14ac:dyDescent="0.25">
      <c r="A27" s="138" t="str">
        <f>VLOOKUP(E27,'LISTADO ATM'!$A$2:$C$901,3,0)</f>
        <v>SUR</v>
      </c>
      <c r="B27" s="144">
        <v>3336033595</v>
      </c>
      <c r="C27" s="94">
        <v>44460.766655092593</v>
      </c>
      <c r="D27" s="94" t="s">
        <v>2459</v>
      </c>
      <c r="E27" s="136">
        <v>297</v>
      </c>
      <c r="F27" s="138" t="str">
        <f>VLOOKUP(E27,VIP!$A$2:$O16135,2,0)</f>
        <v>DRBR297</v>
      </c>
      <c r="G27" s="138" t="str">
        <f>VLOOKUP(E27,'LISTADO ATM'!$A$2:$B$900,2,0)</f>
        <v xml:space="preserve">ATM S/M Cadena Ocoa </v>
      </c>
      <c r="H27" s="138" t="str">
        <f>VLOOKUP(E27,VIP!$A$2:$O21096,7,FALSE)</f>
        <v>Si</v>
      </c>
      <c r="I27" s="138" t="str">
        <f>VLOOKUP(E27,VIP!$A$2:$O13061,8,FALSE)</f>
        <v>Si</v>
      </c>
      <c r="J27" s="138" t="str">
        <f>VLOOKUP(E27,VIP!$A$2:$O13011,8,FALSE)</f>
        <v>Si</v>
      </c>
      <c r="K27" s="138" t="str">
        <f>VLOOKUP(E27,VIP!$A$2:$O16585,6,0)</f>
        <v>NO</v>
      </c>
      <c r="L27" s="143" t="s">
        <v>2629</v>
      </c>
      <c r="M27" s="93" t="s">
        <v>2437</v>
      </c>
      <c r="N27" s="93" t="s">
        <v>2443</v>
      </c>
      <c r="O27" s="138" t="s">
        <v>2616</v>
      </c>
      <c r="P27" s="143"/>
      <c r="Q27" s="134" t="s">
        <v>2629</v>
      </c>
    </row>
    <row r="28" spans="1:17" s="119" customFormat="1" ht="18" x14ac:dyDescent="0.25">
      <c r="A28" s="138" t="str">
        <f>VLOOKUP(E28,'LISTADO ATM'!$A$2:$C$901,3,0)</f>
        <v>DISTRITO NACIONAL</v>
      </c>
      <c r="B28" s="144">
        <v>3336033652</v>
      </c>
      <c r="C28" s="94">
        <v>44460.875937500001</v>
      </c>
      <c r="D28" s="94" t="s">
        <v>2459</v>
      </c>
      <c r="E28" s="136">
        <v>23</v>
      </c>
      <c r="F28" s="138" t="str">
        <f>VLOOKUP(E28,VIP!$A$2:$O16105,2,0)</f>
        <v>DRBR023</v>
      </c>
      <c r="G28" s="138" t="str">
        <f>VLOOKUP(E28,'LISTADO ATM'!$A$2:$B$900,2,0)</f>
        <v xml:space="preserve">ATM Oficina México </v>
      </c>
      <c r="H28" s="138" t="str">
        <f>VLOOKUP(E28,VIP!$A$2:$O21066,7,FALSE)</f>
        <v>Si</v>
      </c>
      <c r="I28" s="138" t="str">
        <f>VLOOKUP(E28,VIP!$A$2:$O13031,8,FALSE)</f>
        <v>Si</v>
      </c>
      <c r="J28" s="138" t="str">
        <f>VLOOKUP(E28,VIP!$A$2:$O12981,8,FALSE)</f>
        <v>Si</v>
      </c>
      <c r="K28" s="138" t="str">
        <f>VLOOKUP(E28,VIP!$A$2:$O16555,6,0)</f>
        <v>NO</v>
      </c>
      <c r="L28" s="143" t="s">
        <v>2629</v>
      </c>
      <c r="M28" s="93" t="s">
        <v>2437</v>
      </c>
      <c r="N28" s="93" t="s">
        <v>2443</v>
      </c>
      <c r="O28" s="138" t="s">
        <v>2616</v>
      </c>
      <c r="P28" s="143"/>
      <c r="Q28" s="134" t="s">
        <v>2629</v>
      </c>
    </row>
    <row r="29" spans="1:17" s="119" customFormat="1" ht="18" x14ac:dyDescent="0.25">
      <c r="A29" s="138" t="str">
        <f>VLOOKUP(E29,'LISTADO ATM'!$A$2:$C$901,3,0)</f>
        <v>NORTE</v>
      </c>
      <c r="B29" s="144">
        <v>3336033670</v>
      </c>
      <c r="C29" s="94">
        <v>44461.040706018517</v>
      </c>
      <c r="D29" s="94" t="s">
        <v>2459</v>
      </c>
      <c r="E29" s="136">
        <v>228</v>
      </c>
      <c r="F29" s="138" t="str">
        <f>VLOOKUP(E29,VIP!$A$2:$O16112,2,0)</f>
        <v>DRBR228</v>
      </c>
      <c r="G29" s="138" t="str">
        <f>VLOOKUP(E29,'LISTADO ATM'!$A$2:$B$900,2,0)</f>
        <v xml:space="preserve">ATM Oficina SAJOMA </v>
      </c>
      <c r="H29" s="138" t="str">
        <f>VLOOKUP(E29,VIP!$A$2:$O21073,7,FALSE)</f>
        <v>Si</v>
      </c>
      <c r="I29" s="138" t="str">
        <f>VLOOKUP(E29,VIP!$A$2:$O13038,8,FALSE)</f>
        <v>Si</v>
      </c>
      <c r="J29" s="138" t="str">
        <f>VLOOKUP(E29,VIP!$A$2:$O12988,8,FALSE)</f>
        <v>Si</v>
      </c>
      <c r="K29" s="138" t="str">
        <f>VLOOKUP(E29,VIP!$A$2:$O16562,6,0)</f>
        <v>NO</v>
      </c>
      <c r="L29" s="143" t="s">
        <v>2629</v>
      </c>
      <c r="M29" s="93" t="s">
        <v>2437</v>
      </c>
      <c r="N29" s="93" t="s">
        <v>2443</v>
      </c>
      <c r="O29" s="138" t="s">
        <v>2616</v>
      </c>
      <c r="P29" s="143"/>
      <c r="Q29" s="134" t="s">
        <v>2629</v>
      </c>
    </row>
    <row r="30" spans="1:17" s="119" customFormat="1" ht="18" x14ac:dyDescent="0.25">
      <c r="A30" s="138" t="str">
        <f>VLOOKUP(E30,'LISTADO ATM'!$A$2:$C$901,3,0)</f>
        <v>DISTRITO NACIONAL</v>
      </c>
      <c r="B30" s="144" t="s">
        <v>2634</v>
      </c>
      <c r="C30" s="94">
        <v>44461.33934027778</v>
      </c>
      <c r="D30" s="94" t="s">
        <v>2440</v>
      </c>
      <c r="E30" s="136">
        <v>648</v>
      </c>
      <c r="F30" s="138" t="str">
        <f>VLOOKUP(E30,VIP!$A$2:$O16105,2,0)</f>
        <v>DRBR190</v>
      </c>
      <c r="G30" s="138" t="str">
        <f>VLOOKUP(E30,'LISTADO ATM'!$A$2:$B$900,2,0)</f>
        <v xml:space="preserve">ATM Hermandad de Pensionados </v>
      </c>
      <c r="H30" s="138" t="str">
        <f>VLOOKUP(E30,VIP!$A$2:$O21066,7,FALSE)</f>
        <v>Si</v>
      </c>
      <c r="I30" s="138" t="str">
        <f>VLOOKUP(E30,VIP!$A$2:$O13031,8,FALSE)</f>
        <v>No</v>
      </c>
      <c r="J30" s="138" t="str">
        <f>VLOOKUP(E30,VIP!$A$2:$O12981,8,FALSE)</f>
        <v>No</v>
      </c>
      <c r="K30" s="138" t="str">
        <f>VLOOKUP(E30,VIP!$A$2:$O16555,6,0)</f>
        <v>NO</v>
      </c>
      <c r="L30" s="143" t="s">
        <v>2629</v>
      </c>
      <c r="M30" s="93" t="s">
        <v>2437</v>
      </c>
      <c r="N30" s="93" t="s">
        <v>2443</v>
      </c>
      <c r="O30" s="138" t="s">
        <v>2444</v>
      </c>
      <c r="P30" s="143"/>
      <c r="Q30" s="134" t="s">
        <v>2629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3336033668</v>
      </c>
      <c r="C31" s="94">
        <v>44461.016712962963</v>
      </c>
      <c r="D31" s="94" t="s">
        <v>2440</v>
      </c>
      <c r="E31" s="136">
        <v>438</v>
      </c>
      <c r="F31" s="138" t="str">
        <f>VLOOKUP(E31,VIP!$A$2:$O16114,2,0)</f>
        <v>DRBR438</v>
      </c>
      <c r="G31" s="138" t="str">
        <f>VLOOKUP(E31,'LISTADO ATM'!$A$2:$B$900,2,0)</f>
        <v xml:space="preserve">ATM Autobanco Torre IV </v>
      </c>
      <c r="H31" s="138" t="str">
        <f>VLOOKUP(E31,VIP!$A$2:$O21075,7,FALSE)</f>
        <v>Si</v>
      </c>
      <c r="I31" s="138" t="str">
        <f>VLOOKUP(E31,VIP!$A$2:$O13040,8,FALSE)</f>
        <v>Si</v>
      </c>
      <c r="J31" s="138" t="str">
        <f>VLOOKUP(E31,VIP!$A$2:$O12990,8,FALSE)</f>
        <v>Si</v>
      </c>
      <c r="K31" s="138" t="str">
        <f>VLOOKUP(E31,VIP!$A$2:$O16564,6,0)</f>
        <v>SI</v>
      </c>
      <c r="L31" s="143" t="s">
        <v>2633</v>
      </c>
      <c r="M31" s="93" t="s">
        <v>2437</v>
      </c>
      <c r="N31" s="93" t="s">
        <v>2443</v>
      </c>
      <c r="O31" s="138" t="s">
        <v>2444</v>
      </c>
      <c r="P31" s="143"/>
      <c r="Q31" s="134" t="s">
        <v>2633</v>
      </c>
    </row>
    <row r="32" spans="1:17" s="119" customFormat="1" ht="18" x14ac:dyDescent="0.25">
      <c r="A32" s="138" t="str">
        <f>VLOOKUP(E32,'LISTADO ATM'!$A$2:$C$901,3,0)</f>
        <v>NORTE</v>
      </c>
      <c r="B32" s="144">
        <v>3336033674</v>
      </c>
      <c r="C32" s="94">
        <v>44461.046817129631</v>
      </c>
      <c r="D32" s="94" t="s">
        <v>2614</v>
      </c>
      <c r="E32" s="136">
        <v>595</v>
      </c>
      <c r="F32" s="138" t="str">
        <f>VLOOKUP(E32,VIP!$A$2:$O16108,2,0)</f>
        <v>DRBR595</v>
      </c>
      <c r="G32" s="138" t="str">
        <f>VLOOKUP(E32,'LISTADO ATM'!$A$2:$B$900,2,0)</f>
        <v xml:space="preserve">ATM S/M Central I (Santiago) </v>
      </c>
      <c r="H32" s="138" t="str">
        <f>VLOOKUP(E32,VIP!$A$2:$O21069,7,FALSE)</f>
        <v>Si</v>
      </c>
      <c r="I32" s="138" t="str">
        <f>VLOOKUP(E32,VIP!$A$2:$O13034,8,FALSE)</f>
        <v>Si</v>
      </c>
      <c r="J32" s="138" t="str">
        <f>VLOOKUP(E32,VIP!$A$2:$O12984,8,FALSE)</f>
        <v>Si</v>
      </c>
      <c r="K32" s="138" t="str">
        <f>VLOOKUP(E32,VIP!$A$2:$O16558,6,0)</f>
        <v>NO</v>
      </c>
      <c r="L32" s="143" t="s">
        <v>2633</v>
      </c>
      <c r="M32" s="93" t="s">
        <v>2437</v>
      </c>
      <c r="N32" s="93" t="s">
        <v>2443</v>
      </c>
      <c r="O32" s="138" t="s">
        <v>2615</v>
      </c>
      <c r="P32" s="143"/>
      <c r="Q32" s="134" t="s">
        <v>2633</v>
      </c>
    </row>
    <row r="33" spans="1:17" s="119" customFormat="1" ht="18" x14ac:dyDescent="0.25">
      <c r="A33" s="138" t="str">
        <f>VLOOKUP(E33,'LISTADO ATM'!$A$2:$C$901,3,0)</f>
        <v>DISTRITO NACIONAL</v>
      </c>
      <c r="B33" s="144">
        <v>3336033675</v>
      </c>
      <c r="C33" s="94">
        <v>44461.048113425924</v>
      </c>
      <c r="D33" s="94" t="s">
        <v>2459</v>
      </c>
      <c r="E33" s="136">
        <v>717</v>
      </c>
      <c r="F33" s="138" t="str">
        <f>VLOOKUP(E33,VIP!$A$2:$O16107,2,0)</f>
        <v>DRBR24K</v>
      </c>
      <c r="G33" s="138" t="str">
        <f>VLOOKUP(E33,'LISTADO ATM'!$A$2:$B$900,2,0)</f>
        <v xml:space="preserve">ATM Oficina Los Alcarrizos </v>
      </c>
      <c r="H33" s="138" t="str">
        <f>VLOOKUP(E33,VIP!$A$2:$O21068,7,FALSE)</f>
        <v>Si</v>
      </c>
      <c r="I33" s="138" t="str">
        <f>VLOOKUP(E33,VIP!$A$2:$O13033,8,FALSE)</f>
        <v>Si</v>
      </c>
      <c r="J33" s="138" t="str">
        <f>VLOOKUP(E33,VIP!$A$2:$O12983,8,FALSE)</f>
        <v>Si</v>
      </c>
      <c r="K33" s="138" t="str">
        <f>VLOOKUP(E33,VIP!$A$2:$O16557,6,0)</f>
        <v>SI</v>
      </c>
      <c r="L33" s="143" t="s">
        <v>2633</v>
      </c>
      <c r="M33" s="93" t="s">
        <v>2437</v>
      </c>
      <c r="N33" s="93" t="s">
        <v>2443</v>
      </c>
      <c r="O33" s="138" t="s">
        <v>2616</v>
      </c>
      <c r="P33" s="143"/>
      <c r="Q33" s="134" t="s">
        <v>2633</v>
      </c>
    </row>
    <row r="34" spans="1:17" s="119" customFormat="1" ht="18" x14ac:dyDescent="0.25">
      <c r="A34" s="138" t="str">
        <f>VLOOKUP(E34,'LISTADO ATM'!$A$2:$C$901,3,0)</f>
        <v>DISTRITO NACIONAL</v>
      </c>
      <c r="B34" s="144">
        <v>3336030524</v>
      </c>
      <c r="C34" s="94">
        <v>44458.823344907411</v>
      </c>
      <c r="D34" s="94" t="s">
        <v>2440</v>
      </c>
      <c r="E34" s="136">
        <v>406</v>
      </c>
      <c r="F34" s="138" t="str">
        <f>VLOOKUP(E34,VIP!$A$2:$O16024,2,0)</f>
        <v>DRBR406</v>
      </c>
      <c r="G34" s="138" t="str">
        <f>VLOOKUP(E34,'LISTADO ATM'!$A$2:$B$900,2,0)</f>
        <v xml:space="preserve">ATM UNP Plaza Lama Máximo Gómez </v>
      </c>
      <c r="H34" s="138" t="str">
        <f>VLOOKUP(E34,VIP!$A$2:$O20985,7,FALSE)</f>
        <v>Si</v>
      </c>
      <c r="I34" s="138" t="str">
        <f>VLOOKUP(E34,VIP!$A$2:$O12950,8,FALSE)</f>
        <v>Si</v>
      </c>
      <c r="J34" s="138" t="str">
        <f>VLOOKUP(E34,VIP!$A$2:$O12900,8,FALSE)</f>
        <v>Si</v>
      </c>
      <c r="K34" s="138" t="str">
        <f>VLOOKUP(E34,VIP!$A$2:$O16474,6,0)</f>
        <v>SI</v>
      </c>
      <c r="L34" s="143" t="s">
        <v>2433</v>
      </c>
      <c r="M34" s="93" t="s">
        <v>2437</v>
      </c>
      <c r="N34" s="93" t="s">
        <v>2443</v>
      </c>
      <c r="O34" s="138" t="s">
        <v>2444</v>
      </c>
      <c r="P34" s="143"/>
      <c r="Q34" s="134" t="s">
        <v>2433</v>
      </c>
    </row>
    <row r="35" spans="1:17" s="119" customFormat="1" ht="18" x14ac:dyDescent="0.25">
      <c r="A35" s="138" t="str">
        <f>VLOOKUP(E35,'LISTADO ATM'!$A$2:$C$901,3,0)</f>
        <v>DISTRITO NACIONAL</v>
      </c>
      <c r="B35" s="144">
        <v>3336031567</v>
      </c>
      <c r="C35" s="94">
        <v>44459.594953703701</v>
      </c>
      <c r="D35" s="94" t="s">
        <v>2440</v>
      </c>
      <c r="E35" s="136">
        <v>719</v>
      </c>
      <c r="F35" s="138" t="str">
        <f>VLOOKUP(E35,VIP!$A$2:$O16052,2,0)</f>
        <v>DRBR419</v>
      </c>
      <c r="G35" s="138" t="str">
        <f>VLOOKUP(E35,'LISTADO ATM'!$A$2:$B$900,2,0)</f>
        <v xml:space="preserve">ATM Ayuntamiento Municipal San Luís </v>
      </c>
      <c r="H35" s="138" t="str">
        <f>VLOOKUP(E35,VIP!$A$2:$O21013,7,FALSE)</f>
        <v>Si</v>
      </c>
      <c r="I35" s="138" t="str">
        <f>VLOOKUP(E35,VIP!$A$2:$O12978,8,FALSE)</f>
        <v>Si</v>
      </c>
      <c r="J35" s="138" t="str">
        <f>VLOOKUP(E35,VIP!$A$2:$O12928,8,FALSE)</f>
        <v>Si</v>
      </c>
      <c r="K35" s="138" t="str">
        <f>VLOOKUP(E35,VIP!$A$2:$O16502,6,0)</f>
        <v>NO</v>
      </c>
      <c r="L35" s="143" t="s">
        <v>2433</v>
      </c>
      <c r="M35" s="93" t="s">
        <v>2437</v>
      </c>
      <c r="N35" s="93" t="s">
        <v>2443</v>
      </c>
      <c r="O35" s="138" t="s">
        <v>2444</v>
      </c>
      <c r="P35" s="143"/>
      <c r="Q35" s="134" t="s">
        <v>2433</v>
      </c>
    </row>
    <row r="36" spans="1:17" s="119" customFormat="1" ht="18" x14ac:dyDescent="0.25">
      <c r="A36" s="138" t="str">
        <f>VLOOKUP(E36,'LISTADO ATM'!$A$2:$C$901,3,0)</f>
        <v>DISTRITO NACIONAL</v>
      </c>
      <c r="B36" s="144">
        <v>3336032686</v>
      </c>
      <c r="C36" s="94">
        <v>44460.467129629629</v>
      </c>
      <c r="D36" s="94" t="s">
        <v>2440</v>
      </c>
      <c r="E36" s="136">
        <v>949</v>
      </c>
      <c r="F36" s="138" t="str">
        <f>VLOOKUP(E36,VIP!$A$2:$O16131,2,0)</f>
        <v>DRBR23D</v>
      </c>
      <c r="G36" s="138" t="str">
        <f>VLOOKUP(E36,'LISTADO ATM'!$A$2:$B$900,2,0)</f>
        <v xml:space="preserve">ATM S/M Bravo San Isidro Coral Mall </v>
      </c>
      <c r="H36" s="138" t="str">
        <f>VLOOKUP(E36,VIP!$A$2:$O21092,7,FALSE)</f>
        <v>Si</v>
      </c>
      <c r="I36" s="138" t="str">
        <f>VLOOKUP(E36,VIP!$A$2:$O13057,8,FALSE)</f>
        <v>No</v>
      </c>
      <c r="J36" s="138" t="str">
        <f>VLOOKUP(E36,VIP!$A$2:$O13007,8,FALSE)</f>
        <v>No</v>
      </c>
      <c r="K36" s="138" t="str">
        <f>VLOOKUP(E36,VIP!$A$2:$O16581,6,0)</f>
        <v>NO</v>
      </c>
      <c r="L36" s="143" t="s">
        <v>2433</v>
      </c>
      <c r="M36" s="93" t="s">
        <v>2437</v>
      </c>
      <c r="N36" s="93" t="s">
        <v>2443</v>
      </c>
      <c r="O36" s="138" t="s">
        <v>2444</v>
      </c>
      <c r="P36" s="143"/>
      <c r="Q36" s="134" t="s">
        <v>2433</v>
      </c>
    </row>
    <row r="37" spans="1:17" ht="18" x14ac:dyDescent="0.25">
      <c r="A37" s="138" t="str">
        <f>VLOOKUP(E37,'LISTADO ATM'!$A$2:$C$901,3,0)</f>
        <v>SUR</v>
      </c>
      <c r="B37" s="144">
        <v>3336032702</v>
      </c>
      <c r="C37" s="94">
        <v>44460.469861111109</v>
      </c>
      <c r="D37" s="94" t="s">
        <v>2459</v>
      </c>
      <c r="E37" s="136">
        <v>699</v>
      </c>
      <c r="F37" s="138" t="str">
        <f>VLOOKUP(E37,VIP!$A$2:$O16130,2,0)</f>
        <v>DRBR699</v>
      </c>
      <c r="G37" s="138" t="str">
        <f>VLOOKUP(E37,'LISTADO ATM'!$A$2:$B$900,2,0)</f>
        <v>ATM S/M Bravo Bani</v>
      </c>
      <c r="H37" s="138" t="str">
        <f>VLOOKUP(E37,VIP!$A$2:$O21091,7,FALSE)</f>
        <v>NO</v>
      </c>
      <c r="I37" s="138" t="str">
        <f>VLOOKUP(E37,VIP!$A$2:$O13056,8,FALSE)</f>
        <v>SI</v>
      </c>
      <c r="J37" s="138" t="str">
        <f>VLOOKUP(E37,VIP!$A$2:$O13006,8,FALSE)</f>
        <v>SI</v>
      </c>
      <c r="K37" s="138" t="str">
        <f>VLOOKUP(E37,VIP!$A$2:$O16580,6,0)</f>
        <v>NO</v>
      </c>
      <c r="L37" s="143" t="s">
        <v>2433</v>
      </c>
      <c r="M37" s="93" t="s">
        <v>2437</v>
      </c>
      <c r="N37" s="93" t="s">
        <v>2443</v>
      </c>
      <c r="O37" s="138" t="s">
        <v>2616</v>
      </c>
      <c r="P37" s="143"/>
      <c r="Q37" s="134" t="s">
        <v>2433</v>
      </c>
    </row>
    <row r="38" spans="1:17" ht="18" x14ac:dyDescent="0.25">
      <c r="A38" s="138" t="str">
        <f>VLOOKUP(E38,'LISTADO ATM'!$A$2:$C$901,3,0)</f>
        <v>DISTRITO NACIONAL</v>
      </c>
      <c r="B38" s="144">
        <v>3336032747</v>
      </c>
      <c r="C38" s="94">
        <v>44460.482037037036</v>
      </c>
      <c r="D38" s="94" t="s">
        <v>2440</v>
      </c>
      <c r="E38" s="136">
        <v>932</v>
      </c>
      <c r="F38" s="138" t="str">
        <f>VLOOKUP(E38,VIP!$A$2:$O16129,2,0)</f>
        <v>DRBR01E</v>
      </c>
      <c r="G38" s="138" t="str">
        <f>VLOOKUP(E38,'LISTADO ATM'!$A$2:$B$900,2,0)</f>
        <v xml:space="preserve">ATM Banco Agrícola </v>
      </c>
      <c r="H38" s="138" t="str">
        <f>VLOOKUP(E38,VIP!$A$2:$O21090,7,FALSE)</f>
        <v>Si</v>
      </c>
      <c r="I38" s="138" t="str">
        <f>VLOOKUP(E38,VIP!$A$2:$O13055,8,FALSE)</f>
        <v>Si</v>
      </c>
      <c r="J38" s="138" t="str">
        <f>VLOOKUP(E38,VIP!$A$2:$O13005,8,FALSE)</f>
        <v>Si</v>
      </c>
      <c r="K38" s="138" t="str">
        <f>VLOOKUP(E38,VIP!$A$2:$O16579,6,0)</f>
        <v>NO</v>
      </c>
      <c r="L38" s="143" t="s">
        <v>2433</v>
      </c>
      <c r="M38" s="93" t="s">
        <v>2437</v>
      </c>
      <c r="N38" s="93" t="s">
        <v>2443</v>
      </c>
      <c r="O38" s="138" t="s">
        <v>2444</v>
      </c>
      <c r="P38" s="143"/>
      <c r="Q38" s="134" t="s">
        <v>2433</v>
      </c>
    </row>
    <row r="39" spans="1:17" ht="18" x14ac:dyDescent="0.25">
      <c r="A39" s="138" t="str">
        <f>VLOOKUP(E39,'LISTADO ATM'!$A$2:$C$901,3,0)</f>
        <v>ESTE</v>
      </c>
      <c r="B39" s="144">
        <v>3336033166</v>
      </c>
      <c r="C39" s="94">
        <v>44460.615752314814</v>
      </c>
      <c r="D39" s="94" t="s">
        <v>2459</v>
      </c>
      <c r="E39" s="136">
        <v>480</v>
      </c>
      <c r="F39" s="138" t="str">
        <f>VLOOKUP(E39,VIP!$A$2:$O16100,2,0)</f>
        <v>DRBR480</v>
      </c>
      <c r="G39" s="138" t="str">
        <f>VLOOKUP(E39,'LISTADO ATM'!$A$2:$B$900,2,0)</f>
        <v>ATM UNP Farmaconal Higuey</v>
      </c>
      <c r="H39" s="138" t="str">
        <f>VLOOKUP(E39,VIP!$A$2:$O21061,7,FALSE)</f>
        <v>N/A</v>
      </c>
      <c r="I39" s="138" t="str">
        <f>VLOOKUP(E39,VIP!$A$2:$O13026,8,FALSE)</f>
        <v>N/A</v>
      </c>
      <c r="J39" s="138" t="str">
        <f>VLOOKUP(E39,VIP!$A$2:$O12976,8,FALSE)</f>
        <v>N/A</v>
      </c>
      <c r="K39" s="138" t="str">
        <f>VLOOKUP(E39,VIP!$A$2:$O16550,6,0)</f>
        <v>N/A</v>
      </c>
      <c r="L39" s="143" t="s">
        <v>2433</v>
      </c>
      <c r="M39" s="93" t="s">
        <v>2437</v>
      </c>
      <c r="N39" s="93" t="s">
        <v>2443</v>
      </c>
      <c r="O39" s="138" t="s">
        <v>2616</v>
      </c>
      <c r="P39" s="143"/>
      <c r="Q39" s="134" t="s">
        <v>2433</v>
      </c>
    </row>
    <row r="40" spans="1:17" ht="18" x14ac:dyDescent="0.25">
      <c r="A40" s="138" t="str">
        <f>VLOOKUP(E40,'LISTADO ATM'!$A$2:$C$901,3,0)</f>
        <v>DISTRITO NACIONAL</v>
      </c>
      <c r="B40" s="144">
        <v>3336033195</v>
      </c>
      <c r="C40" s="94">
        <v>44460.628229166665</v>
      </c>
      <c r="D40" s="94" t="s">
        <v>2440</v>
      </c>
      <c r="E40" s="136">
        <v>476</v>
      </c>
      <c r="F40" s="138" t="str">
        <f>VLOOKUP(E40,VIP!$A$2:$O16157,2,0)</f>
        <v>DRBR476</v>
      </c>
      <c r="G40" s="138" t="str">
        <f>VLOOKUP(E40,'LISTADO ATM'!$A$2:$B$900,2,0)</f>
        <v xml:space="preserve">ATM Multicentro La Sirena Las Caobas </v>
      </c>
      <c r="H40" s="138" t="str">
        <f>VLOOKUP(E40,VIP!$A$2:$O21118,7,FALSE)</f>
        <v>Si</v>
      </c>
      <c r="I40" s="138" t="str">
        <f>VLOOKUP(E40,VIP!$A$2:$O13083,8,FALSE)</f>
        <v>Si</v>
      </c>
      <c r="J40" s="138" t="str">
        <f>VLOOKUP(E40,VIP!$A$2:$O13033,8,FALSE)</f>
        <v>Si</v>
      </c>
      <c r="K40" s="138" t="str">
        <f>VLOOKUP(E40,VIP!$A$2:$O16607,6,0)</f>
        <v>SI</v>
      </c>
      <c r="L40" s="143" t="s">
        <v>2433</v>
      </c>
      <c r="M40" s="93" t="s">
        <v>2437</v>
      </c>
      <c r="N40" s="93" t="s">
        <v>2443</v>
      </c>
      <c r="O40" s="138" t="s">
        <v>2444</v>
      </c>
      <c r="P40" s="143"/>
      <c r="Q40" s="134" t="s">
        <v>2433</v>
      </c>
    </row>
    <row r="41" spans="1:17" ht="18" x14ac:dyDescent="0.25">
      <c r="A41" s="138" t="str">
        <f>VLOOKUP(E41,'LISTADO ATM'!$A$2:$C$901,3,0)</f>
        <v>NORTE</v>
      </c>
      <c r="B41" s="144">
        <v>3336033423</v>
      </c>
      <c r="C41" s="94">
        <v>44460.685393518521</v>
      </c>
      <c r="D41" s="94" t="s">
        <v>2614</v>
      </c>
      <c r="E41" s="136">
        <v>315</v>
      </c>
      <c r="F41" s="138" t="str">
        <f>VLOOKUP(E41,VIP!$A$2:$O16143,2,0)</f>
        <v>DRBR315</v>
      </c>
      <c r="G41" s="138" t="str">
        <f>VLOOKUP(E41,'LISTADO ATM'!$A$2:$B$900,2,0)</f>
        <v xml:space="preserve">ATM Oficina Estrella Sadalá </v>
      </c>
      <c r="H41" s="138" t="str">
        <f>VLOOKUP(E41,VIP!$A$2:$O21104,7,FALSE)</f>
        <v>Si</v>
      </c>
      <c r="I41" s="138" t="str">
        <f>VLOOKUP(E41,VIP!$A$2:$O13069,8,FALSE)</f>
        <v>Si</v>
      </c>
      <c r="J41" s="138" t="str">
        <f>VLOOKUP(E41,VIP!$A$2:$O13019,8,FALSE)</f>
        <v>Si</v>
      </c>
      <c r="K41" s="138" t="str">
        <f>VLOOKUP(E41,VIP!$A$2:$O16593,6,0)</f>
        <v>NO</v>
      </c>
      <c r="L41" s="143" t="s">
        <v>2433</v>
      </c>
      <c r="M41" s="93" t="s">
        <v>2437</v>
      </c>
      <c r="N41" s="93" t="s">
        <v>2443</v>
      </c>
      <c r="O41" s="138" t="s">
        <v>2615</v>
      </c>
      <c r="P41" s="143"/>
      <c r="Q41" s="134" t="s">
        <v>2433</v>
      </c>
    </row>
    <row r="42" spans="1:17" ht="18" x14ac:dyDescent="0.25">
      <c r="A42" s="138" t="str">
        <f>VLOOKUP(E42,'LISTADO ATM'!$A$2:$C$901,3,0)</f>
        <v>ESTE</v>
      </c>
      <c r="B42" s="144">
        <v>3336033449</v>
      </c>
      <c r="C42" s="94">
        <v>44460.690752314818</v>
      </c>
      <c r="D42" s="94" t="s">
        <v>2440</v>
      </c>
      <c r="E42" s="136">
        <v>293</v>
      </c>
      <c r="F42" s="138" t="str">
        <f>VLOOKUP(E42,VIP!$A$2:$O16141,2,0)</f>
        <v>DRBR293</v>
      </c>
      <c r="G42" s="138" t="str">
        <f>VLOOKUP(E42,'LISTADO ATM'!$A$2:$B$900,2,0)</f>
        <v xml:space="preserve">ATM S/M Nueva Visión (San Pedro) </v>
      </c>
      <c r="H42" s="138" t="str">
        <f>VLOOKUP(E42,VIP!$A$2:$O21102,7,FALSE)</f>
        <v>Si</v>
      </c>
      <c r="I42" s="138" t="str">
        <f>VLOOKUP(E42,VIP!$A$2:$O13067,8,FALSE)</f>
        <v>Si</v>
      </c>
      <c r="J42" s="138" t="str">
        <f>VLOOKUP(E42,VIP!$A$2:$O13017,8,FALSE)</f>
        <v>Si</v>
      </c>
      <c r="K42" s="138" t="str">
        <f>VLOOKUP(E42,VIP!$A$2:$O16591,6,0)</f>
        <v>NO</v>
      </c>
      <c r="L42" s="143" t="s">
        <v>2433</v>
      </c>
      <c r="M42" s="93" t="s">
        <v>2437</v>
      </c>
      <c r="N42" s="93" t="s">
        <v>2443</v>
      </c>
      <c r="O42" s="138" t="s">
        <v>2444</v>
      </c>
      <c r="P42" s="143"/>
      <c r="Q42" s="134" t="s">
        <v>2433</v>
      </c>
    </row>
    <row r="43" spans="1:17" ht="18" x14ac:dyDescent="0.25">
      <c r="A43" s="138" t="str">
        <f>VLOOKUP(E43,'LISTADO ATM'!$A$2:$C$901,3,0)</f>
        <v>SUR</v>
      </c>
      <c r="B43" s="144">
        <v>3336033561</v>
      </c>
      <c r="C43" s="94">
        <v>44460.727754629632</v>
      </c>
      <c r="D43" s="94" t="s">
        <v>2440</v>
      </c>
      <c r="E43" s="136">
        <v>871</v>
      </c>
      <c r="F43" s="138" t="str">
        <f>VLOOKUP(E43,VIP!$A$2:$O16138,2,0)</f>
        <v>DRBR871</v>
      </c>
      <c r="G43" s="138" t="str">
        <f>VLOOKUP(E43,'LISTADO ATM'!$A$2:$B$900,2,0)</f>
        <v>ATM Plaza Cultural San Juan</v>
      </c>
      <c r="H43" s="138" t="str">
        <f>VLOOKUP(E43,VIP!$A$2:$O21099,7,FALSE)</f>
        <v>N/A</v>
      </c>
      <c r="I43" s="138" t="str">
        <f>VLOOKUP(E43,VIP!$A$2:$O13064,8,FALSE)</f>
        <v>N/A</v>
      </c>
      <c r="J43" s="138" t="str">
        <f>VLOOKUP(E43,VIP!$A$2:$O13014,8,FALSE)</f>
        <v>N/A</v>
      </c>
      <c r="K43" s="138" t="str">
        <f>VLOOKUP(E43,VIP!$A$2:$O16588,6,0)</f>
        <v>N/A</v>
      </c>
      <c r="L43" s="143" t="s">
        <v>2433</v>
      </c>
      <c r="M43" s="93" t="s">
        <v>2437</v>
      </c>
      <c r="N43" s="93" t="s">
        <v>2443</v>
      </c>
      <c r="O43" s="138" t="s">
        <v>2444</v>
      </c>
      <c r="P43" s="143"/>
      <c r="Q43" s="134" t="s">
        <v>2433</v>
      </c>
    </row>
    <row r="44" spans="1:17" ht="18" x14ac:dyDescent="0.25">
      <c r="A44" s="138" t="str">
        <f>VLOOKUP(E44,'LISTADO ATM'!$A$2:$C$901,3,0)</f>
        <v>DISTRITO NACIONAL</v>
      </c>
      <c r="B44" s="144">
        <v>3336033640</v>
      </c>
      <c r="C44" s="94">
        <v>44460.863437499997</v>
      </c>
      <c r="D44" s="94" t="s">
        <v>2459</v>
      </c>
      <c r="E44" s="136">
        <v>735</v>
      </c>
      <c r="F44" s="138" t="str">
        <f>VLOOKUP(E44,VIP!$A$2:$O16117,2,0)</f>
        <v>DRBR179</v>
      </c>
      <c r="G44" s="138" t="str">
        <f>VLOOKUP(E44,'LISTADO ATM'!$A$2:$B$900,2,0)</f>
        <v xml:space="preserve">ATM Oficina Independencia II  </v>
      </c>
      <c r="H44" s="138" t="str">
        <f>VLOOKUP(E44,VIP!$A$2:$O21078,7,FALSE)</f>
        <v>Si</v>
      </c>
      <c r="I44" s="138" t="str">
        <f>VLOOKUP(E44,VIP!$A$2:$O13043,8,FALSE)</f>
        <v>Si</v>
      </c>
      <c r="J44" s="138" t="str">
        <f>VLOOKUP(E44,VIP!$A$2:$O12993,8,FALSE)</f>
        <v>Si</v>
      </c>
      <c r="K44" s="138" t="str">
        <f>VLOOKUP(E44,VIP!$A$2:$O16567,6,0)</f>
        <v>NO</v>
      </c>
      <c r="L44" s="143" t="s">
        <v>2433</v>
      </c>
      <c r="M44" s="93" t="s">
        <v>2437</v>
      </c>
      <c r="N44" s="93" t="s">
        <v>2443</v>
      </c>
      <c r="O44" s="138" t="s">
        <v>2621</v>
      </c>
      <c r="P44" s="143"/>
      <c r="Q44" s="134" t="s">
        <v>2433</v>
      </c>
    </row>
    <row r="45" spans="1:17" ht="18" x14ac:dyDescent="0.25">
      <c r="A45" s="138" t="str">
        <f>VLOOKUP(E45,'LISTADO ATM'!$A$2:$C$901,3,0)</f>
        <v>NORTE</v>
      </c>
      <c r="B45" s="144">
        <v>3336033643</v>
      </c>
      <c r="C45" s="94">
        <v>44460.866712962961</v>
      </c>
      <c r="D45" s="94" t="s">
        <v>2614</v>
      </c>
      <c r="E45" s="136">
        <v>413</v>
      </c>
      <c r="F45" s="138" t="str">
        <f>VLOOKUP(E45,VIP!$A$2:$O16114,2,0)</f>
        <v>DRBR413</v>
      </c>
      <c r="G45" s="138" t="str">
        <f>VLOOKUP(E45,'LISTADO ATM'!$A$2:$B$900,2,0)</f>
        <v xml:space="preserve">ATM UNP Las Galeras Samaná </v>
      </c>
      <c r="H45" s="138" t="str">
        <f>VLOOKUP(E45,VIP!$A$2:$O21075,7,FALSE)</f>
        <v>Si</v>
      </c>
      <c r="I45" s="138" t="str">
        <f>VLOOKUP(E45,VIP!$A$2:$O13040,8,FALSE)</f>
        <v>Si</v>
      </c>
      <c r="J45" s="138" t="str">
        <f>VLOOKUP(E45,VIP!$A$2:$O12990,8,FALSE)</f>
        <v>Si</v>
      </c>
      <c r="K45" s="138" t="str">
        <f>VLOOKUP(E45,VIP!$A$2:$O16564,6,0)</f>
        <v>NO</v>
      </c>
      <c r="L45" s="143" t="s">
        <v>2433</v>
      </c>
      <c r="M45" s="93" t="s">
        <v>2437</v>
      </c>
      <c r="N45" s="93" t="s">
        <v>2443</v>
      </c>
      <c r="O45" s="138" t="s">
        <v>2615</v>
      </c>
      <c r="P45" s="143"/>
      <c r="Q45" s="134" t="s">
        <v>2433</v>
      </c>
    </row>
    <row r="46" spans="1:17" ht="18" x14ac:dyDescent="0.25">
      <c r="A46" s="138" t="str">
        <f>VLOOKUP(E46,'LISTADO ATM'!$A$2:$C$901,3,0)</f>
        <v>DISTRITO NACIONAL</v>
      </c>
      <c r="B46" s="144">
        <v>3336033645</v>
      </c>
      <c r="C46" s="94">
        <v>44460.87</v>
      </c>
      <c r="D46" s="94" t="s">
        <v>2440</v>
      </c>
      <c r="E46" s="136">
        <v>621</v>
      </c>
      <c r="F46" s="138" t="str">
        <f>VLOOKUP(E46,VIP!$A$2:$O16112,2,0)</f>
        <v>DRBR621</v>
      </c>
      <c r="G46" s="138" t="str">
        <f>VLOOKUP(E46,'LISTADO ATM'!$A$2:$B$900,2,0)</f>
        <v xml:space="preserve">ATM CESAC  </v>
      </c>
      <c r="H46" s="138" t="str">
        <f>VLOOKUP(E46,VIP!$A$2:$O21073,7,FALSE)</f>
        <v>Si</v>
      </c>
      <c r="I46" s="138" t="str">
        <f>VLOOKUP(E46,VIP!$A$2:$O13038,8,FALSE)</f>
        <v>Si</v>
      </c>
      <c r="J46" s="138" t="str">
        <f>VLOOKUP(E46,VIP!$A$2:$O12988,8,FALSE)</f>
        <v>Si</v>
      </c>
      <c r="K46" s="138" t="str">
        <f>VLOOKUP(E46,VIP!$A$2:$O16562,6,0)</f>
        <v>NO</v>
      </c>
      <c r="L46" s="143" t="s">
        <v>2433</v>
      </c>
      <c r="M46" s="93" t="s">
        <v>2437</v>
      </c>
      <c r="N46" s="93" t="s">
        <v>2443</v>
      </c>
      <c r="O46" s="138" t="s">
        <v>2444</v>
      </c>
      <c r="P46" s="143"/>
      <c r="Q46" s="134" t="s">
        <v>2433</v>
      </c>
    </row>
    <row r="47" spans="1:17" ht="18" x14ac:dyDescent="0.25">
      <c r="A47" s="138" t="str">
        <f>VLOOKUP(E47,'LISTADO ATM'!$A$2:$C$901,3,0)</f>
        <v>DISTRITO NACIONAL</v>
      </c>
      <c r="B47" s="144">
        <v>3336033682</v>
      </c>
      <c r="C47" s="94">
        <v>44461.20449074074</v>
      </c>
      <c r="D47" s="94" t="s">
        <v>2440</v>
      </c>
      <c r="E47" s="136">
        <v>539</v>
      </c>
      <c r="F47" s="138" t="str">
        <f>VLOOKUP(E47,VIP!$A$2:$O16112,2,0)</f>
        <v>DRBR539</v>
      </c>
      <c r="G47" s="138" t="str">
        <f>VLOOKUP(E47,'LISTADO ATM'!$A$2:$B$900,2,0)</f>
        <v>ATM S/M La Cadena Los Proceres</v>
      </c>
      <c r="H47" s="138" t="str">
        <f>VLOOKUP(E47,VIP!$A$2:$O21073,7,FALSE)</f>
        <v>Si</v>
      </c>
      <c r="I47" s="138" t="str">
        <f>VLOOKUP(E47,VIP!$A$2:$O13038,8,FALSE)</f>
        <v>Si</v>
      </c>
      <c r="J47" s="138" t="str">
        <f>VLOOKUP(E47,VIP!$A$2:$O12988,8,FALSE)</f>
        <v>Si</v>
      </c>
      <c r="K47" s="138" t="str">
        <f>VLOOKUP(E47,VIP!$A$2:$O16562,6,0)</f>
        <v>NO</v>
      </c>
      <c r="L47" s="143" t="s">
        <v>2433</v>
      </c>
      <c r="M47" s="93" t="s">
        <v>2437</v>
      </c>
      <c r="N47" s="93" t="s">
        <v>2443</v>
      </c>
      <c r="O47" s="138" t="s">
        <v>2444</v>
      </c>
      <c r="P47" s="143"/>
      <c r="Q47" s="134" t="s">
        <v>2433</v>
      </c>
    </row>
    <row r="48" spans="1:17" ht="18" x14ac:dyDescent="0.25">
      <c r="A48" s="138" t="str">
        <f>VLOOKUP(E48,'LISTADO ATM'!$A$2:$C$901,3,0)</f>
        <v>DISTRITO NACIONAL</v>
      </c>
      <c r="B48" s="144">
        <v>3336033688</v>
      </c>
      <c r="C48" s="94">
        <v>44461.219837962963</v>
      </c>
      <c r="D48" s="94" t="s">
        <v>2440</v>
      </c>
      <c r="E48" s="136">
        <v>797</v>
      </c>
      <c r="F48" s="138" t="str">
        <f>VLOOKUP(E48,VIP!$A$2:$O16106,2,0)</f>
        <v xml:space="preserve">DRBR797 </v>
      </c>
      <c r="G48" s="138" t="str">
        <f>VLOOKUP(E48,'LISTADO ATM'!$A$2:$B$900,2,0)</f>
        <v>ATM Dirección de Pensiones y Jubilaciones</v>
      </c>
      <c r="H48" s="138" t="str">
        <f>VLOOKUP(E48,VIP!$A$2:$O21067,7,FALSE)</f>
        <v>N/A</v>
      </c>
      <c r="I48" s="138" t="str">
        <f>VLOOKUP(E48,VIP!$A$2:$O13032,8,FALSE)</f>
        <v>N/A</v>
      </c>
      <c r="J48" s="138" t="str">
        <f>VLOOKUP(E48,VIP!$A$2:$O12982,8,FALSE)</f>
        <v>N/A</v>
      </c>
      <c r="K48" s="138" t="str">
        <f>VLOOKUP(E48,VIP!$A$2:$O16556,6,0)</f>
        <v>N/A</v>
      </c>
      <c r="L48" s="143" t="s">
        <v>2433</v>
      </c>
      <c r="M48" s="93" t="s">
        <v>2437</v>
      </c>
      <c r="N48" s="93" t="s">
        <v>2443</v>
      </c>
      <c r="O48" s="138" t="s">
        <v>2444</v>
      </c>
      <c r="P48" s="143"/>
      <c r="Q48" s="134" t="s">
        <v>2433</v>
      </c>
    </row>
    <row r="49" spans="1:17" ht="18" x14ac:dyDescent="0.25">
      <c r="A49" s="138" t="str">
        <f>VLOOKUP(E49,'LISTADO ATM'!$A$2:$C$901,3,0)</f>
        <v>SUR</v>
      </c>
      <c r="B49" s="144">
        <v>3336033690</v>
      </c>
      <c r="C49" s="94">
        <v>44461.226817129631</v>
      </c>
      <c r="D49" s="94" t="s">
        <v>2459</v>
      </c>
      <c r="E49" s="136">
        <v>962</v>
      </c>
      <c r="F49" s="138" t="str">
        <f>VLOOKUP(E49,VIP!$A$2:$O16104,2,0)</f>
        <v>DRBR962</v>
      </c>
      <c r="G49" s="138" t="str">
        <f>VLOOKUP(E49,'LISTADO ATM'!$A$2:$B$900,2,0)</f>
        <v xml:space="preserve">ATM Oficina Villa Ofelia II (San Juan) </v>
      </c>
      <c r="H49" s="138" t="str">
        <f>VLOOKUP(E49,VIP!$A$2:$O21065,7,FALSE)</f>
        <v>Si</v>
      </c>
      <c r="I49" s="138" t="str">
        <f>VLOOKUP(E49,VIP!$A$2:$O13030,8,FALSE)</f>
        <v>Si</v>
      </c>
      <c r="J49" s="138" t="str">
        <f>VLOOKUP(E49,VIP!$A$2:$O12980,8,FALSE)</f>
        <v>Si</v>
      </c>
      <c r="K49" s="138" t="str">
        <f>VLOOKUP(E49,VIP!$A$2:$O16554,6,0)</f>
        <v>NO</v>
      </c>
      <c r="L49" s="143" t="s">
        <v>2433</v>
      </c>
      <c r="M49" s="93" t="s">
        <v>2437</v>
      </c>
      <c r="N49" s="93" t="s">
        <v>2443</v>
      </c>
      <c r="O49" s="138" t="s">
        <v>2616</v>
      </c>
      <c r="P49" s="143"/>
      <c r="Q49" s="134" t="s">
        <v>2433</v>
      </c>
    </row>
    <row r="50" spans="1:17" ht="18" x14ac:dyDescent="0.25">
      <c r="A50" s="138" t="str">
        <f>VLOOKUP(E50,'LISTADO ATM'!$A$2:$C$901,3,0)</f>
        <v>NORTE</v>
      </c>
      <c r="B50" s="144">
        <v>3336033562</v>
      </c>
      <c r="C50" s="94">
        <v>44460.728159722225</v>
      </c>
      <c r="D50" s="94" t="s">
        <v>2175</v>
      </c>
      <c r="E50" s="136">
        <v>257</v>
      </c>
      <c r="F50" s="138" t="str">
        <f>VLOOKUP(E50,VIP!$A$2:$O16137,2,0)</f>
        <v>DRBR257</v>
      </c>
      <c r="G50" s="138" t="str">
        <f>VLOOKUP(E50,'LISTADO ATM'!$A$2:$B$900,2,0)</f>
        <v xml:space="preserve">ATM S/M Pola (Santiago) </v>
      </c>
      <c r="H50" s="138" t="str">
        <f>VLOOKUP(E50,VIP!$A$2:$O21098,7,FALSE)</f>
        <v>Si</v>
      </c>
      <c r="I50" s="138" t="str">
        <f>VLOOKUP(E50,VIP!$A$2:$O13063,8,FALSE)</f>
        <v>Si</v>
      </c>
      <c r="J50" s="138" t="str">
        <f>VLOOKUP(E50,VIP!$A$2:$O13013,8,FALSE)</f>
        <v>Si</v>
      </c>
      <c r="K50" s="138" t="str">
        <f>VLOOKUP(E50,VIP!$A$2:$O16587,6,0)</f>
        <v>NO</v>
      </c>
      <c r="L50" s="143" t="s">
        <v>2630</v>
      </c>
      <c r="M50" s="93" t="s">
        <v>2437</v>
      </c>
      <c r="N50" s="93" t="s">
        <v>2443</v>
      </c>
      <c r="O50" s="138" t="s">
        <v>2625</v>
      </c>
      <c r="P50" s="143"/>
      <c r="Q50" s="134" t="s">
        <v>2630</v>
      </c>
    </row>
    <row r="51" spans="1:17" ht="18" x14ac:dyDescent="0.25">
      <c r="A51" s="138" t="str">
        <f>VLOOKUP(E51,'LISTADO ATM'!$A$2:$C$901,3,0)</f>
        <v>DISTRITO NACIONAL</v>
      </c>
      <c r="B51" s="144">
        <v>3336032830</v>
      </c>
      <c r="C51" s="94">
        <v>44460.504861111112</v>
      </c>
      <c r="D51" s="94" t="s">
        <v>2174</v>
      </c>
      <c r="E51" s="136">
        <v>952</v>
      </c>
      <c r="F51" s="138" t="str">
        <f>VLOOKUP(E51,VIP!$A$2:$O16123,2,0)</f>
        <v>DRBR16L</v>
      </c>
      <c r="G51" s="138" t="str">
        <f>VLOOKUP(E51,'LISTADO ATM'!$A$2:$B$900,2,0)</f>
        <v xml:space="preserve">ATM Alvarez Rivas </v>
      </c>
      <c r="H51" s="138" t="str">
        <f>VLOOKUP(E51,VIP!$A$2:$O21084,7,FALSE)</f>
        <v>Si</v>
      </c>
      <c r="I51" s="138" t="str">
        <f>VLOOKUP(E51,VIP!$A$2:$O13049,8,FALSE)</f>
        <v>Si</v>
      </c>
      <c r="J51" s="138" t="str">
        <f>VLOOKUP(E51,VIP!$A$2:$O12999,8,FALSE)</f>
        <v>Si</v>
      </c>
      <c r="K51" s="138" t="str">
        <f>VLOOKUP(E51,VIP!$A$2:$O16573,6,0)</f>
        <v>NO</v>
      </c>
      <c r="L51" s="143" t="s">
        <v>2611</v>
      </c>
      <c r="M51" s="93" t="s">
        <v>2437</v>
      </c>
      <c r="N51" s="93" t="s">
        <v>2631</v>
      </c>
      <c r="O51" s="138" t="s">
        <v>2445</v>
      </c>
      <c r="P51" s="143"/>
      <c r="Q51" s="134" t="s">
        <v>2611</v>
      </c>
    </row>
    <row r="52" spans="1:17" ht="18" x14ac:dyDescent="0.25">
      <c r="A52" s="138" t="str">
        <f>VLOOKUP(E52,'LISTADO ATM'!$A$2:$C$901,3,0)</f>
        <v>DISTRITO NACIONAL</v>
      </c>
      <c r="B52" s="144">
        <v>3336031563</v>
      </c>
      <c r="C52" s="94">
        <v>44459.593877314815</v>
      </c>
      <c r="D52" s="94" t="s">
        <v>2459</v>
      </c>
      <c r="E52" s="136">
        <v>743</v>
      </c>
      <c r="F52" s="138" t="str">
        <f>VLOOKUP(E52,VIP!$A$2:$O16053,2,0)</f>
        <v>DRBR287</v>
      </c>
      <c r="G52" s="138" t="str">
        <f>VLOOKUP(E52,'LISTADO ATM'!$A$2:$B$900,2,0)</f>
        <v xml:space="preserve">ATM Oficina Los Frailes </v>
      </c>
      <c r="H52" s="138" t="str">
        <f>VLOOKUP(E52,VIP!$A$2:$O21014,7,FALSE)</f>
        <v>Si</v>
      </c>
      <c r="I52" s="138" t="str">
        <f>VLOOKUP(E52,VIP!$A$2:$O12979,8,FALSE)</f>
        <v>Si</v>
      </c>
      <c r="J52" s="138" t="str">
        <f>VLOOKUP(E52,VIP!$A$2:$O12929,8,FALSE)</f>
        <v>Si</v>
      </c>
      <c r="K52" s="138" t="str">
        <f>VLOOKUP(E52,VIP!$A$2:$O16503,6,0)</f>
        <v>SI</v>
      </c>
      <c r="L52" s="143" t="s">
        <v>2409</v>
      </c>
      <c r="M52" s="93" t="s">
        <v>2437</v>
      </c>
      <c r="N52" s="93" t="s">
        <v>2443</v>
      </c>
      <c r="O52" s="138" t="s">
        <v>2616</v>
      </c>
      <c r="P52" s="143"/>
      <c r="Q52" s="134" t="s">
        <v>2409</v>
      </c>
    </row>
    <row r="53" spans="1:17" ht="18" x14ac:dyDescent="0.25">
      <c r="A53" s="138" t="str">
        <f>VLOOKUP(E53,'LISTADO ATM'!$A$2:$C$901,3,0)</f>
        <v>DISTRITO NACIONAL</v>
      </c>
      <c r="B53" s="144">
        <v>3336031943</v>
      </c>
      <c r="C53" s="94">
        <v>44459.732905092591</v>
      </c>
      <c r="D53" s="94" t="s">
        <v>2440</v>
      </c>
      <c r="E53" s="136">
        <v>900</v>
      </c>
      <c r="F53" s="138" t="str">
        <f>VLOOKUP(E53,VIP!$A$2:$O16053,2,0)</f>
        <v>DRBR900</v>
      </c>
      <c r="G53" s="138" t="str">
        <f>VLOOKUP(E53,'LISTADO ATM'!$A$2:$B$900,2,0)</f>
        <v xml:space="preserve">ATM UNP Merca Santo Domingo </v>
      </c>
      <c r="H53" s="138" t="str">
        <f>VLOOKUP(E53,VIP!$A$2:$O21014,7,FALSE)</f>
        <v>Si</v>
      </c>
      <c r="I53" s="138" t="str">
        <f>VLOOKUP(E53,VIP!$A$2:$O12979,8,FALSE)</f>
        <v>Si</v>
      </c>
      <c r="J53" s="138" t="str">
        <f>VLOOKUP(E53,VIP!$A$2:$O12929,8,FALSE)</f>
        <v>Si</v>
      </c>
      <c r="K53" s="138" t="str">
        <f>VLOOKUP(E53,VIP!$A$2:$O16503,6,0)</f>
        <v>NO</v>
      </c>
      <c r="L53" s="143" t="s">
        <v>2409</v>
      </c>
      <c r="M53" s="93" t="s">
        <v>2437</v>
      </c>
      <c r="N53" s="93" t="s">
        <v>2443</v>
      </c>
      <c r="O53" s="138" t="s">
        <v>2444</v>
      </c>
      <c r="P53" s="143"/>
      <c r="Q53" s="134" t="s">
        <v>2409</v>
      </c>
    </row>
    <row r="54" spans="1:17" ht="18" x14ac:dyDescent="0.25">
      <c r="A54" s="138" t="str">
        <f>VLOOKUP(E54,'LISTADO ATM'!$A$2:$C$901,3,0)</f>
        <v>DISTRITO NACIONAL</v>
      </c>
      <c r="B54" s="144">
        <v>3336031966</v>
      </c>
      <c r="C54" s="94">
        <v>44459.747731481482</v>
      </c>
      <c r="D54" s="94" t="s">
        <v>2459</v>
      </c>
      <c r="E54" s="136">
        <v>354</v>
      </c>
      <c r="F54" s="138" t="str">
        <f>VLOOKUP(E54,VIP!$A$2:$O16061,2,0)</f>
        <v>DRBR354</v>
      </c>
      <c r="G54" s="138" t="str">
        <f>VLOOKUP(E54,'LISTADO ATM'!$A$2:$B$900,2,0)</f>
        <v xml:space="preserve">ATM Oficina Núñez de Cáceres II </v>
      </c>
      <c r="H54" s="138" t="str">
        <f>VLOOKUP(E54,VIP!$A$2:$O21022,7,FALSE)</f>
        <v>Si</v>
      </c>
      <c r="I54" s="138" t="str">
        <f>VLOOKUP(E54,VIP!$A$2:$O12987,8,FALSE)</f>
        <v>Si</v>
      </c>
      <c r="J54" s="138" t="str">
        <f>VLOOKUP(E54,VIP!$A$2:$O12937,8,FALSE)</f>
        <v>Si</v>
      </c>
      <c r="K54" s="138" t="str">
        <f>VLOOKUP(E54,VIP!$A$2:$O16511,6,0)</f>
        <v>NO</v>
      </c>
      <c r="L54" s="143" t="s">
        <v>2409</v>
      </c>
      <c r="M54" s="93" t="s">
        <v>2437</v>
      </c>
      <c r="N54" s="93" t="s">
        <v>2443</v>
      </c>
      <c r="O54" s="138" t="s">
        <v>2621</v>
      </c>
      <c r="P54" s="143"/>
      <c r="Q54" s="134" t="s">
        <v>2409</v>
      </c>
    </row>
    <row r="55" spans="1:17" ht="18" x14ac:dyDescent="0.25">
      <c r="A55" s="138" t="str">
        <f>VLOOKUP(E55,'LISTADO ATM'!$A$2:$C$901,3,0)</f>
        <v>DISTRITO NACIONAL</v>
      </c>
      <c r="B55" s="144">
        <v>3336032426</v>
      </c>
      <c r="C55" s="94">
        <v>44460.391967592594</v>
      </c>
      <c r="D55" s="94" t="s">
        <v>2440</v>
      </c>
      <c r="E55" s="136">
        <v>904</v>
      </c>
      <c r="F55" s="138" t="str">
        <f>VLOOKUP(E55,VIP!$A$2:$O16116,2,0)</f>
        <v>DRBR24B</v>
      </c>
      <c r="G55" s="138" t="str">
        <f>VLOOKUP(E55,'LISTADO ATM'!$A$2:$B$900,2,0)</f>
        <v xml:space="preserve">ATM Oficina Multicentro La Sirena Churchill </v>
      </c>
      <c r="H55" s="138" t="str">
        <f>VLOOKUP(E55,VIP!$A$2:$O21077,7,FALSE)</f>
        <v>Si</v>
      </c>
      <c r="I55" s="138" t="str">
        <f>VLOOKUP(E55,VIP!$A$2:$O13042,8,FALSE)</f>
        <v>Si</v>
      </c>
      <c r="J55" s="138" t="str">
        <f>VLOOKUP(E55,VIP!$A$2:$O12992,8,FALSE)</f>
        <v>Si</v>
      </c>
      <c r="K55" s="138" t="str">
        <f>VLOOKUP(E55,VIP!$A$2:$O16566,6,0)</f>
        <v>SI</v>
      </c>
      <c r="L55" s="143" t="s">
        <v>2409</v>
      </c>
      <c r="M55" s="93" t="s">
        <v>2437</v>
      </c>
      <c r="N55" s="93" t="s">
        <v>2443</v>
      </c>
      <c r="O55" s="138" t="s">
        <v>2444</v>
      </c>
      <c r="P55" s="143"/>
      <c r="Q55" s="134" t="s">
        <v>2409</v>
      </c>
    </row>
    <row r="56" spans="1:17" ht="18" x14ac:dyDescent="0.25">
      <c r="A56" s="138" t="str">
        <f>VLOOKUP(E56,'LISTADO ATM'!$A$2:$C$901,3,0)</f>
        <v>DISTRITO NACIONAL</v>
      </c>
      <c r="B56" s="144">
        <v>3336032513</v>
      </c>
      <c r="C56" s="94">
        <v>44460.414537037039</v>
      </c>
      <c r="D56" s="94" t="s">
        <v>2440</v>
      </c>
      <c r="E56" s="136">
        <v>416</v>
      </c>
      <c r="F56" s="138" t="str">
        <f>VLOOKUP(E56,VIP!$A$2:$O16106,2,0)</f>
        <v>DRBR416</v>
      </c>
      <c r="G56" s="138" t="str">
        <f>VLOOKUP(E56,'LISTADO ATM'!$A$2:$B$900,2,0)</f>
        <v xml:space="preserve">ATM Autobanco San Martín II </v>
      </c>
      <c r="H56" s="138" t="str">
        <f>VLOOKUP(E56,VIP!$A$2:$O21067,7,FALSE)</f>
        <v>Si</v>
      </c>
      <c r="I56" s="138" t="str">
        <f>VLOOKUP(E56,VIP!$A$2:$O13032,8,FALSE)</f>
        <v>Si</v>
      </c>
      <c r="J56" s="138" t="str">
        <f>VLOOKUP(E56,VIP!$A$2:$O12982,8,FALSE)</f>
        <v>Si</v>
      </c>
      <c r="K56" s="138" t="str">
        <f>VLOOKUP(E56,VIP!$A$2:$O16556,6,0)</f>
        <v>NO</v>
      </c>
      <c r="L56" s="143" t="s">
        <v>2409</v>
      </c>
      <c r="M56" s="93" t="s">
        <v>2437</v>
      </c>
      <c r="N56" s="93" t="s">
        <v>2443</v>
      </c>
      <c r="O56" s="138" t="s">
        <v>2444</v>
      </c>
      <c r="P56" s="143"/>
      <c r="Q56" s="134" t="s">
        <v>2409</v>
      </c>
    </row>
    <row r="57" spans="1:17" ht="18" x14ac:dyDescent="0.25">
      <c r="A57" s="138" t="str">
        <f>VLOOKUP(E57,'LISTADO ATM'!$A$2:$C$901,3,0)</f>
        <v>DISTRITO NACIONAL</v>
      </c>
      <c r="B57" s="144">
        <v>3336032521</v>
      </c>
      <c r="C57" s="94">
        <v>44460.417199074072</v>
      </c>
      <c r="D57" s="94" t="s">
        <v>2440</v>
      </c>
      <c r="E57" s="136">
        <v>559</v>
      </c>
      <c r="F57" s="138" t="str">
        <f>VLOOKUP(E57,VIP!$A$2:$O16105,2,0)</f>
        <v>DRBR559</v>
      </c>
      <c r="G57" s="138" t="str">
        <f>VLOOKUP(E57,'LISTADO ATM'!$A$2:$B$900,2,0)</f>
        <v xml:space="preserve">ATM UNP Metro I </v>
      </c>
      <c r="H57" s="138" t="str">
        <f>VLOOKUP(E57,VIP!$A$2:$O21066,7,FALSE)</f>
        <v>Si</v>
      </c>
      <c r="I57" s="138" t="str">
        <f>VLOOKUP(E57,VIP!$A$2:$O13031,8,FALSE)</f>
        <v>Si</v>
      </c>
      <c r="J57" s="138" t="str">
        <f>VLOOKUP(E57,VIP!$A$2:$O12981,8,FALSE)</f>
        <v>Si</v>
      </c>
      <c r="K57" s="138" t="str">
        <f>VLOOKUP(E57,VIP!$A$2:$O16555,6,0)</f>
        <v>SI</v>
      </c>
      <c r="L57" s="143" t="s">
        <v>2409</v>
      </c>
      <c r="M57" s="93" t="s">
        <v>2437</v>
      </c>
      <c r="N57" s="93" t="s">
        <v>2443</v>
      </c>
      <c r="O57" s="138" t="s">
        <v>2444</v>
      </c>
      <c r="P57" s="143"/>
      <c r="Q57" s="134" t="s">
        <v>2409</v>
      </c>
    </row>
    <row r="58" spans="1:17" ht="18" x14ac:dyDescent="0.25">
      <c r="A58" s="138" t="str">
        <f>VLOOKUP(E58,'LISTADO ATM'!$A$2:$C$901,3,0)</f>
        <v>DISTRITO NACIONAL</v>
      </c>
      <c r="B58" s="144">
        <v>3336033099</v>
      </c>
      <c r="C58" s="94">
        <v>44460.593680555554</v>
      </c>
      <c r="D58" s="94" t="s">
        <v>2440</v>
      </c>
      <c r="E58" s="136">
        <v>272</v>
      </c>
      <c r="F58" s="138" t="str">
        <f>VLOOKUP(E58,VIP!$A$2:$O16107,2,0)</f>
        <v>DRBR272</v>
      </c>
      <c r="G58" s="138" t="str">
        <f>VLOOKUP(E58,'LISTADO ATM'!$A$2:$B$900,2,0)</f>
        <v xml:space="preserve">ATM Cámara de Diputados </v>
      </c>
      <c r="H58" s="138" t="str">
        <f>VLOOKUP(E58,VIP!$A$2:$O21068,7,FALSE)</f>
        <v>Si</v>
      </c>
      <c r="I58" s="138" t="str">
        <f>VLOOKUP(E58,VIP!$A$2:$O13033,8,FALSE)</f>
        <v>Si</v>
      </c>
      <c r="J58" s="138" t="str">
        <f>VLOOKUP(E58,VIP!$A$2:$O12983,8,FALSE)</f>
        <v>Si</v>
      </c>
      <c r="K58" s="138" t="str">
        <f>VLOOKUP(E58,VIP!$A$2:$O16557,6,0)</f>
        <v>NO</v>
      </c>
      <c r="L58" s="143" t="s">
        <v>2409</v>
      </c>
      <c r="M58" s="93" t="s">
        <v>2437</v>
      </c>
      <c r="N58" s="93" t="s">
        <v>2443</v>
      </c>
      <c r="O58" s="138" t="s">
        <v>2444</v>
      </c>
      <c r="P58" s="143"/>
      <c r="Q58" s="134" t="s">
        <v>2409</v>
      </c>
    </row>
    <row r="59" spans="1:17" ht="18" x14ac:dyDescent="0.25">
      <c r="A59" s="138" t="str">
        <f>VLOOKUP(E59,'LISTADO ATM'!$A$2:$C$901,3,0)</f>
        <v>DISTRITO NACIONAL</v>
      </c>
      <c r="B59" s="144">
        <v>3336033100</v>
      </c>
      <c r="C59" s="94">
        <v>44460.595219907409</v>
      </c>
      <c r="D59" s="94" t="s">
        <v>2440</v>
      </c>
      <c r="E59" s="136">
        <v>13</v>
      </c>
      <c r="F59" s="138" t="str">
        <f>VLOOKUP(E59,VIP!$A$2:$O16106,2,0)</f>
        <v>DRBR013</v>
      </c>
      <c r="G59" s="138" t="str">
        <f>VLOOKUP(E59,'LISTADO ATM'!$A$2:$B$900,2,0)</f>
        <v xml:space="preserve">ATM CDEEE </v>
      </c>
      <c r="H59" s="138" t="str">
        <f>VLOOKUP(E59,VIP!$A$2:$O21067,7,FALSE)</f>
        <v>Si</v>
      </c>
      <c r="I59" s="138" t="str">
        <f>VLOOKUP(E59,VIP!$A$2:$O13032,8,FALSE)</f>
        <v>Si</v>
      </c>
      <c r="J59" s="138" t="str">
        <f>VLOOKUP(E59,VIP!$A$2:$O12982,8,FALSE)</f>
        <v>Si</v>
      </c>
      <c r="K59" s="138" t="str">
        <f>VLOOKUP(E59,VIP!$A$2:$O16556,6,0)</f>
        <v>NO</v>
      </c>
      <c r="L59" s="143" t="s">
        <v>2409</v>
      </c>
      <c r="M59" s="93" t="s">
        <v>2437</v>
      </c>
      <c r="N59" s="93" t="s">
        <v>2443</v>
      </c>
      <c r="O59" s="138" t="s">
        <v>2444</v>
      </c>
      <c r="P59" s="143"/>
      <c r="Q59" s="134" t="s">
        <v>2409</v>
      </c>
    </row>
    <row r="60" spans="1:17" ht="18" x14ac:dyDescent="0.25">
      <c r="A60" s="138" t="str">
        <f>VLOOKUP(E60,'LISTADO ATM'!$A$2:$C$901,3,0)</f>
        <v>ESTE</v>
      </c>
      <c r="B60" s="144">
        <v>3336033111</v>
      </c>
      <c r="C60" s="94">
        <v>44460.600578703707</v>
      </c>
      <c r="D60" s="94" t="s">
        <v>2440</v>
      </c>
      <c r="E60" s="136">
        <v>824</v>
      </c>
      <c r="F60" s="138" t="str">
        <f>VLOOKUP(E60,VIP!$A$2:$O16102,2,0)</f>
        <v>DRBR824</v>
      </c>
      <c r="G60" s="138" t="str">
        <f>VLOOKUP(E60,'LISTADO ATM'!$A$2:$B$900,2,0)</f>
        <v xml:space="preserve">ATM Multiplaza (Higuey) </v>
      </c>
      <c r="H60" s="138" t="str">
        <f>VLOOKUP(E60,VIP!$A$2:$O21063,7,FALSE)</f>
        <v>Si</v>
      </c>
      <c r="I60" s="138" t="str">
        <f>VLOOKUP(E60,VIP!$A$2:$O13028,8,FALSE)</f>
        <v>Si</v>
      </c>
      <c r="J60" s="138" t="str">
        <f>VLOOKUP(E60,VIP!$A$2:$O12978,8,FALSE)</f>
        <v>Si</v>
      </c>
      <c r="K60" s="138" t="str">
        <f>VLOOKUP(E60,VIP!$A$2:$O16552,6,0)</f>
        <v>NO</v>
      </c>
      <c r="L60" s="143" t="s">
        <v>2409</v>
      </c>
      <c r="M60" s="93" t="s">
        <v>2437</v>
      </c>
      <c r="N60" s="93" t="s">
        <v>2443</v>
      </c>
      <c r="O60" s="138" t="s">
        <v>2444</v>
      </c>
      <c r="P60" s="143"/>
      <c r="Q60" s="134" t="s">
        <v>2409</v>
      </c>
    </row>
    <row r="61" spans="1:17" ht="18" x14ac:dyDescent="0.25">
      <c r="A61" s="138" t="str">
        <f>VLOOKUP(E61,'LISTADO ATM'!$A$2:$C$901,3,0)</f>
        <v>DISTRITO NACIONAL</v>
      </c>
      <c r="B61" s="144">
        <v>3336033194</v>
      </c>
      <c r="C61" s="94">
        <v>44460.627476851849</v>
      </c>
      <c r="D61" s="94" t="s">
        <v>2440</v>
      </c>
      <c r="E61" s="136">
        <v>850</v>
      </c>
      <c r="F61" s="138" t="str">
        <f>VLOOKUP(E61,VIP!$A$2:$O16158,2,0)</f>
        <v>DRBR850</v>
      </c>
      <c r="G61" s="138" t="str">
        <f>VLOOKUP(E61,'LISTADO ATM'!$A$2:$B$900,2,0)</f>
        <v xml:space="preserve">ATM Hotel Be Live Hamaca </v>
      </c>
      <c r="H61" s="138" t="str">
        <f>VLOOKUP(E61,VIP!$A$2:$O21119,7,FALSE)</f>
        <v>Si</v>
      </c>
      <c r="I61" s="138" t="str">
        <f>VLOOKUP(E61,VIP!$A$2:$O13084,8,FALSE)</f>
        <v>Si</v>
      </c>
      <c r="J61" s="138" t="str">
        <f>VLOOKUP(E61,VIP!$A$2:$O13034,8,FALSE)</f>
        <v>Si</v>
      </c>
      <c r="K61" s="138" t="str">
        <f>VLOOKUP(E61,VIP!$A$2:$O16608,6,0)</f>
        <v>NO</v>
      </c>
      <c r="L61" s="143" t="s">
        <v>2409</v>
      </c>
      <c r="M61" s="93" t="s">
        <v>2437</v>
      </c>
      <c r="N61" s="93" t="s">
        <v>2443</v>
      </c>
      <c r="O61" s="138" t="s">
        <v>2444</v>
      </c>
      <c r="P61" s="143"/>
      <c r="Q61" s="134" t="s">
        <v>2409</v>
      </c>
    </row>
    <row r="62" spans="1:17" ht="18" x14ac:dyDescent="0.25">
      <c r="A62" s="138" t="str">
        <f>VLOOKUP(E62,'LISTADO ATM'!$A$2:$C$901,3,0)</f>
        <v>DISTRITO NACIONAL</v>
      </c>
      <c r="B62" s="144">
        <v>3336033197</v>
      </c>
      <c r="C62" s="94">
        <v>44460.629560185182</v>
      </c>
      <c r="D62" s="94" t="s">
        <v>2440</v>
      </c>
      <c r="E62" s="136">
        <v>259</v>
      </c>
      <c r="F62" s="138" t="str">
        <f>VLOOKUP(E62,VIP!$A$2:$O16156,2,0)</f>
        <v>DRBR259</v>
      </c>
      <c r="G62" s="138" t="str">
        <f>VLOOKUP(E62,'LISTADO ATM'!$A$2:$B$900,2,0)</f>
        <v>ATM Senado de la Republica</v>
      </c>
      <c r="H62" s="138" t="str">
        <f>VLOOKUP(E62,VIP!$A$2:$O21117,7,FALSE)</f>
        <v>Si</v>
      </c>
      <c r="I62" s="138" t="str">
        <f>VLOOKUP(E62,VIP!$A$2:$O13082,8,FALSE)</f>
        <v>Si</v>
      </c>
      <c r="J62" s="138" t="str">
        <f>VLOOKUP(E62,VIP!$A$2:$O13032,8,FALSE)</f>
        <v>Si</v>
      </c>
      <c r="K62" s="138" t="str">
        <f>VLOOKUP(E62,VIP!$A$2:$O16606,6,0)</f>
        <v>NO</v>
      </c>
      <c r="L62" s="143" t="s">
        <v>2409</v>
      </c>
      <c r="M62" s="93" t="s">
        <v>2437</v>
      </c>
      <c r="N62" s="93" t="s">
        <v>2443</v>
      </c>
      <c r="O62" s="138" t="s">
        <v>2444</v>
      </c>
      <c r="P62" s="143"/>
      <c r="Q62" s="134" t="s">
        <v>2409</v>
      </c>
    </row>
    <row r="63" spans="1:17" ht="18" x14ac:dyDescent="0.25">
      <c r="A63" s="138" t="str">
        <f>VLOOKUP(E63,'LISTADO ATM'!$A$2:$C$901,3,0)</f>
        <v>ESTE</v>
      </c>
      <c r="B63" s="144">
        <v>3336033242</v>
      </c>
      <c r="C63" s="94">
        <v>44460.643171296295</v>
      </c>
      <c r="D63" s="94" t="s">
        <v>2440</v>
      </c>
      <c r="E63" s="136">
        <v>104</v>
      </c>
      <c r="F63" s="138" t="str">
        <f>VLOOKUP(E63,VIP!$A$2:$O16155,2,0)</f>
        <v>DRBR104</v>
      </c>
      <c r="G63" s="138" t="str">
        <f>VLOOKUP(E63,'LISTADO ATM'!$A$2:$B$900,2,0)</f>
        <v xml:space="preserve">ATM Jumbo Higuey </v>
      </c>
      <c r="H63" s="138" t="str">
        <f>VLOOKUP(E63,VIP!$A$2:$O21116,7,FALSE)</f>
        <v>Si</v>
      </c>
      <c r="I63" s="138" t="str">
        <f>VLOOKUP(E63,VIP!$A$2:$O13081,8,FALSE)</f>
        <v>Si</v>
      </c>
      <c r="J63" s="138" t="str">
        <f>VLOOKUP(E63,VIP!$A$2:$O13031,8,FALSE)</f>
        <v>Si</v>
      </c>
      <c r="K63" s="138" t="str">
        <f>VLOOKUP(E63,VIP!$A$2:$O16605,6,0)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134" t="s">
        <v>2409</v>
      </c>
    </row>
    <row r="64" spans="1:17" ht="18" x14ac:dyDescent="0.25">
      <c r="A64" s="138" t="str">
        <f>VLOOKUP(E64,'LISTADO ATM'!$A$2:$C$901,3,0)</f>
        <v>DISTRITO NACIONAL</v>
      </c>
      <c r="B64" s="144">
        <v>3336033245</v>
      </c>
      <c r="C64" s="94">
        <v>44460.644293981481</v>
      </c>
      <c r="D64" s="94" t="s">
        <v>2440</v>
      </c>
      <c r="E64" s="136">
        <v>769</v>
      </c>
      <c r="F64" s="138" t="str">
        <f>VLOOKUP(E64,VIP!$A$2:$O16154,2,0)</f>
        <v>DRBR769</v>
      </c>
      <c r="G64" s="138" t="str">
        <f>VLOOKUP(E64,'LISTADO ATM'!$A$2:$B$900,2,0)</f>
        <v>ATM UNP Pablo Mella Morales</v>
      </c>
      <c r="H64" s="138" t="str">
        <f>VLOOKUP(E64,VIP!$A$2:$O21115,7,FALSE)</f>
        <v>Si</v>
      </c>
      <c r="I64" s="138" t="str">
        <f>VLOOKUP(E64,VIP!$A$2:$O13080,8,FALSE)</f>
        <v>Si</v>
      </c>
      <c r="J64" s="138" t="str">
        <f>VLOOKUP(E64,VIP!$A$2:$O13030,8,FALSE)</f>
        <v>Si</v>
      </c>
      <c r="K64" s="138" t="str">
        <f>VLOOKUP(E64,VIP!$A$2:$O16604,6,0)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134" t="s">
        <v>2409</v>
      </c>
    </row>
    <row r="65" spans="1:17" ht="18" x14ac:dyDescent="0.25">
      <c r="A65" s="138" t="str">
        <f>VLOOKUP(E65,'LISTADO ATM'!$A$2:$C$901,3,0)</f>
        <v>DISTRITO NACIONAL</v>
      </c>
      <c r="B65" s="144">
        <v>3336033252</v>
      </c>
      <c r="C65" s="94">
        <v>44460.646932870368</v>
      </c>
      <c r="D65" s="94" t="s">
        <v>2440</v>
      </c>
      <c r="E65" s="136">
        <v>836</v>
      </c>
      <c r="F65" s="138" t="str">
        <f>VLOOKUP(E65,VIP!$A$2:$O16153,2,0)</f>
        <v>DRBR836</v>
      </c>
      <c r="G65" s="138" t="str">
        <f>VLOOKUP(E65,'LISTADO ATM'!$A$2:$B$900,2,0)</f>
        <v xml:space="preserve">ATM UNP Plaza Luperón </v>
      </c>
      <c r="H65" s="138" t="str">
        <f>VLOOKUP(E65,VIP!$A$2:$O21114,7,FALSE)</f>
        <v>Si</v>
      </c>
      <c r="I65" s="138" t="str">
        <f>VLOOKUP(E65,VIP!$A$2:$O13079,8,FALSE)</f>
        <v>Si</v>
      </c>
      <c r="J65" s="138" t="str">
        <f>VLOOKUP(E65,VIP!$A$2:$O13029,8,FALSE)</f>
        <v>Si</v>
      </c>
      <c r="K65" s="138" t="str">
        <f>VLOOKUP(E65,VIP!$A$2:$O16603,6,0)</f>
        <v>NO</v>
      </c>
      <c r="L65" s="143" t="s">
        <v>2409</v>
      </c>
      <c r="M65" s="93" t="s">
        <v>2437</v>
      </c>
      <c r="N65" s="93" t="s">
        <v>2443</v>
      </c>
      <c r="O65" s="138" t="s">
        <v>2444</v>
      </c>
      <c r="P65" s="143"/>
      <c r="Q65" s="134" t="s">
        <v>2409</v>
      </c>
    </row>
    <row r="66" spans="1:17" ht="18" x14ac:dyDescent="0.25">
      <c r="A66" s="138" t="str">
        <f>VLOOKUP(E66,'LISTADO ATM'!$A$2:$C$901,3,0)</f>
        <v>ESTE</v>
      </c>
      <c r="B66" s="144">
        <v>3336033260</v>
      </c>
      <c r="C66" s="94">
        <v>44460.648912037039</v>
      </c>
      <c r="D66" s="94" t="s">
        <v>2459</v>
      </c>
      <c r="E66" s="136">
        <v>385</v>
      </c>
      <c r="F66" s="138" t="str">
        <f>VLOOKUP(E66,VIP!$A$2:$O16152,2,0)</f>
        <v>DRBR385</v>
      </c>
      <c r="G66" s="138" t="str">
        <f>VLOOKUP(E66,'LISTADO ATM'!$A$2:$B$900,2,0)</f>
        <v xml:space="preserve">ATM Plaza Verón I </v>
      </c>
      <c r="H66" s="138" t="str">
        <f>VLOOKUP(E66,VIP!$A$2:$O21113,7,FALSE)</f>
        <v>Si</v>
      </c>
      <c r="I66" s="138" t="str">
        <f>VLOOKUP(E66,VIP!$A$2:$O13078,8,FALSE)</f>
        <v>Si</v>
      </c>
      <c r="J66" s="138" t="str">
        <f>VLOOKUP(E66,VIP!$A$2:$O13028,8,FALSE)</f>
        <v>Si</v>
      </c>
      <c r="K66" s="138" t="str">
        <f>VLOOKUP(E66,VIP!$A$2:$O16602,6,0)</f>
        <v>NO</v>
      </c>
      <c r="L66" s="143" t="s">
        <v>2409</v>
      </c>
      <c r="M66" s="93" t="s">
        <v>2437</v>
      </c>
      <c r="N66" s="93" t="s">
        <v>2443</v>
      </c>
      <c r="O66" s="138" t="s">
        <v>2616</v>
      </c>
      <c r="P66" s="143"/>
      <c r="Q66" s="134" t="s">
        <v>2409</v>
      </c>
    </row>
    <row r="67" spans="1:17" ht="18" x14ac:dyDescent="0.25">
      <c r="A67" s="138" t="str">
        <f>VLOOKUP(E67,'LISTADO ATM'!$A$2:$C$901,3,0)</f>
        <v>DISTRITO NACIONAL</v>
      </c>
      <c r="B67" s="144">
        <v>3336033266</v>
      </c>
      <c r="C67" s="94">
        <v>44460.65016203704</v>
      </c>
      <c r="D67" s="94" t="s">
        <v>2440</v>
      </c>
      <c r="E67" s="136">
        <v>744</v>
      </c>
      <c r="F67" s="138" t="str">
        <f>VLOOKUP(E67,VIP!$A$2:$O16151,2,0)</f>
        <v>DRBR289</v>
      </c>
      <c r="G67" s="138" t="str">
        <f>VLOOKUP(E67,'LISTADO ATM'!$A$2:$B$900,2,0)</f>
        <v xml:space="preserve">ATM Multicentro La Sirena Venezuela </v>
      </c>
      <c r="H67" s="138" t="str">
        <f>VLOOKUP(E67,VIP!$A$2:$O21112,7,FALSE)</f>
        <v>Si</v>
      </c>
      <c r="I67" s="138" t="str">
        <f>VLOOKUP(E67,VIP!$A$2:$O13077,8,FALSE)</f>
        <v>Si</v>
      </c>
      <c r="J67" s="138" t="str">
        <f>VLOOKUP(E67,VIP!$A$2:$O13027,8,FALSE)</f>
        <v>Si</v>
      </c>
      <c r="K67" s="138" t="str">
        <f>VLOOKUP(E67,VIP!$A$2:$O16601,6,0)</f>
        <v>SI</v>
      </c>
      <c r="L67" s="143" t="s">
        <v>2409</v>
      </c>
      <c r="M67" s="93" t="s">
        <v>2437</v>
      </c>
      <c r="N67" s="93" t="s">
        <v>2443</v>
      </c>
      <c r="O67" s="138" t="s">
        <v>2444</v>
      </c>
      <c r="P67" s="143"/>
      <c r="Q67" s="134" t="s">
        <v>2409</v>
      </c>
    </row>
    <row r="68" spans="1:17" ht="18" x14ac:dyDescent="0.25">
      <c r="A68" s="138" t="str">
        <f>VLOOKUP(E68,'LISTADO ATM'!$A$2:$C$901,3,0)</f>
        <v>ESTE</v>
      </c>
      <c r="B68" s="144">
        <v>3336033396</v>
      </c>
      <c r="C68" s="94">
        <v>44460.678530092591</v>
      </c>
      <c r="D68" s="94" t="s">
        <v>2440</v>
      </c>
      <c r="E68" s="136">
        <v>16</v>
      </c>
      <c r="F68" s="138" t="str">
        <f>VLOOKUP(E68,VIP!$A$2:$O16149,2,0)</f>
        <v>DRBR046</v>
      </c>
      <c r="G68" s="138" t="str">
        <f>VLOOKUP(E68,'LISTADO ATM'!$A$2:$B$900,2,0)</f>
        <v>ATM Estación Texaco Sabana de la Mar</v>
      </c>
      <c r="H68" s="138" t="str">
        <f>VLOOKUP(E68,VIP!$A$2:$O21110,7,FALSE)</f>
        <v>Si</v>
      </c>
      <c r="I68" s="138" t="str">
        <f>VLOOKUP(E68,VIP!$A$2:$O13075,8,FALSE)</f>
        <v>Si</v>
      </c>
      <c r="J68" s="138" t="str">
        <f>VLOOKUP(E68,VIP!$A$2:$O13025,8,FALSE)</f>
        <v>Si</v>
      </c>
      <c r="K68" s="138" t="str">
        <f>VLOOKUP(E68,VIP!$A$2:$O16599,6,0)</f>
        <v>NO</v>
      </c>
      <c r="L68" s="143" t="s">
        <v>2409</v>
      </c>
      <c r="M68" s="93" t="s">
        <v>2437</v>
      </c>
      <c r="N68" s="93" t="s">
        <v>2443</v>
      </c>
      <c r="O68" s="138" t="s">
        <v>2444</v>
      </c>
      <c r="P68" s="143"/>
      <c r="Q68" s="134" t="s">
        <v>2409</v>
      </c>
    </row>
    <row r="69" spans="1:17" ht="18" x14ac:dyDescent="0.25">
      <c r="A69" s="138" t="str">
        <f>VLOOKUP(E69,'LISTADO ATM'!$A$2:$C$901,3,0)</f>
        <v>SUR</v>
      </c>
      <c r="B69" s="144">
        <v>3336033411</v>
      </c>
      <c r="C69" s="94">
        <v>44460.680659722224</v>
      </c>
      <c r="D69" s="94" t="s">
        <v>2440</v>
      </c>
      <c r="E69" s="136">
        <v>870</v>
      </c>
      <c r="F69" s="138" t="str">
        <f>VLOOKUP(E69,VIP!$A$2:$O16148,2,0)</f>
        <v>DRBR870</v>
      </c>
      <c r="G69" s="138" t="str">
        <f>VLOOKUP(E69,'LISTADO ATM'!$A$2:$B$900,2,0)</f>
        <v xml:space="preserve">ATM Willbes Dominicana (Barahona) </v>
      </c>
      <c r="H69" s="138" t="str">
        <f>VLOOKUP(E69,VIP!$A$2:$O21109,7,FALSE)</f>
        <v>Si</v>
      </c>
      <c r="I69" s="138" t="str">
        <f>VLOOKUP(E69,VIP!$A$2:$O13074,8,FALSE)</f>
        <v>Si</v>
      </c>
      <c r="J69" s="138" t="str">
        <f>VLOOKUP(E69,VIP!$A$2:$O13024,8,FALSE)</f>
        <v>Si</v>
      </c>
      <c r="K69" s="138" t="str">
        <f>VLOOKUP(E69,VIP!$A$2:$O16598,6,0)</f>
        <v>NO</v>
      </c>
      <c r="L69" s="143" t="s">
        <v>2409</v>
      </c>
      <c r="M69" s="93" t="s">
        <v>2437</v>
      </c>
      <c r="N69" s="93" t="s">
        <v>2443</v>
      </c>
      <c r="O69" s="138" t="s">
        <v>2444</v>
      </c>
      <c r="P69" s="143"/>
      <c r="Q69" s="134" t="s">
        <v>2409</v>
      </c>
    </row>
    <row r="70" spans="1:17" ht="18" x14ac:dyDescent="0.25">
      <c r="A70" s="138" t="str">
        <f>VLOOKUP(E70,'LISTADO ATM'!$A$2:$C$901,3,0)</f>
        <v>DISTRITO NACIONAL</v>
      </c>
      <c r="B70" s="144">
        <v>3336033413</v>
      </c>
      <c r="C70" s="94">
        <v>44460.68172453704</v>
      </c>
      <c r="D70" s="94" t="s">
        <v>2440</v>
      </c>
      <c r="E70" s="136">
        <v>540</v>
      </c>
      <c r="F70" s="138" t="str">
        <f>VLOOKUP(E70,VIP!$A$2:$O16147,2,0)</f>
        <v>DRBR540</v>
      </c>
      <c r="G70" s="138" t="str">
        <f>VLOOKUP(E70,'LISTADO ATM'!$A$2:$B$900,2,0)</f>
        <v xml:space="preserve">ATM Autoservicio Sambil I </v>
      </c>
      <c r="H70" s="138" t="str">
        <f>VLOOKUP(E70,VIP!$A$2:$O21108,7,FALSE)</f>
        <v>Si</v>
      </c>
      <c r="I70" s="138" t="str">
        <f>VLOOKUP(E70,VIP!$A$2:$O13073,8,FALSE)</f>
        <v>Si</v>
      </c>
      <c r="J70" s="138" t="str">
        <f>VLOOKUP(E70,VIP!$A$2:$O13023,8,FALSE)</f>
        <v>Si</v>
      </c>
      <c r="K70" s="138" t="str">
        <f>VLOOKUP(E70,VIP!$A$2:$O16597,6,0)</f>
        <v>NO</v>
      </c>
      <c r="L70" s="143" t="s">
        <v>2409</v>
      </c>
      <c r="M70" s="93" t="s">
        <v>2437</v>
      </c>
      <c r="N70" s="93" t="s">
        <v>2443</v>
      </c>
      <c r="O70" s="138" t="s">
        <v>2444</v>
      </c>
      <c r="P70" s="143"/>
      <c r="Q70" s="134" t="s">
        <v>2409</v>
      </c>
    </row>
    <row r="71" spans="1:17" ht="18" x14ac:dyDescent="0.25">
      <c r="A71" s="138" t="str">
        <f>VLOOKUP(E71,'LISTADO ATM'!$A$2:$C$901,3,0)</f>
        <v>DISTRITO NACIONAL</v>
      </c>
      <c r="B71" s="144">
        <v>3336033417</v>
      </c>
      <c r="C71" s="94">
        <v>44460.68341435185</v>
      </c>
      <c r="D71" s="94" t="s">
        <v>2440</v>
      </c>
      <c r="E71" s="136">
        <v>169</v>
      </c>
      <c r="F71" s="138" t="str">
        <f>VLOOKUP(E71,VIP!$A$2:$O16146,2,0)</f>
        <v>DRBR169</v>
      </c>
      <c r="G71" s="138" t="str">
        <f>VLOOKUP(E71,'LISTADO ATM'!$A$2:$B$900,2,0)</f>
        <v xml:space="preserve">ATM Oficina Caonabo </v>
      </c>
      <c r="H71" s="138" t="str">
        <f>VLOOKUP(E71,VIP!$A$2:$O21107,7,FALSE)</f>
        <v>Si</v>
      </c>
      <c r="I71" s="138" t="str">
        <f>VLOOKUP(E71,VIP!$A$2:$O13072,8,FALSE)</f>
        <v>Si</v>
      </c>
      <c r="J71" s="138" t="str">
        <f>VLOOKUP(E71,VIP!$A$2:$O13022,8,FALSE)</f>
        <v>Si</v>
      </c>
      <c r="K71" s="138" t="str">
        <f>VLOOKUP(E71,VIP!$A$2:$O16596,6,0)</f>
        <v>NO</v>
      </c>
      <c r="L71" s="143" t="s">
        <v>2409</v>
      </c>
      <c r="M71" s="93" t="s">
        <v>2437</v>
      </c>
      <c r="N71" s="93" t="s">
        <v>2443</v>
      </c>
      <c r="O71" s="138" t="s">
        <v>2444</v>
      </c>
      <c r="P71" s="143"/>
      <c r="Q71" s="134" t="s">
        <v>2409</v>
      </c>
    </row>
    <row r="72" spans="1:17" ht="18" x14ac:dyDescent="0.25">
      <c r="A72" s="138" t="str">
        <f>VLOOKUP(E72,'LISTADO ATM'!$A$2:$C$901,3,0)</f>
        <v>DISTRITO NACIONAL</v>
      </c>
      <c r="B72" s="144">
        <v>3336033419</v>
      </c>
      <c r="C72" s="94">
        <v>44460.684340277781</v>
      </c>
      <c r="D72" s="94" t="s">
        <v>2440</v>
      </c>
      <c r="E72" s="136">
        <v>821</v>
      </c>
      <c r="F72" s="138" t="str">
        <f>VLOOKUP(E72,VIP!$A$2:$O16145,2,0)</f>
        <v>DRBR821</v>
      </c>
      <c r="G72" s="138" t="str">
        <f>VLOOKUP(E72,'LISTADO ATM'!$A$2:$B$900,2,0)</f>
        <v xml:space="preserve">ATM S/M Bravo Churchill </v>
      </c>
      <c r="H72" s="138" t="str">
        <f>VLOOKUP(E72,VIP!$A$2:$O21106,7,FALSE)</f>
        <v>Si</v>
      </c>
      <c r="I72" s="138" t="str">
        <f>VLOOKUP(E72,VIP!$A$2:$O13071,8,FALSE)</f>
        <v>No</v>
      </c>
      <c r="J72" s="138" t="str">
        <f>VLOOKUP(E72,VIP!$A$2:$O13021,8,FALSE)</f>
        <v>No</v>
      </c>
      <c r="K72" s="138" t="str">
        <f>VLOOKUP(E72,VIP!$A$2:$O16595,6,0)</f>
        <v>SI</v>
      </c>
      <c r="L72" s="143" t="s">
        <v>2409</v>
      </c>
      <c r="M72" s="93" t="s">
        <v>2437</v>
      </c>
      <c r="N72" s="93" t="s">
        <v>2443</v>
      </c>
      <c r="O72" s="138" t="s">
        <v>2444</v>
      </c>
      <c r="P72" s="143"/>
      <c r="Q72" s="134" t="s">
        <v>2409</v>
      </c>
    </row>
    <row r="73" spans="1:17" ht="18" x14ac:dyDescent="0.25">
      <c r="A73" s="138" t="str">
        <f>VLOOKUP(E73,'LISTADO ATM'!$A$2:$C$901,3,0)</f>
        <v>DISTRITO NACIONAL</v>
      </c>
      <c r="B73" s="144">
        <v>3336033479</v>
      </c>
      <c r="C73" s="94">
        <v>44460.701493055552</v>
      </c>
      <c r="D73" s="94" t="s">
        <v>2440</v>
      </c>
      <c r="E73" s="136">
        <v>14</v>
      </c>
      <c r="F73" s="138" t="str">
        <f>VLOOKUP(E73,VIP!$A$2:$O16140,2,0)</f>
        <v>DRBR014</v>
      </c>
      <c r="G73" s="138" t="str">
        <f>VLOOKUP(E73,'LISTADO ATM'!$A$2:$B$900,2,0)</f>
        <v xml:space="preserve">ATM Oficina Aeropuerto Las Américas I </v>
      </c>
      <c r="H73" s="138" t="str">
        <f>VLOOKUP(E73,VIP!$A$2:$O21101,7,FALSE)</f>
        <v>Si</v>
      </c>
      <c r="I73" s="138" t="str">
        <f>VLOOKUP(E73,VIP!$A$2:$O13066,8,FALSE)</f>
        <v>Si</v>
      </c>
      <c r="J73" s="138" t="str">
        <f>VLOOKUP(E73,VIP!$A$2:$O13016,8,FALSE)</f>
        <v>Si</v>
      </c>
      <c r="K73" s="138" t="str">
        <f>VLOOKUP(E73,VIP!$A$2:$O16590,6,0)</f>
        <v>NO</v>
      </c>
      <c r="L73" s="143" t="s">
        <v>2409</v>
      </c>
      <c r="M73" s="93" t="s">
        <v>2437</v>
      </c>
      <c r="N73" s="93" t="s">
        <v>2443</v>
      </c>
      <c r="O73" s="138" t="s">
        <v>2444</v>
      </c>
      <c r="P73" s="143"/>
      <c r="Q73" s="134" t="s">
        <v>2409</v>
      </c>
    </row>
    <row r="74" spans="1:17" ht="18" x14ac:dyDescent="0.25">
      <c r="A74" s="138" t="str">
        <f>VLOOKUP(E74,'LISTADO ATM'!$A$2:$C$901,3,0)</f>
        <v>DISTRITO NACIONAL</v>
      </c>
      <c r="B74" s="144">
        <v>3336033622</v>
      </c>
      <c r="C74" s="94">
        <v>44460.808483796296</v>
      </c>
      <c r="D74" s="94" t="s">
        <v>2440</v>
      </c>
      <c r="E74" s="136">
        <v>974</v>
      </c>
      <c r="F74" s="138" t="str">
        <f>VLOOKUP(E74,VIP!$A$2:$O16128,2,0)</f>
        <v>DRBR974</v>
      </c>
      <c r="G74" s="138" t="str">
        <f>VLOOKUP(E74,'LISTADO ATM'!$A$2:$B$900,2,0)</f>
        <v xml:space="preserve">ATM S/M Nacional Ave. Lope de Vega </v>
      </c>
      <c r="H74" s="138" t="str">
        <f>VLOOKUP(E74,VIP!$A$2:$O21089,7,FALSE)</f>
        <v>Si</v>
      </c>
      <c r="I74" s="138" t="str">
        <f>VLOOKUP(E74,VIP!$A$2:$O13054,8,FALSE)</f>
        <v>Si</v>
      </c>
      <c r="J74" s="138" t="str">
        <f>VLOOKUP(E74,VIP!$A$2:$O13004,8,FALSE)</f>
        <v>Si</v>
      </c>
      <c r="K74" s="138" t="str">
        <f>VLOOKUP(E74,VIP!$A$2:$O16578,6,0)</f>
        <v>NO</v>
      </c>
      <c r="L74" s="143" t="s">
        <v>2409</v>
      </c>
      <c r="M74" s="93" t="s">
        <v>2437</v>
      </c>
      <c r="N74" s="93" t="s">
        <v>2443</v>
      </c>
      <c r="O74" s="138" t="s">
        <v>2444</v>
      </c>
      <c r="P74" s="143"/>
      <c r="Q74" s="134" t="s">
        <v>2409</v>
      </c>
    </row>
    <row r="75" spans="1:17" ht="18" x14ac:dyDescent="0.25">
      <c r="A75" s="138" t="str">
        <f>VLOOKUP(E75,'LISTADO ATM'!$A$2:$C$901,3,0)</f>
        <v>DISTRITO NACIONAL</v>
      </c>
      <c r="B75" s="144">
        <v>3336033624</v>
      </c>
      <c r="C75" s="94">
        <v>44460.809872685182</v>
      </c>
      <c r="D75" s="94" t="s">
        <v>2440</v>
      </c>
      <c r="E75" s="136">
        <v>955</v>
      </c>
      <c r="F75" s="138" t="str">
        <f>VLOOKUP(E75,VIP!$A$2:$O16127,2,0)</f>
        <v>DRBR955</v>
      </c>
      <c r="G75" s="138" t="str">
        <f>VLOOKUP(E75,'LISTADO ATM'!$A$2:$B$900,2,0)</f>
        <v xml:space="preserve">ATM Oficina Americana Independencia II </v>
      </c>
      <c r="H75" s="138" t="str">
        <f>VLOOKUP(E75,VIP!$A$2:$O21088,7,FALSE)</f>
        <v>Si</v>
      </c>
      <c r="I75" s="138" t="str">
        <f>VLOOKUP(E75,VIP!$A$2:$O13053,8,FALSE)</f>
        <v>Si</v>
      </c>
      <c r="J75" s="138" t="str">
        <f>VLOOKUP(E75,VIP!$A$2:$O13003,8,FALSE)</f>
        <v>Si</v>
      </c>
      <c r="K75" s="138" t="str">
        <f>VLOOKUP(E75,VIP!$A$2:$O16577,6,0)</f>
        <v>NO</v>
      </c>
      <c r="L75" s="143" t="s">
        <v>2409</v>
      </c>
      <c r="M75" s="93" t="s">
        <v>2437</v>
      </c>
      <c r="N75" s="93" t="s">
        <v>2443</v>
      </c>
      <c r="O75" s="138" t="s">
        <v>2444</v>
      </c>
      <c r="P75" s="143"/>
      <c r="Q75" s="134" t="s">
        <v>2409</v>
      </c>
    </row>
    <row r="76" spans="1:17" ht="18" x14ac:dyDescent="0.25">
      <c r="A76" s="138" t="str">
        <f>VLOOKUP(E76,'LISTADO ATM'!$A$2:$C$901,3,0)</f>
        <v>DISTRITO NACIONAL</v>
      </c>
      <c r="B76" s="144">
        <v>3336033628</v>
      </c>
      <c r="C76" s="94">
        <v>44460.816608796296</v>
      </c>
      <c r="D76" s="94" t="s">
        <v>2440</v>
      </c>
      <c r="E76" s="136">
        <v>884</v>
      </c>
      <c r="F76" s="138" t="str">
        <f>VLOOKUP(E76,VIP!$A$2:$O16124,2,0)</f>
        <v>DRBR884</v>
      </c>
      <c r="G76" s="138" t="str">
        <f>VLOOKUP(E76,'LISTADO ATM'!$A$2:$B$900,2,0)</f>
        <v xml:space="preserve">ATM UNP Olé Sabana Perdida </v>
      </c>
      <c r="H76" s="138" t="str">
        <f>VLOOKUP(E76,VIP!$A$2:$O21085,7,FALSE)</f>
        <v>Si</v>
      </c>
      <c r="I76" s="138" t="str">
        <f>VLOOKUP(E76,VIP!$A$2:$O13050,8,FALSE)</f>
        <v>Si</v>
      </c>
      <c r="J76" s="138" t="str">
        <f>VLOOKUP(E76,VIP!$A$2:$O13000,8,FALSE)</f>
        <v>Si</v>
      </c>
      <c r="K76" s="138" t="str">
        <f>VLOOKUP(E76,VIP!$A$2:$O16574,6,0)</f>
        <v>NO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ESTE</v>
      </c>
      <c r="B77" s="144">
        <v>3336033636</v>
      </c>
      <c r="C77" s="94">
        <v>44460.856620370374</v>
      </c>
      <c r="D77" s="94" t="s">
        <v>2459</v>
      </c>
      <c r="E77" s="136">
        <v>399</v>
      </c>
      <c r="F77" s="138" t="str">
        <f>VLOOKUP(E77,VIP!$A$2:$O16121,2,0)</f>
        <v>DRBR399</v>
      </c>
      <c r="G77" s="138" t="str">
        <f>VLOOKUP(E77,'LISTADO ATM'!$A$2:$B$900,2,0)</f>
        <v xml:space="preserve">ATM Oficina La Romana II </v>
      </c>
      <c r="H77" s="138" t="str">
        <f>VLOOKUP(E77,VIP!$A$2:$O21082,7,FALSE)</f>
        <v>Si</v>
      </c>
      <c r="I77" s="138" t="str">
        <f>VLOOKUP(E77,VIP!$A$2:$O13047,8,FALSE)</f>
        <v>Si</v>
      </c>
      <c r="J77" s="138" t="str">
        <f>VLOOKUP(E77,VIP!$A$2:$O12997,8,FALSE)</f>
        <v>Si</v>
      </c>
      <c r="K77" s="138" t="str">
        <f>VLOOKUP(E77,VIP!$A$2:$O16571,6,0)</f>
        <v>NO</v>
      </c>
      <c r="L77" s="143" t="s">
        <v>2409</v>
      </c>
      <c r="M77" s="93" t="s">
        <v>2437</v>
      </c>
      <c r="N77" s="93" t="s">
        <v>2443</v>
      </c>
      <c r="O77" s="138" t="s">
        <v>2621</v>
      </c>
      <c r="P77" s="143"/>
      <c r="Q77" s="134" t="s">
        <v>2409</v>
      </c>
    </row>
    <row r="78" spans="1:17" ht="18" x14ac:dyDescent="0.25">
      <c r="A78" s="138" t="str">
        <f>VLOOKUP(E78,'LISTADO ATM'!$A$2:$C$901,3,0)</f>
        <v>DISTRITO NACIONAL</v>
      </c>
      <c r="B78" s="144">
        <v>3336033637</v>
      </c>
      <c r="C78" s="94">
        <v>44460.859664351854</v>
      </c>
      <c r="D78" s="94" t="s">
        <v>2440</v>
      </c>
      <c r="E78" s="136">
        <v>738</v>
      </c>
      <c r="F78" s="138" t="str">
        <f>VLOOKUP(E78,VIP!$A$2:$O16120,2,0)</f>
        <v>DRBR24S</v>
      </c>
      <c r="G78" s="138" t="str">
        <f>VLOOKUP(E78,'LISTADO ATM'!$A$2:$B$900,2,0)</f>
        <v xml:space="preserve">ATM Zona Franca Los Alcarrizos </v>
      </c>
      <c r="H78" s="138" t="str">
        <f>VLOOKUP(E78,VIP!$A$2:$O21081,7,FALSE)</f>
        <v>Si</v>
      </c>
      <c r="I78" s="138" t="str">
        <f>VLOOKUP(E78,VIP!$A$2:$O13046,8,FALSE)</f>
        <v>Si</v>
      </c>
      <c r="J78" s="138" t="str">
        <f>VLOOKUP(E78,VIP!$A$2:$O12996,8,FALSE)</f>
        <v>Si</v>
      </c>
      <c r="K78" s="138" t="str">
        <f>VLOOKUP(E78,VIP!$A$2:$O16570,6,0)</f>
        <v>NO</v>
      </c>
      <c r="L78" s="143" t="s">
        <v>2409</v>
      </c>
      <c r="M78" s="93" t="s">
        <v>2437</v>
      </c>
      <c r="N78" s="93" t="s">
        <v>2443</v>
      </c>
      <c r="O78" s="138" t="s">
        <v>2444</v>
      </c>
      <c r="P78" s="143"/>
      <c r="Q78" s="134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3336033638</v>
      </c>
      <c r="C79" s="94">
        <v>44460.861192129632</v>
      </c>
      <c r="D79" s="94" t="s">
        <v>2440</v>
      </c>
      <c r="E79" s="136">
        <v>815</v>
      </c>
      <c r="F79" s="138" t="str">
        <f>VLOOKUP(E79,VIP!$A$2:$O16119,2,0)</f>
        <v>DRBR24A</v>
      </c>
      <c r="G79" s="138" t="str">
        <f>VLOOKUP(E79,'LISTADO ATM'!$A$2:$B$900,2,0)</f>
        <v xml:space="preserve">ATM Oficina Atalaya del Mar </v>
      </c>
      <c r="H79" s="138" t="str">
        <f>VLOOKUP(E79,VIP!$A$2:$O21080,7,FALSE)</f>
        <v>Si</v>
      </c>
      <c r="I79" s="138" t="str">
        <f>VLOOKUP(E79,VIP!$A$2:$O13045,8,FALSE)</f>
        <v>Si</v>
      </c>
      <c r="J79" s="138" t="str">
        <f>VLOOKUP(E79,VIP!$A$2:$O12995,8,FALSE)</f>
        <v>Si</v>
      </c>
      <c r="K79" s="138" t="str">
        <f>VLOOKUP(E79,VIP!$A$2:$O16569,6,0)</f>
        <v>SI</v>
      </c>
      <c r="L79" s="143" t="s">
        <v>2409</v>
      </c>
      <c r="M79" s="93" t="s">
        <v>2437</v>
      </c>
      <c r="N79" s="93" t="s">
        <v>2443</v>
      </c>
      <c r="O79" s="138" t="s">
        <v>2444</v>
      </c>
      <c r="P79" s="143"/>
      <c r="Q79" s="134" t="s">
        <v>2409</v>
      </c>
    </row>
    <row r="80" spans="1:17" ht="18" x14ac:dyDescent="0.25">
      <c r="A80" s="138" t="str">
        <f>VLOOKUP(E80,'LISTADO ATM'!$A$2:$C$901,3,0)</f>
        <v>SUR</v>
      </c>
      <c r="B80" s="144">
        <v>3336033639</v>
      </c>
      <c r="C80" s="94">
        <v>44460.862488425926</v>
      </c>
      <c r="D80" s="94" t="s">
        <v>2440</v>
      </c>
      <c r="E80" s="136">
        <v>84</v>
      </c>
      <c r="F80" s="138" t="str">
        <f>VLOOKUP(E80,VIP!$A$2:$O16118,2,0)</f>
        <v>DRBR084</v>
      </c>
      <c r="G80" s="138" t="str">
        <f>VLOOKUP(E80,'LISTADO ATM'!$A$2:$B$900,2,0)</f>
        <v xml:space="preserve">ATM Oficina Multicentro Sirena San Cristóbal </v>
      </c>
      <c r="H80" s="138" t="str">
        <f>VLOOKUP(E80,VIP!$A$2:$O21079,7,FALSE)</f>
        <v>Si</v>
      </c>
      <c r="I80" s="138" t="str">
        <f>VLOOKUP(E80,VIP!$A$2:$O13044,8,FALSE)</f>
        <v>Si</v>
      </c>
      <c r="J80" s="138" t="str">
        <f>VLOOKUP(E80,VIP!$A$2:$O12994,8,FALSE)</f>
        <v>Si</v>
      </c>
      <c r="K80" s="138" t="str">
        <f>VLOOKUP(E80,VIP!$A$2:$O16568,6,0)</f>
        <v>SI</v>
      </c>
      <c r="L80" s="143" t="s">
        <v>2409</v>
      </c>
      <c r="M80" s="93" t="s">
        <v>2437</v>
      </c>
      <c r="N80" s="93" t="s">
        <v>2443</v>
      </c>
      <c r="O80" s="138" t="s">
        <v>2444</v>
      </c>
      <c r="P80" s="143"/>
      <c r="Q80" s="134" t="s">
        <v>2409</v>
      </c>
    </row>
    <row r="81" spans="1:17" ht="18" x14ac:dyDescent="0.25">
      <c r="A81" s="138" t="str">
        <f>VLOOKUP(E81,'LISTADO ATM'!$A$2:$C$901,3,0)</f>
        <v>NORTE</v>
      </c>
      <c r="B81" s="144">
        <v>3336033642</v>
      </c>
      <c r="C81" s="94">
        <v>44460.865740740737</v>
      </c>
      <c r="D81" s="94" t="s">
        <v>2459</v>
      </c>
      <c r="E81" s="136">
        <v>285</v>
      </c>
      <c r="F81" s="138" t="str">
        <f>VLOOKUP(E81,VIP!$A$2:$O16115,2,0)</f>
        <v>DRBR285</v>
      </c>
      <c r="G81" s="138" t="str">
        <f>VLOOKUP(E81,'LISTADO ATM'!$A$2:$B$900,2,0)</f>
        <v xml:space="preserve">ATM Oficina Camino Real (Puerto Plata) </v>
      </c>
      <c r="H81" s="138" t="str">
        <f>VLOOKUP(E81,VIP!$A$2:$O21076,7,FALSE)</f>
        <v>Si</v>
      </c>
      <c r="I81" s="138" t="str">
        <f>VLOOKUP(E81,VIP!$A$2:$O13041,8,FALSE)</f>
        <v>Si</v>
      </c>
      <c r="J81" s="138" t="str">
        <f>VLOOKUP(E81,VIP!$A$2:$O12991,8,FALSE)</f>
        <v>Si</v>
      </c>
      <c r="K81" s="138" t="str">
        <f>VLOOKUP(E81,VIP!$A$2:$O16565,6,0)</f>
        <v>NO</v>
      </c>
      <c r="L81" s="143" t="s">
        <v>2409</v>
      </c>
      <c r="M81" s="93" t="s">
        <v>2437</v>
      </c>
      <c r="N81" s="93" t="s">
        <v>2443</v>
      </c>
      <c r="O81" s="138" t="s">
        <v>2621</v>
      </c>
      <c r="P81" s="143"/>
      <c r="Q81" s="134" t="s">
        <v>2409</v>
      </c>
    </row>
    <row r="82" spans="1:17" ht="18" x14ac:dyDescent="0.25">
      <c r="A82" s="138" t="str">
        <f>VLOOKUP(E82,'LISTADO ATM'!$A$2:$C$901,3,0)</f>
        <v>DISTRITO NACIONAL</v>
      </c>
      <c r="B82" s="144">
        <v>3336033644</v>
      </c>
      <c r="C82" s="94">
        <v>44460.868101851855</v>
      </c>
      <c r="D82" s="94" t="s">
        <v>2459</v>
      </c>
      <c r="E82" s="136">
        <v>979</v>
      </c>
      <c r="F82" s="138" t="str">
        <f>VLOOKUP(E82,VIP!$A$2:$O16113,2,0)</f>
        <v>DRBR979</v>
      </c>
      <c r="G82" s="138" t="str">
        <f>VLOOKUP(E82,'LISTADO ATM'!$A$2:$B$900,2,0)</f>
        <v xml:space="preserve">ATM Oficina Luperón I </v>
      </c>
      <c r="H82" s="138" t="str">
        <f>VLOOKUP(E82,VIP!$A$2:$O21074,7,FALSE)</f>
        <v>Si</v>
      </c>
      <c r="I82" s="138" t="str">
        <f>VLOOKUP(E82,VIP!$A$2:$O13039,8,FALSE)</f>
        <v>Si</v>
      </c>
      <c r="J82" s="138" t="str">
        <f>VLOOKUP(E82,VIP!$A$2:$O12989,8,FALSE)</f>
        <v>Si</v>
      </c>
      <c r="K82" s="138" t="str">
        <f>VLOOKUP(E82,VIP!$A$2:$O16563,6,0)</f>
        <v>NO</v>
      </c>
      <c r="L82" s="143" t="s">
        <v>2409</v>
      </c>
      <c r="M82" s="93" t="s">
        <v>2437</v>
      </c>
      <c r="N82" s="93" t="s">
        <v>2443</v>
      </c>
      <c r="O82" s="138" t="s">
        <v>2621</v>
      </c>
      <c r="P82" s="143"/>
      <c r="Q82" s="134" t="s">
        <v>2409</v>
      </c>
    </row>
    <row r="83" spans="1:17" ht="18" x14ac:dyDescent="0.25">
      <c r="A83" s="138" t="str">
        <f>VLOOKUP(E83,'LISTADO ATM'!$A$2:$C$901,3,0)</f>
        <v>DISTRITO NACIONAL</v>
      </c>
      <c r="B83" s="144">
        <v>3336033646</v>
      </c>
      <c r="C83" s="94">
        <v>44460.871018518519</v>
      </c>
      <c r="D83" s="94" t="s">
        <v>2459</v>
      </c>
      <c r="E83" s="136">
        <v>734</v>
      </c>
      <c r="F83" s="138" t="str">
        <f>VLOOKUP(E83,VIP!$A$2:$O16111,2,0)</f>
        <v>DRBR178</v>
      </c>
      <c r="G83" s="138" t="str">
        <f>VLOOKUP(E83,'LISTADO ATM'!$A$2:$B$900,2,0)</f>
        <v xml:space="preserve">ATM Oficina Independencia I </v>
      </c>
      <c r="H83" s="138" t="str">
        <f>VLOOKUP(E83,VIP!$A$2:$O21072,7,FALSE)</f>
        <v>Si</v>
      </c>
      <c r="I83" s="138" t="str">
        <f>VLOOKUP(E83,VIP!$A$2:$O13037,8,FALSE)</f>
        <v>Si</v>
      </c>
      <c r="J83" s="138" t="str">
        <f>VLOOKUP(E83,VIP!$A$2:$O12987,8,FALSE)</f>
        <v>Si</v>
      </c>
      <c r="K83" s="138" t="str">
        <f>VLOOKUP(E83,VIP!$A$2:$O16561,6,0)</f>
        <v>SI</v>
      </c>
      <c r="L83" s="143" t="s">
        <v>2409</v>
      </c>
      <c r="M83" s="93" t="s">
        <v>2437</v>
      </c>
      <c r="N83" s="93" t="s">
        <v>2443</v>
      </c>
      <c r="O83" s="138" t="s">
        <v>2621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DISTRITO NACIONAL</v>
      </c>
      <c r="B84" s="144">
        <v>3336033648</v>
      </c>
      <c r="C84" s="94">
        <v>44460.873090277775</v>
      </c>
      <c r="D84" s="94" t="s">
        <v>2440</v>
      </c>
      <c r="E84" s="136">
        <v>931</v>
      </c>
      <c r="F84" s="138" t="str">
        <f>VLOOKUP(E84,VIP!$A$2:$O16109,2,0)</f>
        <v>DRBR24N</v>
      </c>
      <c r="G84" s="138" t="str">
        <f>VLOOKUP(E84,'LISTADO ATM'!$A$2:$B$900,2,0)</f>
        <v xml:space="preserve">ATM Autobanco Luperón I </v>
      </c>
      <c r="H84" s="138" t="str">
        <f>VLOOKUP(E84,VIP!$A$2:$O21070,7,FALSE)</f>
        <v>Si</v>
      </c>
      <c r="I84" s="138" t="str">
        <f>VLOOKUP(E84,VIP!$A$2:$O13035,8,FALSE)</f>
        <v>Si</v>
      </c>
      <c r="J84" s="138" t="str">
        <f>VLOOKUP(E84,VIP!$A$2:$O12985,8,FALSE)</f>
        <v>Si</v>
      </c>
      <c r="K84" s="138" t="str">
        <f>VLOOKUP(E84,VIP!$A$2:$O16559,6,0)</f>
        <v>NO</v>
      </c>
      <c r="L84" s="143" t="s">
        <v>2409</v>
      </c>
      <c r="M84" s="93" t="s">
        <v>2437</v>
      </c>
      <c r="N84" s="93" t="s">
        <v>2443</v>
      </c>
      <c r="O84" s="138" t="s">
        <v>2444</v>
      </c>
      <c r="P84" s="143"/>
      <c r="Q84" s="134" t="s">
        <v>2409</v>
      </c>
    </row>
    <row r="85" spans="1:17" ht="18" x14ac:dyDescent="0.25">
      <c r="A85" s="138" t="str">
        <f>VLOOKUP(E85,'LISTADO ATM'!$A$2:$C$901,3,0)</f>
        <v>SUR</v>
      </c>
      <c r="B85" s="144">
        <v>3336033649</v>
      </c>
      <c r="C85" s="94">
        <v>44460.874074074076</v>
      </c>
      <c r="D85" s="94" t="s">
        <v>2459</v>
      </c>
      <c r="E85" s="136">
        <v>767</v>
      </c>
      <c r="F85" s="138" t="str">
        <f>VLOOKUP(E85,VIP!$A$2:$O16108,2,0)</f>
        <v>DRBR059</v>
      </c>
      <c r="G85" s="138" t="str">
        <f>VLOOKUP(E85,'LISTADO ATM'!$A$2:$B$900,2,0)</f>
        <v xml:space="preserve">ATM S/M Diverso (Azua) </v>
      </c>
      <c r="H85" s="138" t="str">
        <f>VLOOKUP(E85,VIP!$A$2:$O21069,7,FALSE)</f>
        <v>Si</v>
      </c>
      <c r="I85" s="138" t="str">
        <f>VLOOKUP(E85,VIP!$A$2:$O13034,8,FALSE)</f>
        <v>No</v>
      </c>
      <c r="J85" s="138" t="str">
        <f>VLOOKUP(E85,VIP!$A$2:$O12984,8,FALSE)</f>
        <v>No</v>
      </c>
      <c r="K85" s="138" t="str">
        <f>VLOOKUP(E85,VIP!$A$2:$O16558,6,0)</f>
        <v>NO</v>
      </c>
      <c r="L85" s="143" t="s">
        <v>2409</v>
      </c>
      <c r="M85" s="93" t="s">
        <v>2437</v>
      </c>
      <c r="N85" s="93" t="s">
        <v>2443</v>
      </c>
      <c r="O85" s="138" t="s">
        <v>2621</v>
      </c>
      <c r="P85" s="143"/>
      <c r="Q85" s="134" t="s">
        <v>2409</v>
      </c>
    </row>
    <row r="86" spans="1:17" ht="18" x14ac:dyDescent="0.25">
      <c r="A86" s="138" t="str">
        <f>VLOOKUP(E86,'LISTADO ATM'!$A$2:$C$901,3,0)</f>
        <v>ESTE</v>
      </c>
      <c r="B86" s="144">
        <v>3336033650</v>
      </c>
      <c r="C86" s="94">
        <v>44460.874872685185</v>
      </c>
      <c r="D86" s="94" t="s">
        <v>2440</v>
      </c>
      <c r="E86" s="136">
        <v>427</v>
      </c>
      <c r="F86" s="138" t="str">
        <f>VLOOKUP(E86,VIP!$A$2:$O16107,2,0)</f>
        <v>DRBR427</v>
      </c>
      <c r="G86" s="138" t="str">
        <f>VLOOKUP(E86,'LISTADO ATM'!$A$2:$B$900,2,0)</f>
        <v xml:space="preserve">ATM Almacenes Iberia (Hato Mayor) </v>
      </c>
      <c r="H86" s="138" t="str">
        <f>VLOOKUP(E86,VIP!$A$2:$O21068,7,FALSE)</f>
        <v>Si</v>
      </c>
      <c r="I86" s="138" t="str">
        <f>VLOOKUP(E86,VIP!$A$2:$O13033,8,FALSE)</f>
        <v>Si</v>
      </c>
      <c r="J86" s="138" t="str">
        <f>VLOOKUP(E86,VIP!$A$2:$O12983,8,FALSE)</f>
        <v>Si</v>
      </c>
      <c r="K86" s="138" t="str">
        <f>VLOOKUP(E86,VIP!$A$2:$O16557,6,0)</f>
        <v>NO</v>
      </c>
      <c r="L86" s="143" t="s">
        <v>2409</v>
      </c>
      <c r="M86" s="93" t="s">
        <v>2437</v>
      </c>
      <c r="N86" s="93" t="s">
        <v>2443</v>
      </c>
      <c r="O86" s="138" t="s">
        <v>2444</v>
      </c>
      <c r="P86" s="143"/>
      <c r="Q86" s="134" t="s">
        <v>2409</v>
      </c>
    </row>
    <row r="87" spans="1:17" ht="18" x14ac:dyDescent="0.25">
      <c r="A87" s="138" t="str">
        <f>VLOOKUP(E87,'LISTADO ATM'!$A$2:$C$901,3,0)</f>
        <v>DISTRITO NACIONAL</v>
      </c>
      <c r="B87" s="144">
        <v>3336033664</v>
      </c>
      <c r="C87" s="94">
        <v>44460.962106481478</v>
      </c>
      <c r="D87" s="94" t="s">
        <v>2440</v>
      </c>
      <c r="E87" s="136">
        <v>407</v>
      </c>
      <c r="F87" s="138" t="str">
        <f>VLOOKUP(E87,VIP!$A$2:$O16103,2,0)</f>
        <v>DRBR407</v>
      </c>
      <c r="G87" s="138" t="str">
        <f>VLOOKUP(E87,'LISTADO ATM'!$A$2:$B$900,2,0)</f>
        <v xml:space="preserve">ATM Multicentro La Sirena Villa Mella </v>
      </c>
      <c r="H87" s="138" t="str">
        <f>VLOOKUP(E87,VIP!$A$2:$O21064,7,FALSE)</f>
        <v>Si</v>
      </c>
      <c r="I87" s="138" t="str">
        <f>VLOOKUP(E87,VIP!$A$2:$O13029,8,FALSE)</f>
        <v>Si</v>
      </c>
      <c r="J87" s="138" t="str">
        <f>VLOOKUP(E87,VIP!$A$2:$O12979,8,FALSE)</f>
        <v>Si</v>
      </c>
      <c r="K87" s="138" t="str">
        <f>VLOOKUP(E87,VIP!$A$2:$O16553,6,0)</f>
        <v>NO</v>
      </c>
      <c r="L87" s="143" t="s">
        <v>2409</v>
      </c>
      <c r="M87" s="93" t="s">
        <v>2437</v>
      </c>
      <c r="N87" s="93" t="s">
        <v>2443</v>
      </c>
      <c r="O87" s="138" t="s">
        <v>2444</v>
      </c>
      <c r="P87" s="143"/>
      <c r="Q87" s="134" t="s">
        <v>2409</v>
      </c>
    </row>
    <row r="88" spans="1:17" ht="18" x14ac:dyDescent="0.25">
      <c r="A88" s="138" t="str">
        <f>VLOOKUP(E88,'LISTADO ATM'!$A$2:$C$901,3,0)</f>
        <v>NORTE</v>
      </c>
      <c r="B88" s="144">
        <v>3336033665</v>
      </c>
      <c r="C88" s="94">
        <v>44460.963402777779</v>
      </c>
      <c r="D88" s="94" t="s">
        <v>2614</v>
      </c>
      <c r="E88" s="136">
        <v>373</v>
      </c>
      <c r="F88" s="138" t="str">
        <f>VLOOKUP(E88,VIP!$A$2:$O16102,2,0)</f>
        <v>DRBR373</v>
      </c>
      <c r="G88" s="138" t="str">
        <f>VLOOKUP(E88,'LISTADO ATM'!$A$2:$B$900,2,0)</f>
        <v>S/M Tangui Nagua</v>
      </c>
      <c r="H88" s="138" t="str">
        <f>VLOOKUP(E88,VIP!$A$2:$O21063,7,FALSE)</f>
        <v>N/A</v>
      </c>
      <c r="I88" s="138" t="str">
        <f>VLOOKUP(E88,VIP!$A$2:$O13028,8,FALSE)</f>
        <v>N/A</v>
      </c>
      <c r="J88" s="138" t="str">
        <f>VLOOKUP(E88,VIP!$A$2:$O12978,8,FALSE)</f>
        <v>N/A</v>
      </c>
      <c r="K88" s="138" t="str">
        <f>VLOOKUP(E88,VIP!$A$2:$O16552,6,0)</f>
        <v>N/A</v>
      </c>
      <c r="L88" s="143" t="s">
        <v>2409</v>
      </c>
      <c r="M88" s="93" t="s">
        <v>2437</v>
      </c>
      <c r="N88" s="93" t="s">
        <v>2443</v>
      </c>
      <c r="O88" s="138" t="s">
        <v>2615</v>
      </c>
      <c r="P88" s="143"/>
      <c r="Q88" s="134" t="s">
        <v>2409</v>
      </c>
    </row>
    <row r="89" spans="1:17" ht="18" x14ac:dyDescent="0.25">
      <c r="A89" s="138" t="str">
        <f>VLOOKUP(E89,'LISTADO ATM'!$A$2:$C$901,3,0)</f>
        <v>NORTE</v>
      </c>
      <c r="B89" s="144">
        <v>3336033666</v>
      </c>
      <c r="C89" s="94">
        <v>44461.007465277777</v>
      </c>
      <c r="D89" s="94" t="s">
        <v>2440</v>
      </c>
      <c r="E89" s="136">
        <v>310</v>
      </c>
      <c r="F89" s="138" t="str">
        <f>VLOOKUP(E89,VIP!$A$2:$O16116,2,0)</f>
        <v>DRBR310</v>
      </c>
      <c r="G89" s="138" t="str">
        <f>VLOOKUP(E89,'LISTADO ATM'!$A$2:$B$900,2,0)</f>
        <v xml:space="preserve">ATM Farmacia San Judas Tadeo Jarabacoa </v>
      </c>
      <c r="H89" s="138" t="str">
        <f>VLOOKUP(E89,VIP!$A$2:$O21077,7,FALSE)</f>
        <v>Si</v>
      </c>
      <c r="I89" s="138" t="str">
        <f>VLOOKUP(E89,VIP!$A$2:$O13042,8,FALSE)</f>
        <v>Si</v>
      </c>
      <c r="J89" s="138" t="str">
        <f>VLOOKUP(E89,VIP!$A$2:$O12992,8,FALSE)</f>
        <v>Si</v>
      </c>
      <c r="K89" s="138" t="str">
        <f>VLOOKUP(E89,VIP!$A$2:$O16566,6,0)</f>
        <v>NO</v>
      </c>
      <c r="L89" s="143" t="s">
        <v>2409</v>
      </c>
      <c r="M89" s="93" t="s">
        <v>2437</v>
      </c>
      <c r="N89" s="93" t="s">
        <v>2443</v>
      </c>
      <c r="O89" s="138" t="s">
        <v>2444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NORTE</v>
      </c>
      <c r="B90" s="144">
        <v>3336033667</v>
      </c>
      <c r="C90" s="94">
        <v>44461.014745370368</v>
      </c>
      <c r="D90" s="94" t="s">
        <v>2614</v>
      </c>
      <c r="E90" s="136">
        <v>632</v>
      </c>
      <c r="F90" s="138" t="str">
        <f>VLOOKUP(E90,VIP!$A$2:$O16115,2,0)</f>
        <v>DRBR263</v>
      </c>
      <c r="G90" s="138" t="str">
        <f>VLOOKUP(E90,'LISTADO ATM'!$A$2:$B$900,2,0)</f>
        <v xml:space="preserve">ATM Autobanco Gurabo </v>
      </c>
      <c r="H90" s="138" t="str">
        <f>VLOOKUP(E90,VIP!$A$2:$O21076,7,FALSE)</f>
        <v>Si</v>
      </c>
      <c r="I90" s="138" t="str">
        <f>VLOOKUP(E90,VIP!$A$2:$O13041,8,FALSE)</f>
        <v>Si</v>
      </c>
      <c r="J90" s="138" t="str">
        <f>VLOOKUP(E90,VIP!$A$2:$O12991,8,FALSE)</f>
        <v>Si</v>
      </c>
      <c r="K90" s="138" t="str">
        <f>VLOOKUP(E90,VIP!$A$2:$O16565,6,0)</f>
        <v>NO</v>
      </c>
      <c r="L90" s="143" t="s">
        <v>2409</v>
      </c>
      <c r="M90" s="93" t="s">
        <v>2437</v>
      </c>
      <c r="N90" s="93" t="s">
        <v>2443</v>
      </c>
      <c r="O90" s="138" t="s">
        <v>2615</v>
      </c>
      <c r="P90" s="143"/>
      <c r="Q90" s="134" t="s">
        <v>2409</v>
      </c>
    </row>
    <row r="91" spans="1:17" ht="18" x14ac:dyDescent="0.25">
      <c r="A91" s="138" t="str">
        <f>VLOOKUP(E91,'LISTADO ATM'!$A$2:$C$901,3,0)</f>
        <v>ESTE</v>
      </c>
      <c r="B91" s="144">
        <v>3336033669</v>
      </c>
      <c r="C91" s="94">
        <v>44461.021284722221</v>
      </c>
      <c r="D91" s="94" t="s">
        <v>2459</v>
      </c>
      <c r="E91" s="136">
        <v>651</v>
      </c>
      <c r="F91" s="138" t="str">
        <f>VLOOKUP(E91,VIP!$A$2:$O16113,2,0)</f>
        <v>DRBR651</v>
      </c>
      <c r="G91" s="138" t="str">
        <f>VLOOKUP(E91,'LISTADO ATM'!$A$2:$B$900,2,0)</f>
        <v>ATM Eco Petroleo Romana</v>
      </c>
      <c r="H91" s="138" t="str">
        <f>VLOOKUP(E91,VIP!$A$2:$O21074,7,FALSE)</f>
        <v>Si</v>
      </c>
      <c r="I91" s="138" t="str">
        <f>VLOOKUP(E91,VIP!$A$2:$O13039,8,FALSE)</f>
        <v>Si</v>
      </c>
      <c r="J91" s="138" t="str">
        <f>VLOOKUP(E91,VIP!$A$2:$O12989,8,FALSE)</f>
        <v>Si</v>
      </c>
      <c r="K91" s="138" t="str">
        <f>VLOOKUP(E91,VIP!$A$2:$O16563,6,0)</f>
        <v>NO</v>
      </c>
      <c r="L91" s="143" t="s">
        <v>2409</v>
      </c>
      <c r="M91" s="93" t="s">
        <v>2437</v>
      </c>
      <c r="N91" s="93" t="s">
        <v>2443</v>
      </c>
      <c r="O91" s="138" t="s">
        <v>2616</v>
      </c>
      <c r="P91" s="143"/>
      <c r="Q91" s="134" t="s">
        <v>2409</v>
      </c>
    </row>
    <row r="92" spans="1:17" ht="18" x14ac:dyDescent="0.25">
      <c r="A92" s="138" t="str">
        <f>VLOOKUP(E92,'LISTADO ATM'!$A$2:$C$901,3,0)</f>
        <v>SUR</v>
      </c>
      <c r="B92" s="144">
        <v>3336033671</v>
      </c>
      <c r="C92" s="94">
        <v>44461.044907407406</v>
      </c>
      <c r="D92" s="94" t="s">
        <v>2459</v>
      </c>
      <c r="E92" s="136">
        <v>5</v>
      </c>
      <c r="F92" s="138" t="str">
        <f>VLOOKUP(E92,VIP!$A$2:$O16111,2,0)</f>
        <v>DRBR005</v>
      </c>
      <c r="G92" s="138" t="str">
        <f>VLOOKUP(E92,'LISTADO ATM'!$A$2:$B$900,2,0)</f>
        <v>ATM Oficina Autoservicio Villa Ofelia (San Juan)</v>
      </c>
      <c r="H92" s="138" t="str">
        <f>VLOOKUP(E92,VIP!$A$2:$O21072,7,FALSE)</f>
        <v>Si</v>
      </c>
      <c r="I92" s="138" t="str">
        <f>VLOOKUP(E92,VIP!$A$2:$O13037,8,FALSE)</f>
        <v>Si</v>
      </c>
      <c r="J92" s="138" t="str">
        <f>VLOOKUP(E92,VIP!$A$2:$O12987,8,FALSE)</f>
        <v>Si</v>
      </c>
      <c r="K92" s="138" t="str">
        <f>VLOOKUP(E92,VIP!$A$2:$O16561,6,0)</f>
        <v>NO</v>
      </c>
      <c r="L92" s="143" t="s">
        <v>2409</v>
      </c>
      <c r="M92" s="93" t="s">
        <v>2437</v>
      </c>
      <c r="N92" s="93" t="s">
        <v>2443</v>
      </c>
      <c r="O92" s="138" t="s">
        <v>2616</v>
      </c>
      <c r="P92" s="143"/>
      <c r="Q92" s="134" t="s">
        <v>2409</v>
      </c>
    </row>
    <row r="93" spans="1:17" ht="18" x14ac:dyDescent="0.25">
      <c r="A93" s="138" t="str">
        <f>VLOOKUP(E93,'LISTADO ATM'!$A$2:$C$901,3,0)</f>
        <v>DISTRITO NACIONAL</v>
      </c>
      <c r="B93" s="144">
        <v>3336033672</v>
      </c>
      <c r="C93" s="94">
        <v>44461.045601851853</v>
      </c>
      <c r="D93" s="94" t="s">
        <v>2440</v>
      </c>
      <c r="E93" s="136">
        <v>696</v>
      </c>
      <c r="F93" s="138" t="str">
        <f>VLOOKUP(E93,VIP!$A$2:$O16110,2,0)</f>
        <v>DRBR696</v>
      </c>
      <c r="G93" s="138" t="str">
        <f>VLOOKUP(E93,'LISTADO ATM'!$A$2:$B$900,2,0)</f>
        <v>ATM Olé Jacobo Majluta</v>
      </c>
      <c r="H93" s="138" t="str">
        <f>VLOOKUP(E93,VIP!$A$2:$O21071,7,FALSE)</f>
        <v>Si</v>
      </c>
      <c r="I93" s="138" t="str">
        <f>VLOOKUP(E93,VIP!$A$2:$O13036,8,FALSE)</f>
        <v>Si</v>
      </c>
      <c r="J93" s="138" t="str">
        <f>VLOOKUP(E93,VIP!$A$2:$O12986,8,FALSE)</f>
        <v>Si</v>
      </c>
      <c r="K93" s="138" t="str">
        <f>VLOOKUP(E93,VIP!$A$2:$O16560,6,0)</f>
        <v>NO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ht="18" x14ac:dyDescent="0.25">
      <c r="A94" s="138" t="str">
        <f>VLOOKUP(E94,'LISTADO ATM'!$A$2:$C$901,3,0)</f>
        <v>NORTE</v>
      </c>
      <c r="B94" s="144">
        <v>3336033673</v>
      </c>
      <c r="C94" s="94">
        <v>44461.046111111114</v>
      </c>
      <c r="D94" s="94" t="s">
        <v>2459</v>
      </c>
      <c r="E94" s="136">
        <v>142</v>
      </c>
      <c r="F94" s="138" t="str">
        <f>VLOOKUP(E94,VIP!$A$2:$O16109,2,0)</f>
        <v>DRBR142</v>
      </c>
      <c r="G94" s="138" t="str">
        <f>VLOOKUP(E94,'LISTADO ATM'!$A$2:$B$900,2,0)</f>
        <v xml:space="preserve">ATM Centro de Caja Galerías Bonao </v>
      </c>
      <c r="H94" s="138" t="str">
        <f>VLOOKUP(E94,VIP!$A$2:$O21070,7,FALSE)</f>
        <v>Si</v>
      </c>
      <c r="I94" s="138" t="str">
        <f>VLOOKUP(E94,VIP!$A$2:$O13035,8,FALSE)</f>
        <v>Si</v>
      </c>
      <c r="J94" s="138" t="str">
        <f>VLOOKUP(E94,VIP!$A$2:$O12985,8,FALSE)</f>
        <v>Si</v>
      </c>
      <c r="K94" s="138" t="str">
        <f>VLOOKUP(E94,VIP!$A$2:$O16559,6,0)</f>
        <v>SI</v>
      </c>
      <c r="L94" s="143" t="s">
        <v>2409</v>
      </c>
      <c r="M94" s="93" t="s">
        <v>2437</v>
      </c>
      <c r="N94" s="93" t="s">
        <v>2443</v>
      </c>
      <c r="O94" s="138" t="s">
        <v>2616</v>
      </c>
      <c r="P94" s="143"/>
      <c r="Q94" s="134" t="s">
        <v>2409</v>
      </c>
    </row>
    <row r="95" spans="1:17" ht="18" x14ac:dyDescent="0.25">
      <c r="A95" s="138" t="str">
        <f>VLOOKUP(E95,'LISTADO ATM'!$A$2:$C$901,3,0)</f>
        <v>DISTRITO NACIONAL</v>
      </c>
      <c r="B95" s="144">
        <v>3336033680</v>
      </c>
      <c r="C95" s="94">
        <v>44461.066747685189</v>
      </c>
      <c r="D95" s="94" t="s">
        <v>2459</v>
      </c>
      <c r="E95" s="136">
        <v>973</v>
      </c>
      <c r="F95" s="138" t="str">
        <f>VLOOKUP(E95,VIP!$A$2:$O16103,2,0)</f>
        <v>DRBR912</v>
      </c>
      <c r="G95" s="138" t="str">
        <f>VLOOKUP(E95,'LISTADO ATM'!$A$2:$B$900,2,0)</f>
        <v xml:space="preserve">ATM Oficina Sabana de la Mar </v>
      </c>
      <c r="H95" s="138" t="str">
        <f>VLOOKUP(E95,VIP!$A$2:$O21064,7,FALSE)</f>
        <v>Si</v>
      </c>
      <c r="I95" s="138" t="str">
        <f>VLOOKUP(E95,VIP!$A$2:$O13029,8,FALSE)</f>
        <v>Si</v>
      </c>
      <c r="J95" s="138" t="str">
        <f>VLOOKUP(E95,VIP!$A$2:$O12979,8,FALSE)</f>
        <v>Si</v>
      </c>
      <c r="K95" s="138" t="str">
        <f>VLOOKUP(E95,VIP!$A$2:$O16553,6,0)</f>
        <v>NO</v>
      </c>
      <c r="L95" s="143" t="s">
        <v>2409</v>
      </c>
      <c r="M95" s="93" t="s">
        <v>2437</v>
      </c>
      <c r="N95" s="93" t="s">
        <v>2443</v>
      </c>
      <c r="O95" s="138" t="s">
        <v>2616</v>
      </c>
      <c r="P95" s="143"/>
      <c r="Q95" s="134" t="s">
        <v>2409</v>
      </c>
    </row>
    <row r="96" spans="1:17" ht="18" x14ac:dyDescent="0.25">
      <c r="A96" s="138" t="str">
        <f>VLOOKUP(E96,'LISTADO ATM'!$A$2:$C$901,3,0)</f>
        <v>NORTE</v>
      </c>
      <c r="B96" s="144">
        <v>3336033681</v>
      </c>
      <c r="C96" s="94">
        <v>44461.097222222219</v>
      </c>
      <c r="D96" s="94" t="s">
        <v>2614</v>
      </c>
      <c r="E96" s="136">
        <v>633</v>
      </c>
      <c r="F96" s="138" t="str">
        <f>VLOOKUP(E96,VIP!$A$2:$O16103,2,0)</f>
        <v>DRBR260</v>
      </c>
      <c r="G96" s="138" t="str">
        <f>VLOOKUP(E96,'LISTADO ATM'!$A$2:$B$900,2,0)</f>
        <v xml:space="preserve">ATM Autobanco Las Colinas </v>
      </c>
      <c r="H96" s="138" t="str">
        <f>VLOOKUP(E96,VIP!$A$2:$O21064,7,FALSE)</f>
        <v>Si</v>
      </c>
      <c r="I96" s="138" t="str">
        <f>VLOOKUP(E96,VIP!$A$2:$O13029,8,FALSE)</f>
        <v>Si</v>
      </c>
      <c r="J96" s="138" t="str">
        <f>VLOOKUP(E96,VIP!$A$2:$O12979,8,FALSE)</f>
        <v>Si</v>
      </c>
      <c r="K96" s="138" t="str">
        <f>VLOOKUP(E96,VIP!$A$2:$O16553,6,0)</f>
        <v>SI</v>
      </c>
      <c r="L96" s="143" t="s">
        <v>2409</v>
      </c>
      <c r="M96" s="93" t="s">
        <v>2437</v>
      </c>
      <c r="N96" s="93" t="s">
        <v>2443</v>
      </c>
      <c r="O96" s="138" t="s">
        <v>2615</v>
      </c>
      <c r="P96" s="143"/>
      <c r="Q96" s="134" t="s">
        <v>2409</v>
      </c>
    </row>
    <row r="97" spans="1:17" ht="18" x14ac:dyDescent="0.25">
      <c r="A97" s="138" t="str">
        <f>VLOOKUP(E97,'LISTADO ATM'!$A$2:$C$901,3,0)</f>
        <v>DISTRITO NACIONAL</v>
      </c>
      <c r="B97" s="144">
        <v>3336033683</v>
      </c>
      <c r="C97" s="94">
        <v>44461.20689814815</v>
      </c>
      <c r="D97" s="94" t="s">
        <v>2440</v>
      </c>
      <c r="E97" s="136">
        <v>578</v>
      </c>
      <c r="F97" s="138" t="str">
        <f>VLOOKUP(E97,VIP!$A$2:$O16111,2,0)</f>
        <v>DRBR324</v>
      </c>
      <c r="G97" s="138" t="str">
        <f>VLOOKUP(E97,'LISTADO ATM'!$A$2:$B$900,2,0)</f>
        <v xml:space="preserve">ATM Procuraduría General de la República </v>
      </c>
      <c r="H97" s="138" t="str">
        <f>VLOOKUP(E97,VIP!$A$2:$O21072,7,FALSE)</f>
        <v>Si</v>
      </c>
      <c r="I97" s="138" t="str">
        <f>VLOOKUP(E97,VIP!$A$2:$O13037,8,FALSE)</f>
        <v>No</v>
      </c>
      <c r="J97" s="138" t="str">
        <f>VLOOKUP(E97,VIP!$A$2:$O12987,8,FALSE)</f>
        <v>No</v>
      </c>
      <c r="K97" s="138" t="str">
        <f>VLOOKUP(E97,VIP!$A$2:$O16561,6,0)</f>
        <v>NO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ht="18" x14ac:dyDescent="0.25">
      <c r="A98" s="138" t="str">
        <f>VLOOKUP(E98,'LISTADO ATM'!$A$2:$C$901,3,0)</f>
        <v>DISTRITO NACIONAL</v>
      </c>
      <c r="B98" s="144">
        <v>3336033684</v>
      </c>
      <c r="C98" s="94">
        <v>44461.209293981483</v>
      </c>
      <c r="D98" s="94" t="s">
        <v>2440</v>
      </c>
      <c r="E98" s="136">
        <v>600</v>
      </c>
      <c r="F98" s="138" t="str">
        <f>VLOOKUP(E98,VIP!$A$2:$O16110,2,0)</f>
        <v>DRBR600</v>
      </c>
      <c r="G98" s="138" t="str">
        <f>VLOOKUP(E98,'LISTADO ATM'!$A$2:$B$900,2,0)</f>
        <v>ATM S/M Bravo Hipica</v>
      </c>
      <c r="H98" s="138" t="str">
        <f>VLOOKUP(E98,VIP!$A$2:$O21071,7,FALSE)</f>
        <v>N/A</v>
      </c>
      <c r="I98" s="138" t="str">
        <f>VLOOKUP(E98,VIP!$A$2:$O13036,8,FALSE)</f>
        <v>N/A</v>
      </c>
      <c r="J98" s="138" t="str">
        <f>VLOOKUP(E98,VIP!$A$2:$O12986,8,FALSE)</f>
        <v>N/A</v>
      </c>
      <c r="K98" s="138" t="str">
        <f>VLOOKUP(E98,VIP!$A$2:$O16560,6,0)</f>
        <v>N/A</v>
      </c>
      <c r="L98" s="143" t="s">
        <v>2409</v>
      </c>
      <c r="M98" s="93" t="s">
        <v>2437</v>
      </c>
      <c r="N98" s="93" t="s">
        <v>2443</v>
      </c>
      <c r="O98" s="138" t="s">
        <v>2444</v>
      </c>
      <c r="P98" s="143"/>
      <c r="Q98" s="134" t="s">
        <v>2409</v>
      </c>
    </row>
    <row r="99" spans="1:17" ht="18" x14ac:dyDescent="0.25">
      <c r="A99" s="138" t="str">
        <f>VLOOKUP(E99,'LISTADO ATM'!$A$2:$C$901,3,0)</f>
        <v>ESTE</v>
      </c>
      <c r="B99" s="144">
        <v>3336033685</v>
      </c>
      <c r="C99" s="94">
        <v>44461.211643518516</v>
      </c>
      <c r="D99" s="94" t="s">
        <v>2459</v>
      </c>
      <c r="E99" s="136">
        <v>630</v>
      </c>
      <c r="F99" s="138" t="str">
        <f>VLOOKUP(E99,VIP!$A$2:$O16109,2,0)</f>
        <v>DRBR112</v>
      </c>
      <c r="G99" s="138" t="str">
        <f>VLOOKUP(E99,'LISTADO ATM'!$A$2:$B$900,2,0)</f>
        <v xml:space="preserve">ATM Oficina Plaza Zaglul (SPM) </v>
      </c>
      <c r="H99" s="138" t="str">
        <f>VLOOKUP(E99,VIP!$A$2:$O21070,7,FALSE)</f>
        <v>Si</v>
      </c>
      <c r="I99" s="138" t="str">
        <f>VLOOKUP(E99,VIP!$A$2:$O13035,8,FALSE)</f>
        <v>Si</v>
      </c>
      <c r="J99" s="138" t="str">
        <f>VLOOKUP(E99,VIP!$A$2:$O12985,8,FALSE)</f>
        <v>Si</v>
      </c>
      <c r="K99" s="138" t="str">
        <f>VLOOKUP(E99,VIP!$A$2:$O16559,6,0)</f>
        <v>NO</v>
      </c>
      <c r="L99" s="143" t="s">
        <v>2409</v>
      </c>
      <c r="M99" s="93" t="s">
        <v>2437</v>
      </c>
      <c r="N99" s="93" t="s">
        <v>2443</v>
      </c>
      <c r="O99" s="138" t="s">
        <v>2616</v>
      </c>
      <c r="P99" s="143"/>
      <c r="Q99" s="134" t="s">
        <v>2409</v>
      </c>
    </row>
    <row r="100" spans="1:17" ht="18" x14ac:dyDescent="0.25">
      <c r="A100" s="138" t="str">
        <f>VLOOKUP(E100,'LISTADO ATM'!$A$2:$C$901,3,0)</f>
        <v>DISTRITO NACIONAL</v>
      </c>
      <c r="B100" s="144">
        <v>3336033686</v>
      </c>
      <c r="C100" s="94">
        <v>44461.213912037034</v>
      </c>
      <c r="D100" s="94" t="s">
        <v>2440</v>
      </c>
      <c r="E100" s="136">
        <v>655</v>
      </c>
      <c r="F100" s="138" t="str">
        <f>VLOOKUP(E100,VIP!$A$2:$O16108,2,0)</f>
        <v>DRBR655</v>
      </c>
      <c r="G100" s="138" t="str">
        <f>VLOOKUP(E100,'LISTADO ATM'!$A$2:$B$900,2,0)</f>
        <v>ATM Farmacia Sandra</v>
      </c>
      <c r="H100" s="138" t="str">
        <f>VLOOKUP(E100,VIP!$A$2:$O21069,7,FALSE)</f>
        <v>Si</v>
      </c>
      <c r="I100" s="138" t="str">
        <f>VLOOKUP(E100,VIP!$A$2:$O13034,8,FALSE)</f>
        <v>Si</v>
      </c>
      <c r="J100" s="138" t="str">
        <f>VLOOKUP(E100,VIP!$A$2:$O12984,8,FALSE)</f>
        <v>Si</v>
      </c>
      <c r="K100" s="138" t="str">
        <f>VLOOKUP(E100,VIP!$A$2:$O16558,6,0)</f>
        <v>NO</v>
      </c>
      <c r="L100" s="143" t="s">
        <v>2409</v>
      </c>
      <c r="M100" s="93" t="s">
        <v>2437</v>
      </c>
      <c r="N100" s="93" t="s">
        <v>2443</v>
      </c>
      <c r="O100" s="138" t="s">
        <v>2444</v>
      </c>
      <c r="P100" s="143"/>
      <c r="Q100" s="134" t="s">
        <v>2409</v>
      </c>
    </row>
    <row r="101" spans="1:17" ht="18" x14ac:dyDescent="0.25">
      <c r="A101" s="138" t="str">
        <f>VLOOKUP(E101,'LISTADO ATM'!$A$2:$C$901,3,0)</f>
        <v>DISTRITO NACIONAL</v>
      </c>
      <c r="B101" s="144">
        <v>3336033038</v>
      </c>
      <c r="C101" s="94">
        <v>44460.560300925928</v>
      </c>
      <c r="D101" s="94" t="s">
        <v>2174</v>
      </c>
      <c r="E101" s="136">
        <v>70</v>
      </c>
      <c r="F101" s="138" t="str">
        <f>VLOOKUP(E101,VIP!$A$2:$O16117,2,0)</f>
        <v>DRBR070</v>
      </c>
      <c r="G101" s="138" t="str">
        <f>VLOOKUP(E101,'LISTADO ATM'!$A$2:$B$900,2,0)</f>
        <v xml:space="preserve">ATM Autoservicio Plaza Lama Zona Oriental </v>
      </c>
      <c r="H101" s="138" t="str">
        <f>VLOOKUP(E101,VIP!$A$2:$O21078,7,FALSE)</f>
        <v>Si</v>
      </c>
      <c r="I101" s="138" t="str">
        <f>VLOOKUP(E101,VIP!$A$2:$O13043,8,FALSE)</f>
        <v>Si</v>
      </c>
      <c r="J101" s="138" t="str">
        <f>VLOOKUP(E101,VIP!$A$2:$O12993,8,FALSE)</f>
        <v>Si</v>
      </c>
      <c r="K101" s="138" t="str">
        <f>VLOOKUP(E101,VIP!$A$2:$O16567,6,0)</f>
        <v>NO</v>
      </c>
      <c r="L101" s="143" t="s">
        <v>2455</v>
      </c>
      <c r="M101" s="93" t="s">
        <v>2437</v>
      </c>
      <c r="N101" s="93" t="s">
        <v>2631</v>
      </c>
      <c r="O101" s="138" t="s">
        <v>2445</v>
      </c>
      <c r="P101" s="143"/>
      <c r="Q101" s="134" t="s">
        <v>2455</v>
      </c>
    </row>
    <row r="102" spans="1:17" ht="18" x14ac:dyDescent="0.25">
      <c r="A102" s="138" t="str">
        <f>VLOOKUP(E102,'LISTADO ATM'!$A$2:$C$901,3,0)</f>
        <v>DISTRITO NACIONAL</v>
      </c>
      <c r="B102" s="144">
        <v>3336033051</v>
      </c>
      <c r="C102" s="94">
        <v>44460.567615740743</v>
      </c>
      <c r="D102" s="94" t="s">
        <v>2174</v>
      </c>
      <c r="E102" s="136">
        <v>658</v>
      </c>
      <c r="F102" s="138" t="str">
        <f>VLOOKUP(E102,VIP!$A$2:$O16115,2,0)</f>
        <v>DRBR658</v>
      </c>
      <c r="G102" s="138" t="str">
        <f>VLOOKUP(E102,'LISTADO ATM'!$A$2:$B$900,2,0)</f>
        <v>ATM Cámara de Cuentas</v>
      </c>
      <c r="H102" s="138" t="str">
        <f>VLOOKUP(E102,VIP!$A$2:$O21076,7,FALSE)</f>
        <v>Si</v>
      </c>
      <c r="I102" s="138" t="str">
        <f>VLOOKUP(E102,VIP!$A$2:$O13041,8,FALSE)</f>
        <v>Si</v>
      </c>
      <c r="J102" s="138" t="str">
        <f>VLOOKUP(E102,VIP!$A$2:$O12991,8,FALSE)</f>
        <v>Si</v>
      </c>
      <c r="K102" s="138" t="str">
        <f>VLOOKUP(E102,VIP!$A$2:$O16565,6,0)</f>
        <v>NO</v>
      </c>
      <c r="L102" s="143" t="s">
        <v>2455</v>
      </c>
      <c r="M102" s="93" t="s">
        <v>2437</v>
      </c>
      <c r="N102" s="93" t="s">
        <v>2443</v>
      </c>
      <c r="O102" s="138" t="s">
        <v>2445</v>
      </c>
      <c r="P102" s="143"/>
      <c r="Q102" s="134" t="s">
        <v>2455</v>
      </c>
    </row>
    <row r="103" spans="1:17" ht="18" x14ac:dyDescent="0.25">
      <c r="A103" s="138" t="str">
        <f>VLOOKUP(E103,'LISTADO ATM'!$A$2:$C$901,3,0)</f>
        <v>DISTRITO NACIONAL</v>
      </c>
      <c r="B103" s="144">
        <v>3336033313</v>
      </c>
      <c r="C103" s="94">
        <v>44460.659745370373</v>
      </c>
      <c r="D103" s="94" t="s">
        <v>2174</v>
      </c>
      <c r="E103" s="136">
        <v>26</v>
      </c>
      <c r="F103" s="138" t="str">
        <f>VLOOKUP(E103,VIP!$A$2:$O16150,2,0)</f>
        <v>DRBR221</v>
      </c>
      <c r="G103" s="138" t="str">
        <f>VLOOKUP(E103,'LISTADO ATM'!$A$2:$B$900,2,0)</f>
        <v>ATM S/M Jumbo San Isidro</v>
      </c>
      <c r="H103" s="138" t="str">
        <f>VLOOKUP(E103,VIP!$A$2:$O21111,7,FALSE)</f>
        <v>Si</v>
      </c>
      <c r="I103" s="138" t="str">
        <f>VLOOKUP(E103,VIP!$A$2:$O13076,8,FALSE)</f>
        <v>Si</v>
      </c>
      <c r="J103" s="138" t="str">
        <f>VLOOKUP(E103,VIP!$A$2:$O13026,8,FALSE)</f>
        <v>Si</v>
      </c>
      <c r="K103" s="138" t="str">
        <f>VLOOKUP(E103,VIP!$A$2:$O16600,6,0)</f>
        <v>NO</v>
      </c>
      <c r="L103" s="143" t="s">
        <v>2455</v>
      </c>
      <c r="M103" s="93" t="s">
        <v>2437</v>
      </c>
      <c r="N103" s="93" t="s">
        <v>2443</v>
      </c>
      <c r="O103" s="138" t="s">
        <v>2445</v>
      </c>
      <c r="P103" s="143"/>
      <c r="Q103" s="134" t="s">
        <v>2455</v>
      </c>
    </row>
    <row r="104" spans="1:17" ht="18" x14ac:dyDescent="0.25">
      <c r="A104" s="138" t="str">
        <f>VLOOKUP(E104,'LISTADO ATM'!$A$2:$C$901,3,0)</f>
        <v>DISTRITO NACIONAL</v>
      </c>
      <c r="B104" s="144">
        <v>3336033421</v>
      </c>
      <c r="C104" s="94">
        <v>44460.684837962966</v>
      </c>
      <c r="D104" s="94" t="s">
        <v>2174</v>
      </c>
      <c r="E104" s="136">
        <v>165</v>
      </c>
      <c r="F104" s="138" t="str">
        <f>VLOOKUP(E104,VIP!$A$2:$O16144,2,0)</f>
        <v>DRBR165</v>
      </c>
      <c r="G104" s="138" t="str">
        <f>VLOOKUP(E104,'LISTADO ATM'!$A$2:$B$900,2,0)</f>
        <v>ATM Autoservicio Megacentro</v>
      </c>
      <c r="H104" s="138" t="str">
        <f>VLOOKUP(E104,VIP!$A$2:$O21105,7,FALSE)</f>
        <v>Si</v>
      </c>
      <c r="I104" s="138" t="str">
        <f>VLOOKUP(E104,VIP!$A$2:$O13070,8,FALSE)</f>
        <v>Si</v>
      </c>
      <c r="J104" s="138" t="str">
        <f>VLOOKUP(E104,VIP!$A$2:$O13020,8,FALSE)</f>
        <v>Si</v>
      </c>
      <c r="K104" s="138" t="str">
        <f>VLOOKUP(E104,VIP!$A$2:$O16594,6,0)</f>
        <v>SI</v>
      </c>
      <c r="L104" s="143" t="s">
        <v>2455</v>
      </c>
      <c r="M104" s="93" t="s">
        <v>2437</v>
      </c>
      <c r="N104" s="93" t="s">
        <v>2443</v>
      </c>
      <c r="O104" s="138" t="s">
        <v>2445</v>
      </c>
      <c r="P104" s="143"/>
      <c r="Q104" s="134" t="s">
        <v>2455</v>
      </c>
    </row>
    <row r="105" spans="1:17" ht="18" x14ac:dyDescent="0.25">
      <c r="A105" s="138" t="str">
        <f>VLOOKUP(E105,'LISTADO ATM'!$A$2:$C$901,3,0)</f>
        <v>DISTRITO NACIONAL</v>
      </c>
      <c r="B105" s="144">
        <v>3336033608</v>
      </c>
      <c r="C105" s="94">
        <v>44460.780497685184</v>
      </c>
      <c r="D105" s="94" t="s">
        <v>2174</v>
      </c>
      <c r="E105" s="136">
        <v>458</v>
      </c>
      <c r="F105" s="138" t="str">
        <f>VLOOKUP(E105,VIP!$A$2:$O16133,2,0)</f>
        <v>DRBR458</v>
      </c>
      <c r="G105" s="138" t="str">
        <f>VLOOKUP(E105,'LISTADO ATM'!$A$2:$B$900,2,0)</f>
        <v>ATM Hospital Dario Contreras</v>
      </c>
      <c r="H105" s="138" t="str">
        <f>VLOOKUP(E105,VIP!$A$2:$O21094,7,FALSE)</f>
        <v>Si</v>
      </c>
      <c r="I105" s="138" t="str">
        <f>VLOOKUP(E105,VIP!$A$2:$O13059,8,FALSE)</f>
        <v>Si</v>
      </c>
      <c r="J105" s="138" t="str">
        <f>VLOOKUP(E105,VIP!$A$2:$O13009,8,FALSE)</f>
        <v>Si</v>
      </c>
      <c r="K105" s="138" t="str">
        <f>VLOOKUP(E105,VIP!$A$2:$O16583,6,0)</f>
        <v>NO</v>
      </c>
      <c r="L105" s="143" t="s">
        <v>2455</v>
      </c>
      <c r="M105" s="93" t="s">
        <v>2437</v>
      </c>
      <c r="N105" s="93" t="s">
        <v>2443</v>
      </c>
      <c r="O105" s="138" t="s">
        <v>2445</v>
      </c>
      <c r="P105" s="143"/>
      <c r="Q105" s="134" t="s">
        <v>2455</v>
      </c>
    </row>
    <row r="106" spans="1:17" ht="18" x14ac:dyDescent="0.25">
      <c r="A106" s="138" t="str">
        <f>VLOOKUP(E106,'LISTADO ATM'!$A$2:$C$901,3,0)</f>
        <v>SUR</v>
      </c>
      <c r="B106" s="144">
        <v>3336033620</v>
      </c>
      <c r="C106" s="94">
        <v>44460.806006944447</v>
      </c>
      <c r="D106" s="94" t="s">
        <v>2174</v>
      </c>
      <c r="E106" s="136">
        <v>584</v>
      </c>
      <c r="F106" s="138" t="str">
        <f>VLOOKUP(E106,VIP!$A$2:$O16130,2,0)</f>
        <v>DRBR404</v>
      </c>
      <c r="G106" s="138" t="str">
        <f>VLOOKUP(E106,'LISTADO ATM'!$A$2:$B$900,2,0)</f>
        <v xml:space="preserve">ATM Oficina San Cristóbal I </v>
      </c>
      <c r="H106" s="138" t="str">
        <f>VLOOKUP(E106,VIP!$A$2:$O21091,7,FALSE)</f>
        <v>Si</v>
      </c>
      <c r="I106" s="138" t="str">
        <f>VLOOKUP(E106,VIP!$A$2:$O13056,8,FALSE)</f>
        <v>Si</v>
      </c>
      <c r="J106" s="138" t="str">
        <f>VLOOKUP(E106,VIP!$A$2:$O13006,8,FALSE)</f>
        <v>Si</v>
      </c>
      <c r="K106" s="138" t="str">
        <f>VLOOKUP(E106,VIP!$A$2:$O16580,6,0)</f>
        <v>SI</v>
      </c>
      <c r="L106" s="143" t="s">
        <v>2455</v>
      </c>
      <c r="M106" s="93" t="s">
        <v>2437</v>
      </c>
      <c r="N106" s="93" t="s">
        <v>2443</v>
      </c>
      <c r="O106" s="138" t="s">
        <v>2445</v>
      </c>
      <c r="P106" s="143"/>
      <c r="Q106" s="134" t="s">
        <v>2455</v>
      </c>
    </row>
    <row r="107" spans="1:17" ht="18" x14ac:dyDescent="0.25">
      <c r="A107" s="138" t="str">
        <f>VLOOKUP(E107,'LISTADO ATM'!$A$2:$C$901,3,0)</f>
        <v>DISTRITO NACIONAL</v>
      </c>
      <c r="B107" s="144">
        <v>3336033621</v>
      </c>
      <c r="C107" s="94">
        <v>44460.808148148149</v>
      </c>
      <c r="D107" s="94" t="s">
        <v>2174</v>
      </c>
      <c r="E107" s="136">
        <v>676</v>
      </c>
      <c r="F107" s="138" t="str">
        <f>VLOOKUP(E107,VIP!$A$2:$O16129,2,0)</f>
        <v>DRBR676</v>
      </c>
      <c r="G107" s="138" t="str">
        <f>VLOOKUP(E107,'LISTADO ATM'!$A$2:$B$900,2,0)</f>
        <v>ATM S/M Bravo Colina Del Oeste</v>
      </c>
      <c r="H107" s="138" t="str">
        <f>VLOOKUP(E107,VIP!$A$2:$O21090,7,FALSE)</f>
        <v>Si</v>
      </c>
      <c r="I107" s="138" t="str">
        <f>VLOOKUP(E107,VIP!$A$2:$O13055,8,FALSE)</f>
        <v>Si</v>
      </c>
      <c r="J107" s="138" t="str">
        <f>VLOOKUP(E107,VIP!$A$2:$O13005,8,FALSE)</f>
        <v>Si</v>
      </c>
      <c r="K107" s="138" t="str">
        <f>VLOOKUP(E107,VIP!$A$2:$O16579,6,0)</f>
        <v>NO</v>
      </c>
      <c r="L107" s="143" t="s">
        <v>2455</v>
      </c>
      <c r="M107" s="93" t="s">
        <v>2437</v>
      </c>
      <c r="N107" s="93" t="s">
        <v>2443</v>
      </c>
      <c r="O107" s="138" t="s">
        <v>2445</v>
      </c>
      <c r="P107" s="143"/>
      <c r="Q107" s="134" t="s">
        <v>2455</v>
      </c>
    </row>
    <row r="108" spans="1:17" ht="18" x14ac:dyDescent="0.25">
      <c r="A108" s="138" t="str">
        <f>VLOOKUP(E108,'LISTADO ATM'!$A$2:$C$901,3,0)</f>
        <v>DISTRITO NACIONAL</v>
      </c>
      <c r="B108" s="144">
        <v>3336033625</v>
      </c>
      <c r="C108" s="94">
        <v>44460.811041666668</v>
      </c>
      <c r="D108" s="94" t="s">
        <v>2174</v>
      </c>
      <c r="E108" s="136">
        <v>422</v>
      </c>
      <c r="F108" s="138" t="str">
        <f>VLOOKUP(E108,VIP!$A$2:$O16126,2,0)</f>
        <v>DRBR422</v>
      </c>
      <c r="G108" s="138" t="str">
        <f>VLOOKUP(E108,'LISTADO ATM'!$A$2:$B$900,2,0)</f>
        <v xml:space="preserve">ATM Olé Manoguayabo </v>
      </c>
      <c r="H108" s="138" t="str">
        <f>VLOOKUP(E108,VIP!$A$2:$O21087,7,FALSE)</f>
        <v>Si</v>
      </c>
      <c r="I108" s="138" t="str">
        <f>VLOOKUP(E108,VIP!$A$2:$O13052,8,FALSE)</f>
        <v>Si</v>
      </c>
      <c r="J108" s="138" t="str">
        <f>VLOOKUP(E108,VIP!$A$2:$O13002,8,FALSE)</f>
        <v>Si</v>
      </c>
      <c r="K108" s="138" t="str">
        <f>VLOOKUP(E108,VIP!$A$2:$O16576,6,0)</f>
        <v>NO</v>
      </c>
      <c r="L108" s="143" t="s">
        <v>2455</v>
      </c>
      <c r="M108" s="93" t="s">
        <v>2437</v>
      </c>
      <c r="N108" s="93" t="s">
        <v>2443</v>
      </c>
      <c r="O108" s="138" t="s">
        <v>2445</v>
      </c>
      <c r="P108" s="143"/>
      <c r="Q108" s="134" t="s">
        <v>2455</v>
      </c>
    </row>
    <row r="109" spans="1:17" ht="18" x14ac:dyDescent="0.25">
      <c r="A109" s="138" t="str">
        <f>VLOOKUP(E109,'LISTADO ATM'!$A$2:$C$901,3,0)</f>
        <v>DISTRITO NACIONAL</v>
      </c>
      <c r="B109" s="144">
        <v>3336033627</v>
      </c>
      <c r="C109" s="94">
        <v>44460.816574074073</v>
      </c>
      <c r="D109" s="94" t="s">
        <v>2174</v>
      </c>
      <c r="E109" s="136">
        <v>670</v>
      </c>
      <c r="F109" s="138" t="str">
        <f>VLOOKUP(E109,VIP!$A$2:$O16125,2,0)</f>
        <v>DRBR670</v>
      </c>
      <c r="G109" s="138" t="str">
        <f>VLOOKUP(E109,'LISTADO ATM'!$A$2:$B$900,2,0)</f>
        <v>ATM Estación Texaco Algodón</v>
      </c>
      <c r="H109" s="138" t="str">
        <f>VLOOKUP(E109,VIP!$A$2:$O21086,7,FALSE)</f>
        <v>Si</v>
      </c>
      <c r="I109" s="138" t="str">
        <f>VLOOKUP(E109,VIP!$A$2:$O13051,8,FALSE)</f>
        <v>Si</v>
      </c>
      <c r="J109" s="138" t="str">
        <f>VLOOKUP(E109,VIP!$A$2:$O13001,8,FALSE)</f>
        <v>Si</v>
      </c>
      <c r="K109" s="138" t="str">
        <f>VLOOKUP(E109,VIP!$A$2:$O16575,6,0)</f>
        <v>NO</v>
      </c>
      <c r="L109" s="143" t="s">
        <v>2455</v>
      </c>
      <c r="M109" s="93" t="s">
        <v>2437</v>
      </c>
      <c r="N109" s="93" t="s">
        <v>2443</v>
      </c>
      <c r="O109" s="138" t="s">
        <v>2445</v>
      </c>
      <c r="P109" s="143"/>
      <c r="Q109" s="134" t="s">
        <v>2455</v>
      </c>
    </row>
    <row r="110" spans="1:17" ht="18" x14ac:dyDescent="0.25">
      <c r="A110" s="138" t="str">
        <f>VLOOKUP(E110,'LISTADO ATM'!$A$2:$C$901,3,0)</f>
        <v>DISTRITO NACIONAL</v>
      </c>
      <c r="B110" s="144">
        <v>3336033633</v>
      </c>
      <c r="C110" s="94">
        <v>44460.829513888886</v>
      </c>
      <c r="D110" s="94" t="s">
        <v>2174</v>
      </c>
      <c r="E110" s="136">
        <v>813</v>
      </c>
      <c r="F110" s="138" t="str">
        <f>VLOOKUP(E110,VIP!$A$2:$O16123,2,0)</f>
        <v>DRBR815</v>
      </c>
      <c r="G110" s="138" t="str">
        <f>VLOOKUP(E110,'LISTADO ATM'!$A$2:$B$900,2,0)</f>
        <v>ATM Occidental Mall</v>
      </c>
      <c r="H110" s="138" t="str">
        <f>VLOOKUP(E110,VIP!$A$2:$O21084,7,FALSE)</f>
        <v>Si</v>
      </c>
      <c r="I110" s="138" t="str">
        <f>VLOOKUP(E110,VIP!$A$2:$O13049,8,FALSE)</f>
        <v>Si</v>
      </c>
      <c r="J110" s="138" t="str">
        <f>VLOOKUP(E110,VIP!$A$2:$O12999,8,FALSE)</f>
        <v>Si</v>
      </c>
      <c r="K110" s="138" t="str">
        <f>VLOOKUP(E110,VIP!$A$2:$O16573,6,0)</f>
        <v>NO</v>
      </c>
      <c r="L110" s="143" t="s">
        <v>2455</v>
      </c>
      <c r="M110" s="93" t="s">
        <v>2437</v>
      </c>
      <c r="N110" s="93" t="s">
        <v>2443</v>
      </c>
      <c r="O110" s="138" t="s">
        <v>2445</v>
      </c>
      <c r="P110" s="143"/>
      <c r="Q110" s="134" t="s">
        <v>2455</v>
      </c>
    </row>
    <row r="111" spans="1:17" ht="18" x14ac:dyDescent="0.25">
      <c r="A111" s="138" t="str">
        <f>VLOOKUP(E111,'LISTADO ATM'!$A$2:$C$901,3,0)</f>
        <v>DISTRITO NACIONAL</v>
      </c>
      <c r="B111" s="144">
        <v>3336033660</v>
      </c>
      <c r="C111" s="94">
        <v>44460.894814814812</v>
      </c>
      <c r="D111" s="94" t="s">
        <v>2174</v>
      </c>
      <c r="E111" s="136">
        <v>390</v>
      </c>
      <c r="F111" s="138" t="str">
        <f>VLOOKUP(E111,VIP!$A$2:$O16101,2,0)</f>
        <v>DRBR390</v>
      </c>
      <c r="G111" s="138" t="str">
        <f>VLOOKUP(E111,'LISTADO ATM'!$A$2:$B$900,2,0)</f>
        <v xml:space="preserve">ATM Oficina Boca Chica II </v>
      </c>
      <c r="H111" s="138" t="str">
        <f>VLOOKUP(E111,VIP!$A$2:$O21062,7,FALSE)</f>
        <v>Si</v>
      </c>
      <c r="I111" s="138" t="str">
        <f>VLOOKUP(E111,VIP!$A$2:$O13027,8,FALSE)</f>
        <v>Si</v>
      </c>
      <c r="J111" s="138" t="str">
        <f>VLOOKUP(E111,VIP!$A$2:$O12977,8,FALSE)</f>
        <v>Si</v>
      </c>
      <c r="K111" s="138" t="str">
        <f>VLOOKUP(E111,VIP!$A$2:$O16551,6,0)</f>
        <v>NO</v>
      </c>
      <c r="L111" s="143" t="s">
        <v>2455</v>
      </c>
      <c r="M111" s="93" t="s">
        <v>2437</v>
      </c>
      <c r="N111" s="93" t="s">
        <v>2443</v>
      </c>
      <c r="O111" s="138" t="s">
        <v>2445</v>
      </c>
      <c r="P111" s="143"/>
      <c r="Q111" s="134" t="s">
        <v>2455</v>
      </c>
    </row>
    <row r="1025330" spans="16:16" ht="18" x14ac:dyDescent="0.25">
      <c r="P1025330" s="127"/>
    </row>
  </sheetData>
  <autoFilter ref="A4:Q4">
    <sortState ref="A5:Q121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37:B1048576">
    <cfRule type="duplicateValues" dxfId="314" priority="155980"/>
    <cfRule type="duplicateValues" dxfId="313" priority="155981"/>
  </conditionalFormatting>
  <conditionalFormatting sqref="B1:B4 B37:B1048576">
    <cfRule type="duplicateValues" dxfId="312" priority="155986"/>
  </conditionalFormatting>
  <conditionalFormatting sqref="B37:B1048576">
    <cfRule type="duplicateValues" dxfId="311" priority="155989"/>
    <cfRule type="duplicateValues" dxfId="310" priority="155990"/>
  </conditionalFormatting>
  <conditionalFormatting sqref="B1:B4 B37:B1048576">
    <cfRule type="duplicateValues" dxfId="309" priority="155993"/>
    <cfRule type="duplicateValues" dxfId="308" priority="155994"/>
    <cfRule type="duplicateValues" dxfId="307" priority="155995"/>
  </conditionalFormatting>
  <conditionalFormatting sqref="B37:B1048576">
    <cfRule type="duplicateValues" dxfId="306" priority="156002"/>
  </conditionalFormatting>
  <conditionalFormatting sqref="E5:E7">
    <cfRule type="duplicateValues" dxfId="305" priority="156523"/>
  </conditionalFormatting>
  <conditionalFormatting sqref="E5:E7">
    <cfRule type="duplicateValues" dxfId="304" priority="156524"/>
    <cfRule type="duplicateValues" dxfId="303" priority="156525"/>
  </conditionalFormatting>
  <conditionalFormatting sqref="E5:E7">
    <cfRule type="duplicateValues" dxfId="302" priority="156526"/>
    <cfRule type="duplicateValues" dxfId="301" priority="156527"/>
    <cfRule type="duplicateValues" dxfId="300" priority="156528"/>
  </conditionalFormatting>
  <conditionalFormatting sqref="B5:B7">
    <cfRule type="duplicateValues" dxfId="299" priority="156529"/>
    <cfRule type="duplicateValues" dxfId="298" priority="156530"/>
  </conditionalFormatting>
  <conditionalFormatting sqref="B5:B7">
    <cfRule type="duplicateValues" dxfId="297" priority="156531"/>
  </conditionalFormatting>
  <conditionalFormatting sqref="B5:B7">
    <cfRule type="duplicateValues" dxfId="296" priority="156532"/>
    <cfRule type="duplicateValues" dxfId="295" priority="156533"/>
    <cfRule type="duplicateValues" dxfId="294" priority="156534"/>
  </conditionalFormatting>
  <conditionalFormatting sqref="B1:B1048576">
    <cfRule type="duplicateValues" dxfId="293" priority="39"/>
    <cfRule type="duplicateValues" dxfId="292" priority="53"/>
    <cfRule type="duplicateValues" dxfId="291" priority="67"/>
  </conditionalFormatting>
  <conditionalFormatting sqref="E94:E107">
    <cfRule type="duplicateValues" dxfId="290" priority="65"/>
  </conditionalFormatting>
  <conditionalFormatting sqref="E94:E107">
    <cfRule type="duplicateValues" dxfId="289" priority="63"/>
    <cfRule type="duplicateValues" dxfId="288" priority="64"/>
  </conditionalFormatting>
  <conditionalFormatting sqref="E94:E107">
    <cfRule type="duplicateValues" dxfId="287" priority="60"/>
    <cfRule type="duplicateValues" dxfId="286" priority="61"/>
    <cfRule type="duplicateValues" dxfId="285" priority="62"/>
  </conditionalFormatting>
  <conditionalFormatting sqref="B94:B107">
    <cfRule type="duplicateValues" dxfId="284" priority="58"/>
    <cfRule type="duplicateValues" dxfId="283" priority="59"/>
  </conditionalFormatting>
  <conditionalFormatting sqref="B94:B107">
    <cfRule type="duplicateValues" dxfId="282" priority="57"/>
  </conditionalFormatting>
  <conditionalFormatting sqref="B94:B107">
    <cfRule type="duplicateValues" dxfId="281" priority="54"/>
    <cfRule type="duplicateValues" dxfId="280" priority="55"/>
    <cfRule type="duplicateValues" dxfId="279" priority="56"/>
  </conditionalFormatting>
  <conditionalFormatting sqref="E8:E93">
    <cfRule type="duplicateValues" dxfId="278" priority="156969"/>
  </conditionalFormatting>
  <conditionalFormatting sqref="E8:E93">
    <cfRule type="duplicateValues" dxfId="277" priority="156971"/>
    <cfRule type="duplicateValues" dxfId="276" priority="156972"/>
  </conditionalFormatting>
  <conditionalFormatting sqref="E8:E93">
    <cfRule type="duplicateValues" dxfId="275" priority="156975"/>
    <cfRule type="duplicateValues" dxfId="274" priority="156976"/>
    <cfRule type="duplicateValues" dxfId="273" priority="156977"/>
  </conditionalFormatting>
  <conditionalFormatting sqref="B8:B93">
    <cfRule type="duplicateValues" dxfId="272" priority="156981"/>
    <cfRule type="duplicateValues" dxfId="271" priority="156982"/>
  </conditionalFormatting>
  <conditionalFormatting sqref="B8:B93">
    <cfRule type="duplicateValues" dxfId="270" priority="156985"/>
  </conditionalFormatting>
  <conditionalFormatting sqref="B8:B93">
    <cfRule type="duplicateValues" dxfId="269" priority="156987"/>
    <cfRule type="duplicateValues" dxfId="268" priority="156988"/>
    <cfRule type="duplicateValues" dxfId="267" priority="156989"/>
  </conditionalFormatting>
  <conditionalFormatting sqref="E1:E4 E37:E1048576">
    <cfRule type="duplicateValues" dxfId="266" priority="157154"/>
  </conditionalFormatting>
  <conditionalFormatting sqref="E37:E1048576">
    <cfRule type="duplicateValues" dxfId="265" priority="157157"/>
  </conditionalFormatting>
  <conditionalFormatting sqref="E1:E4 E37:E1048576">
    <cfRule type="duplicateValues" dxfId="264" priority="157159"/>
    <cfRule type="duplicateValues" dxfId="263" priority="157160"/>
  </conditionalFormatting>
  <conditionalFormatting sqref="E1:E4 E37:E1048576">
    <cfRule type="duplicateValues" dxfId="262" priority="157165"/>
    <cfRule type="duplicateValues" dxfId="261" priority="157166"/>
    <cfRule type="duplicateValues" dxfId="260" priority="157167"/>
  </conditionalFormatting>
  <conditionalFormatting sqref="E37:E1048576">
    <cfRule type="duplicateValues" dxfId="259" priority="157174"/>
    <cfRule type="duplicateValues" dxfId="258" priority="157175"/>
    <cfRule type="duplicateValues" dxfId="257" priority="157176"/>
  </conditionalFormatting>
  <conditionalFormatting sqref="E37:E1048576">
    <cfRule type="duplicateValues" dxfId="256" priority="157180"/>
    <cfRule type="duplicateValues" dxfId="255" priority="157181"/>
  </conditionalFormatting>
  <conditionalFormatting sqref="E1:E1048576">
    <cfRule type="duplicateValues" dxfId="254" priority="157184"/>
    <cfRule type="duplicateValues" dxfId="253" priority="157185"/>
  </conditionalFormatting>
  <conditionalFormatting sqref="E108:E111">
    <cfRule type="duplicateValues" dxfId="11" priority="157204"/>
  </conditionalFormatting>
  <conditionalFormatting sqref="E108:E111">
    <cfRule type="duplicateValues" dxfId="10" priority="157205"/>
    <cfRule type="duplicateValues" dxfId="9" priority="157206"/>
  </conditionalFormatting>
  <conditionalFormatting sqref="E108:E111">
    <cfRule type="duplicateValues" dxfId="8" priority="157207"/>
    <cfRule type="duplicateValues" dxfId="7" priority="157208"/>
    <cfRule type="duplicateValues" dxfId="6" priority="157209"/>
  </conditionalFormatting>
  <conditionalFormatting sqref="B108:B111">
    <cfRule type="duplicateValues" dxfId="5" priority="157210"/>
    <cfRule type="duplicateValues" dxfId="4" priority="157211"/>
  </conditionalFormatting>
  <conditionalFormatting sqref="B108:B111">
    <cfRule type="duplicateValues" dxfId="3" priority="157212"/>
  </conditionalFormatting>
  <conditionalFormatting sqref="B108:B111">
    <cfRule type="duplicateValues" dxfId="2" priority="157213"/>
    <cfRule type="duplicateValues" dxfId="1" priority="157214"/>
    <cfRule type="duplicateValues" dxfId="0" priority="15721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70" zoomScaleNormal="70" workbookViewId="0">
      <selection activeCell="R15" sqref="R1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2535</v>
      </c>
      <c r="G1" s="201"/>
      <c r="H1" s="98">
        <f>COUNTIF(A:E,"2 Gavetas Vacías + 1 Fallando")</f>
        <v>7</v>
      </c>
      <c r="I1" s="98">
        <f>COUNTIF(A:E,("3 Gavetas Vacías"))</f>
        <v>19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5" t="s">
        <v>2605</v>
      </c>
      <c r="B2" s="206"/>
      <c r="C2" s="206"/>
      <c r="D2" s="206"/>
      <c r="E2" s="207"/>
      <c r="F2" s="97" t="s">
        <v>2534</v>
      </c>
      <c r="G2" s="96">
        <f>G3+G4</f>
        <v>107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1"/>
      <c r="B3" s="183"/>
      <c r="C3" s="212"/>
      <c r="D3" s="212"/>
      <c r="E3" s="213"/>
      <c r="F3" s="97" t="s">
        <v>2533</v>
      </c>
      <c r="G3" s="96">
        <f>COUNTIF(REPORTE!A:Q,"fuera de Servicio")</f>
        <v>107</v>
      </c>
      <c r="H3" s="97" t="s">
        <v>2610</v>
      </c>
      <c r="I3" s="96">
        <f>COUNTIF(A:E,"GAVETAS VACIAS + GAVETAS FALLANDO")</f>
        <v>20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44460.708333333336</v>
      </c>
      <c r="C4" s="214"/>
      <c r="D4" s="214"/>
      <c r="E4" s="215"/>
      <c r="F4" s="97" t="s">
        <v>2530</v>
      </c>
      <c r="G4" s="96">
        <f>COUNTIF(REPORTE!A:Q,"En Servicio")</f>
        <v>0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44461.25</v>
      </c>
      <c r="C5" s="214"/>
      <c r="D5" s="214"/>
      <c r="E5" s="21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26</v>
      </c>
      <c r="J5" s="119"/>
      <c r="K5" s="119"/>
    </row>
    <row r="6" spans="1:11" ht="15" customHeight="1" x14ac:dyDescent="0.25">
      <c r="A6" s="218"/>
      <c r="B6" s="219"/>
      <c r="C6" s="216"/>
      <c r="D6" s="216"/>
      <c r="E6" s="217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208" t="s">
        <v>2557</v>
      </c>
      <c r="B7" s="209"/>
      <c r="C7" s="209"/>
      <c r="D7" s="209"/>
      <c r="E7" s="210"/>
      <c r="F7" s="97" t="s">
        <v>2608</v>
      </c>
      <c r="G7" s="96">
        <f>COUNTIF(A:E,"Sin Efectivo")</f>
        <v>54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39" t="e">
        <f>VLOOKUP(B9,'[1]LISTADO ATM'!$A$2:$C$922,3,0)</f>
        <v>#N/A</v>
      </c>
      <c r="B9" s="136"/>
      <c r="C9" s="139" t="e">
        <f>VLOOKUP(B9,'[1]LISTADO ATM'!$A$2:$B$822,2,0)</f>
        <v>#N/A</v>
      </c>
      <c r="D9" s="145" t="s">
        <v>2623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220"/>
      <c r="D10" s="220"/>
      <c r="E10" s="220"/>
    </row>
    <row r="11" spans="1:11" s="119" customFormat="1" x14ac:dyDescent="0.25">
      <c r="A11" s="218"/>
      <c r="B11" s="219"/>
      <c r="C11" s="219"/>
      <c r="D11" s="219"/>
      <c r="E11" s="221"/>
    </row>
    <row r="12" spans="1:11" s="119" customFormat="1" ht="18.75" customHeight="1" thickBot="1" x14ac:dyDescent="0.3">
      <c r="A12" s="208" t="s">
        <v>2558</v>
      </c>
      <c r="B12" s="209"/>
      <c r="C12" s="209"/>
      <c r="D12" s="209"/>
      <c r="E12" s="210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3" t="s">
        <v>2410</v>
      </c>
      <c r="E13" s="174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2624</v>
      </c>
      <c r="E14" s="154"/>
    </row>
    <row r="15" spans="1:11" s="119" customFormat="1" ht="18" x14ac:dyDescent="0.25">
      <c r="A15" s="148" t="s">
        <v>2460</v>
      </c>
      <c r="B15" s="149">
        <f>COUNT(B14:B14)</f>
        <v>0</v>
      </c>
      <c r="C15" s="193"/>
      <c r="D15" s="194"/>
      <c r="E15" s="195"/>
    </row>
    <row r="16" spans="1:11" s="119" customFormat="1" ht="15.75" thickBot="1" x14ac:dyDescent="0.3">
      <c r="A16" s="196"/>
      <c r="B16" s="187"/>
      <c r="C16" s="187"/>
      <c r="D16" s="187"/>
      <c r="E16" s="188"/>
    </row>
    <row r="17" spans="1:5" s="119" customFormat="1" ht="18.75" customHeight="1" thickBot="1" x14ac:dyDescent="0.3">
      <c r="A17" s="170" t="s">
        <v>2461</v>
      </c>
      <c r="B17" s="171"/>
      <c r="C17" s="171"/>
      <c r="D17" s="171"/>
      <c r="E17" s="172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5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DISTRITO NACIONAL</v>
      </c>
      <c r="B19" s="136">
        <v>743</v>
      </c>
      <c r="C19" s="142" t="str">
        <f>VLOOKUP(B19,'[1]LISTADO ATM'!$A$2:$B$922,2,0)</f>
        <v xml:space="preserve">ATM Oficina Los Frailes </v>
      </c>
      <c r="D19" s="152" t="s">
        <v>2428</v>
      </c>
      <c r="E19" s="151">
        <v>3336031563</v>
      </c>
    </row>
    <row r="20" spans="1:5" s="106" customFormat="1" ht="18" customHeight="1" x14ac:dyDescent="0.25">
      <c r="A20" s="142" t="str">
        <f>VLOOKUP(B20,'[1]LISTADO ATM'!$A$2:$C$922,3,0)</f>
        <v>DISTRITO NACIONAL</v>
      </c>
      <c r="B20" s="136">
        <v>900</v>
      </c>
      <c r="C20" s="142" t="str">
        <f>VLOOKUP(B20,'[1]LISTADO ATM'!$A$2:$B$922,2,0)</f>
        <v xml:space="preserve">ATM UNP Merca Santo Domingo </v>
      </c>
      <c r="D20" s="152" t="s">
        <v>2428</v>
      </c>
      <c r="E20" s="151">
        <v>3336031943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354</v>
      </c>
      <c r="C21" s="142" t="str">
        <f>VLOOKUP(B21,'[1]LISTADO ATM'!$A$2:$B$922,2,0)</f>
        <v xml:space="preserve">ATM Oficina Núñez de Cáceres II </v>
      </c>
      <c r="D21" s="152" t="s">
        <v>2428</v>
      </c>
      <c r="E21" s="151">
        <v>3336031966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904</v>
      </c>
      <c r="C22" s="142" t="str">
        <f>VLOOKUP(B22,'[1]LISTADO ATM'!$A$2:$B$922,2,0)</f>
        <v xml:space="preserve">ATM Oficina Multicentro La Sirena Churchill </v>
      </c>
      <c r="D22" s="152" t="s">
        <v>2428</v>
      </c>
      <c r="E22" s="151">
        <v>3336032426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416</v>
      </c>
      <c r="C23" s="142" t="str">
        <f>VLOOKUP(B23,'[1]LISTADO ATM'!$A$2:$B$922,2,0)</f>
        <v xml:space="preserve">ATM Autobanco San Martín II </v>
      </c>
      <c r="D23" s="152" t="s">
        <v>2428</v>
      </c>
      <c r="E23" s="151">
        <v>3336032513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559</v>
      </c>
      <c r="C24" s="142" t="str">
        <f>VLOOKUP(B24,'[1]LISTADO ATM'!$A$2:$B$922,2,0)</f>
        <v xml:space="preserve">ATM UNP Metro I </v>
      </c>
      <c r="D24" s="152" t="s">
        <v>2428</v>
      </c>
      <c r="E24" s="151">
        <v>3336032521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409</v>
      </c>
      <c r="C25" s="142" t="str">
        <f>VLOOKUP(B25,'[1]LISTADO ATM'!$A$2:$B$922,2,0)</f>
        <v xml:space="preserve">ATM Oficina Las Palmas de Herrera I </v>
      </c>
      <c r="D25" s="152" t="s">
        <v>2428</v>
      </c>
      <c r="E25" s="151">
        <v>3336033091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272</v>
      </c>
      <c r="C26" s="142" t="str">
        <f>VLOOKUP(B26,'[1]LISTADO ATM'!$A$2:$B$922,2,0)</f>
        <v xml:space="preserve">ATM Cámara de Diputados </v>
      </c>
      <c r="D26" s="152" t="s">
        <v>2428</v>
      </c>
      <c r="E26" s="151">
        <v>3336033099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13</v>
      </c>
      <c r="C27" s="142" t="str">
        <f>VLOOKUP(B27,'[1]LISTADO ATM'!$A$2:$B$922,2,0)</f>
        <v xml:space="preserve">ATM CDEEE </v>
      </c>
      <c r="D27" s="152" t="s">
        <v>2428</v>
      </c>
      <c r="E27" s="151">
        <v>3336033100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219</v>
      </c>
      <c r="C28" s="142" t="str">
        <f>VLOOKUP(B28,'[1]LISTADO ATM'!$A$2:$B$922,2,0)</f>
        <v xml:space="preserve">ATM Oficina La Altagracia (Higuey) </v>
      </c>
      <c r="D28" s="152" t="s">
        <v>2428</v>
      </c>
      <c r="E28" s="151">
        <v>3336033102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633</v>
      </c>
      <c r="C29" s="142" t="str">
        <f>VLOOKUP(B29,'[1]LISTADO ATM'!$A$2:$B$922,2,0)</f>
        <v xml:space="preserve">ATM Autobanco Las Colinas </v>
      </c>
      <c r="D29" s="152" t="s">
        <v>2428</v>
      </c>
      <c r="E29" s="151">
        <v>3336033681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824</v>
      </c>
      <c r="C30" s="142" t="str">
        <f>VLOOKUP(B30,'[1]LISTADO ATM'!$A$2:$B$922,2,0)</f>
        <v xml:space="preserve">ATM Multiplaza (Higuey) </v>
      </c>
      <c r="D30" s="152" t="s">
        <v>2428</v>
      </c>
      <c r="E30" s="151">
        <v>3336033111</v>
      </c>
    </row>
    <row r="31" spans="1:5" s="119" customFormat="1" ht="18" customHeight="1" x14ac:dyDescent="0.25">
      <c r="A31" s="142" t="str">
        <f>VLOOKUP(B31,'[1]LISTADO ATM'!$A$2:$C$922,3,0)</f>
        <v>DISTRITO NACIONAL</v>
      </c>
      <c r="B31" s="136">
        <v>850</v>
      </c>
      <c r="C31" s="142" t="str">
        <f>VLOOKUP(B31,'[1]LISTADO ATM'!$A$2:$B$922,2,0)</f>
        <v xml:space="preserve">ATM Hotel Be Live Hamaca </v>
      </c>
      <c r="D31" s="152" t="s">
        <v>2428</v>
      </c>
      <c r="E31" s="151">
        <v>3336033194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259</v>
      </c>
      <c r="C32" s="142" t="str">
        <f>VLOOKUP(B32,'[1]LISTADO ATM'!$A$2:$B$922,2,0)</f>
        <v>ATM Senado de la Republica</v>
      </c>
      <c r="D32" s="152" t="s">
        <v>2428</v>
      </c>
      <c r="E32" s="151">
        <v>3336033197</v>
      </c>
    </row>
    <row r="33" spans="1:5" s="119" customFormat="1" ht="18" customHeight="1" x14ac:dyDescent="0.25">
      <c r="A33" s="142" t="str">
        <f>VLOOKUP(B33,'[1]LISTADO ATM'!$A$2:$C$922,3,0)</f>
        <v>ESTE</v>
      </c>
      <c r="B33" s="136">
        <v>104</v>
      </c>
      <c r="C33" s="142" t="str">
        <f>VLOOKUP(B33,'[1]LISTADO ATM'!$A$2:$B$922,2,0)</f>
        <v xml:space="preserve">ATM Jumbo Higuey </v>
      </c>
      <c r="D33" s="152" t="s">
        <v>2428</v>
      </c>
      <c r="E33" s="151">
        <v>3336033242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769</v>
      </c>
      <c r="C34" s="142" t="str">
        <f>VLOOKUP(B34,'[1]LISTADO ATM'!$A$2:$B$922,2,0)</f>
        <v>ATM UNP Pablo Mella Morales</v>
      </c>
      <c r="D34" s="152" t="s">
        <v>2428</v>
      </c>
      <c r="E34" s="151">
        <v>3336033245</v>
      </c>
    </row>
    <row r="35" spans="1:5" s="119" customFormat="1" ht="18" customHeight="1" x14ac:dyDescent="0.25">
      <c r="A35" s="142" t="str">
        <f>VLOOKUP(B35,'[1]LISTADO ATM'!$A$2:$C$922,3,0)</f>
        <v>DISTRITO NACIONAL</v>
      </c>
      <c r="B35" s="136">
        <v>836</v>
      </c>
      <c r="C35" s="142" t="str">
        <f>VLOOKUP(B35,'[1]LISTADO ATM'!$A$2:$B$922,2,0)</f>
        <v xml:space="preserve">ATM UNP Plaza Luperón </v>
      </c>
      <c r="D35" s="152" t="s">
        <v>2428</v>
      </c>
      <c r="E35" s="151">
        <v>3336033252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744</v>
      </c>
      <c r="C36" s="142" t="str">
        <f>VLOOKUP(B36,'[1]LISTADO ATM'!$A$2:$B$922,2,0)</f>
        <v xml:space="preserve">ATM Multicentro La Sirena Venezuela </v>
      </c>
      <c r="D36" s="152" t="s">
        <v>2428</v>
      </c>
      <c r="E36" s="151">
        <v>3336033266</v>
      </c>
    </row>
    <row r="37" spans="1:5" s="119" customFormat="1" ht="19.5" customHeight="1" x14ac:dyDescent="0.25">
      <c r="A37" s="142" t="str">
        <f>VLOOKUP(B37,'[1]LISTADO ATM'!$A$2:$C$922,3,0)</f>
        <v>ESTE</v>
      </c>
      <c r="B37" s="136">
        <v>16</v>
      </c>
      <c r="C37" s="142" t="str">
        <f>VLOOKUP(B37,'[1]LISTADO ATM'!$A$2:$B$922,2,0)</f>
        <v>ATM Estación Texaco Sabana de la Mar</v>
      </c>
      <c r="D37" s="152" t="s">
        <v>2428</v>
      </c>
      <c r="E37" s="151">
        <v>3336033396</v>
      </c>
    </row>
    <row r="38" spans="1:5" s="119" customFormat="1" ht="19.5" customHeight="1" x14ac:dyDescent="0.25">
      <c r="A38" s="142" t="str">
        <f>VLOOKUP(B38,'[1]LISTADO ATM'!$A$2:$C$922,3,0)</f>
        <v>SUR</v>
      </c>
      <c r="B38" s="136">
        <v>870</v>
      </c>
      <c r="C38" s="142" t="str">
        <f>VLOOKUP(B38,'[1]LISTADO ATM'!$A$2:$B$922,2,0)</f>
        <v xml:space="preserve">ATM Willbes Dominicana (Barahona) </v>
      </c>
      <c r="D38" s="152" t="s">
        <v>2428</v>
      </c>
      <c r="E38" s="151">
        <v>3336033411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540</v>
      </c>
      <c r="C39" s="142" t="str">
        <f>VLOOKUP(B39,'[1]LISTADO ATM'!$A$2:$B$922,2,0)</f>
        <v xml:space="preserve">ATM Autoservicio Sambil I </v>
      </c>
      <c r="D39" s="152" t="s">
        <v>2428</v>
      </c>
      <c r="E39" s="151">
        <v>3336033413</v>
      </c>
    </row>
    <row r="40" spans="1:5" s="119" customFormat="1" ht="19.5" customHeight="1" x14ac:dyDescent="0.25">
      <c r="A40" s="142" t="str">
        <f>VLOOKUP(B40,'[1]LISTADO ATM'!$A$2:$C$922,3,0)</f>
        <v>DISTRITO NACIONAL</v>
      </c>
      <c r="B40" s="136">
        <v>169</v>
      </c>
      <c r="C40" s="142" t="str">
        <f>VLOOKUP(B40,'[1]LISTADO ATM'!$A$2:$B$922,2,0)</f>
        <v xml:space="preserve">ATM Oficina Caonabo </v>
      </c>
      <c r="D40" s="152" t="s">
        <v>2428</v>
      </c>
      <c r="E40" s="151">
        <v>3336033417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821</v>
      </c>
      <c r="C41" s="142" t="str">
        <f>VLOOKUP(B41,'[1]LISTADO ATM'!$A$2:$B$922,2,0)</f>
        <v xml:space="preserve">ATM S/M Bravo Churchill </v>
      </c>
      <c r="D41" s="152" t="s">
        <v>2428</v>
      </c>
      <c r="E41" s="151">
        <v>3336033419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14</v>
      </c>
      <c r="C42" s="142" t="str">
        <f>VLOOKUP(B42,'[1]LISTADO ATM'!$A$2:$B$922,2,0)</f>
        <v xml:space="preserve">ATM Oficina Aeropuerto Las Américas I </v>
      </c>
      <c r="D42" s="152" t="s">
        <v>2428</v>
      </c>
      <c r="E42" s="151">
        <v>3336033479</v>
      </c>
    </row>
    <row r="43" spans="1:5" s="119" customFormat="1" ht="19.5" customHeight="1" x14ac:dyDescent="0.25">
      <c r="A43" s="142" t="str">
        <f>VLOOKUP(B43,'[1]LISTADO ATM'!$A$2:$C$922,3,0)</f>
        <v>DISTRITO NACIONAL</v>
      </c>
      <c r="B43" s="136">
        <v>974</v>
      </c>
      <c r="C43" s="142" t="str">
        <f>VLOOKUP(B43,'[1]LISTADO ATM'!$A$2:$B$922,2,0)</f>
        <v xml:space="preserve">ATM S/M Nacional Ave. Lope de Vega </v>
      </c>
      <c r="D43" s="152" t="s">
        <v>2428</v>
      </c>
      <c r="E43" s="151">
        <v>3336033622</v>
      </c>
    </row>
    <row r="44" spans="1:5" s="119" customFormat="1" ht="19.5" customHeight="1" x14ac:dyDescent="0.25">
      <c r="A44" s="142" t="str">
        <f>VLOOKUP(B44,'[1]LISTADO ATM'!$A$2:$C$922,3,0)</f>
        <v>DISTRITO NACIONAL</v>
      </c>
      <c r="B44" s="136">
        <v>955</v>
      </c>
      <c r="C44" s="142" t="str">
        <f>VLOOKUP(B44,'[1]LISTADO ATM'!$A$2:$B$922,2,0)</f>
        <v xml:space="preserve">ATM Oficina Americana Independencia II </v>
      </c>
      <c r="D44" s="152" t="s">
        <v>2428</v>
      </c>
      <c r="E44" s="151">
        <v>3336033624</v>
      </c>
    </row>
    <row r="45" spans="1:5" s="119" customFormat="1" ht="19.5" customHeight="1" x14ac:dyDescent="0.25">
      <c r="A45" s="142" t="str">
        <f>VLOOKUP(B45,'[1]LISTADO ATM'!$A$2:$C$922,3,0)</f>
        <v>DISTRITO NACIONAL</v>
      </c>
      <c r="B45" s="136">
        <v>884</v>
      </c>
      <c r="C45" s="142" t="str">
        <f>VLOOKUP(B45,'[1]LISTADO ATM'!$A$2:$B$922,2,0)</f>
        <v xml:space="preserve">ATM UNP Olé Sabana Perdida </v>
      </c>
      <c r="D45" s="152" t="s">
        <v>2428</v>
      </c>
      <c r="E45" s="151">
        <v>3336033628</v>
      </c>
    </row>
    <row r="46" spans="1:5" s="119" customFormat="1" ht="19.5" customHeight="1" x14ac:dyDescent="0.25">
      <c r="A46" s="142" t="str">
        <f>VLOOKUP(B46,'[1]LISTADO ATM'!$A$2:$C$922,3,0)</f>
        <v>ESTE</v>
      </c>
      <c r="B46" s="136">
        <v>399</v>
      </c>
      <c r="C46" s="142" t="str">
        <f>VLOOKUP(B46,'[1]LISTADO ATM'!$A$2:$B$922,2,0)</f>
        <v xml:space="preserve">ATM Oficina La Romana II </v>
      </c>
      <c r="D46" s="152" t="s">
        <v>2428</v>
      </c>
      <c r="E46" s="151">
        <v>3336033636</v>
      </c>
    </row>
    <row r="47" spans="1:5" s="119" customFormat="1" ht="19.5" customHeight="1" x14ac:dyDescent="0.25">
      <c r="A47" s="142" t="str">
        <f>VLOOKUP(B47,'[1]LISTADO ATM'!$A$2:$C$922,3,0)</f>
        <v>DISTRITO NACIONAL</v>
      </c>
      <c r="B47" s="136">
        <v>738</v>
      </c>
      <c r="C47" s="142" t="str">
        <f>VLOOKUP(B47,'[1]LISTADO ATM'!$A$2:$B$922,2,0)</f>
        <v xml:space="preserve">ATM Zona Franca Los Alcarrizos </v>
      </c>
      <c r="D47" s="152" t="s">
        <v>2428</v>
      </c>
      <c r="E47" s="151">
        <v>3336033637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815</v>
      </c>
      <c r="C48" s="142" t="str">
        <f>VLOOKUP(B48,'[1]LISTADO ATM'!$A$2:$B$922,2,0)</f>
        <v xml:space="preserve">ATM Oficina Atalaya del Mar </v>
      </c>
      <c r="D48" s="152" t="s">
        <v>2428</v>
      </c>
      <c r="E48" s="151">
        <v>3336033638</v>
      </c>
    </row>
    <row r="49" spans="1:5" s="119" customFormat="1" ht="19.5" customHeight="1" x14ac:dyDescent="0.25">
      <c r="A49" s="142" t="str">
        <f>VLOOKUP(B49,'[1]LISTADO ATM'!$A$2:$C$922,3,0)</f>
        <v>SUR</v>
      </c>
      <c r="B49" s="136">
        <v>84</v>
      </c>
      <c r="C49" s="142" t="str">
        <f>VLOOKUP(B49,'[1]LISTADO ATM'!$A$2:$B$922,2,0)</f>
        <v xml:space="preserve">ATM Oficina Multicentro Sirena San Cristóbal </v>
      </c>
      <c r="D49" s="152" t="s">
        <v>2428</v>
      </c>
      <c r="E49" s="151">
        <v>3336033639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285</v>
      </c>
      <c r="C50" s="142" t="str">
        <f>VLOOKUP(B50,'[1]LISTADO ATM'!$A$2:$B$922,2,0)</f>
        <v xml:space="preserve">ATM Oficina Camino Real (Puerto Plata) </v>
      </c>
      <c r="D50" s="152" t="s">
        <v>2428</v>
      </c>
      <c r="E50" s="151">
        <v>3336033642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979</v>
      </c>
      <c r="C51" s="142" t="str">
        <f>VLOOKUP(B51,'[1]LISTADO ATM'!$A$2:$B$922,2,0)</f>
        <v xml:space="preserve">ATM Oficina Luperón I </v>
      </c>
      <c r="D51" s="152" t="s">
        <v>2428</v>
      </c>
      <c r="E51" s="151">
        <v>3336033644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734</v>
      </c>
      <c r="C52" s="142" t="str">
        <f>VLOOKUP(B52,'[1]LISTADO ATM'!$A$2:$B$922,2,0)</f>
        <v xml:space="preserve">ATM Oficina Independencia I </v>
      </c>
      <c r="D52" s="152" t="s">
        <v>2428</v>
      </c>
      <c r="E52" s="151">
        <v>3336033646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931</v>
      </c>
      <c r="C53" s="142" t="str">
        <f>VLOOKUP(B53,'[1]LISTADO ATM'!$A$2:$B$922,2,0)</f>
        <v xml:space="preserve">ATM Autobanco Luperón I </v>
      </c>
      <c r="D53" s="152" t="s">
        <v>2428</v>
      </c>
      <c r="E53" s="151">
        <v>3336033648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767</v>
      </c>
      <c r="C54" s="142" t="str">
        <f>VLOOKUP(B54,'[1]LISTADO ATM'!$A$2:$B$922,2,0)</f>
        <v xml:space="preserve">ATM S/M Diverso (Azua) </v>
      </c>
      <c r="D54" s="152" t="s">
        <v>2428</v>
      </c>
      <c r="E54" s="151">
        <v>3336033649</v>
      </c>
    </row>
    <row r="55" spans="1:5" s="119" customFormat="1" ht="18" customHeight="1" x14ac:dyDescent="0.25">
      <c r="A55" s="142" t="str">
        <f>VLOOKUP(B55,'[1]LISTADO ATM'!$A$2:$C$922,3,0)</f>
        <v>ESTE</v>
      </c>
      <c r="B55" s="136">
        <v>427</v>
      </c>
      <c r="C55" s="142" t="str">
        <f>VLOOKUP(B55,'[1]LISTADO ATM'!$A$2:$B$922,2,0)</f>
        <v xml:space="preserve">ATM Almacenes Iberia (Hato Mayor) </v>
      </c>
      <c r="D55" s="152" t="s">
        <v>2428</v>
      </c>
      <c r="E55" s="151">
        <v>3336033650</v>
      </c>
    </row>
    <row r="56" spans="1:5" s="119" customFormat="1" ht="18" customHeight="1" x14ac:dyDescent="0.25">
      <c r="A56" s="142" t="str">
        <f>VLOOKUP(B56,'[1]LISTADO ATM'!$A$2:$C$922,3,0)</f>
        <v>SUR</v>
      </c>
      <c r="B56" s="136">
        <v>44</v>
      </c>
      <c r="C56" s="142" t="str">
        <f>VLOOKUP(B56,'[1]LISTADO ATM'!$A$2:$B$922,2,0)</f>
        <v xml:space="preserve">ATM Oficina Pedernales </v>
      </c>
      <c r="D56" s="152" t="s">
        <v>2428</v>
      </c>
      <c r="E56" s="151">
        <v>3336033651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407</v>
      </c>
      <c r="C57" s="142" t="str">
        <f>VLOOKUP(B57,'[1]LISTADO ATM'!$A$2:$B$922,2,0)</f>
        <v xml:space="preserve">ATM Multicentro La Sirena Villa Mella </v>
      </c>
      <c r="D57" s="152" t="s">
        <v>2428</v>
      </c>
      <c r="E57" s="151">
        <v>3336033664</v>
      </c>
    </row>
    <row r="58" spans="1:5" s="119" customFormat="1" ht="18" customHeight="1" x14ac:dyDescent="0.25">
      <c r="A58" s="142" t="str">
        <f>VLOOKUP(B58,'[1]LISTADO ATM'!$A$2:$C$922,3,0)</f>
        <v>NORTE</v>
      </c>
      <c r="B58" s="136">
        <v>373</v>
      </c>
      <c r="C58" s="142" t="str">
        <f>VLOOKUP(B58,'[1]LISTADO ATM'!$A$2:$B$922,2,0)</f>
        <v>S/M Tangui Nagua</v>
      </c>
      <c r="D58" s="152" t="s">
        <v>2428</v>
      </c>
      <c r="E58" s="151">
        <v>3336033665</v>
      </c>
    </row>
    <row r="59" spans="1:5" s="119" customFormat="1" ht="18" customHeight="1" x14ac:dyDescent="0.25">
      <c r="A59" s="142" t="str">
        <f>VLOOKUP(B59,'[1]LISTADO ATM'!$A$2:$C$922,3,0)</f>
        <v>NORTE</v>
      </c>
      <c r="B59" s="136">
        <v>310</v>
      </c>
      <c r="C59" s="142" t="str">
        <f>VLOOKUP(B59,'[1]LISTADO ATM'!$A$2:$B$922,2,0)</f>
        <v xml:space="preserve">ATM Farmacia San Judas Tadeo Jarabacoa </v>
      </c>
      <c r="D59" s="152" t="s">
        <v>2428</v>
      </c>
      <c r="E59" s="151">
        <v>3336033666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93</v>
      </c>
      <c r="C60" s="142" t="str">
        <f>VLOOKUP(B60,'[1]LISTADO ATM'!$A$2:$B$922,2,0)</f>
        <v xml:space="preserve">ATM Oficina Cotuí </v>
      </c>
      <c r="D60" s="152" t="s">
        <v>2428</v>
      </c>
      <c r="E60" s="151">
        <v>3336033641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632</v>
      </c>
      <c r="C61" s="142" t="str">
        <f>VLOOKUP(B61,'[1]LISTADO ATM'!$A$2:$B$922,2,0)</f>
        <v xml:space="preserve">ATM Autobanco Gurabo </v>
      </c>
      <c r="D61" s="152" t="s">
        <v>2428</v>
      </c>
      <c r="E61" s="151">
        <v>3336033667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651</v>
      </c>
      <c r="C62" s="142" t="str">
        <f>VLOOKUP(B62,'[1]LISTADO ATM'!$A$2:$B$922,2,0)</f>
        <v>ATM Eco Petroleo Romana</v>
      </c>
      <c r="D62" s="152" t="s">
        <v>2428</v>
      </c>
      <c r="E62" s="151">
        <v>3336033669</v>
      </c>
    </row>
    <row r="63" spans="1:5" s="119" customFormat="1" ht="18" customHeight="1" x14ac:dyDescent="0.25">
      <c r="A63" s="142" t="str">
        <f>VLOOKUP(B63,'[1]LISTADO ATM'!$A$2:$C$922,3,0)</f>
        <v>SUR</v>
      </c>
      <c r="B63" s="136">
        <v>5</v>
      </c>
      <c r="C63" s="142" t="str">
        <f>VLOOKUP(B63,'[1]LISTADO ATM'!$A$2:$B$922,2,0)</f>
        <v>ATM Oficina Autoservicio Villa Ofelia (San Juan)</v>
      </c>
      <c r="D63" s="152" t="s">
        <v>2428</v>
      </c>
      <c r="E63" s="151">
        <v>3336033671</v>
      </c>
    </row>
    <row r="64" spans="1:5" s="119" customFormat="1" ht="18" customHeight="1" x14ac:dyDescent="0.25">
      <c r="A64" s="142" t="str">
        <f>VLOOKUP(B64,'[1]LISTADO ATM'!$A$2:$C$922,3,0)</f>
        <v>DISTRITO NACIONAL</v>
      </c>
      <c r="B64" s="136">
        <v>696</v>
      </c>
      <c r="C64" s="142" t="str">
        <f>VLOOKUP(B64,'[1]LISTADO ATM'!$A$2:$B$922,2,0)</f>
        <v>ATM Olé Jacobo Majluta</v>
      </c>
      <c r="D64" s="152" t="s">
        <v>2428</v>
      </c>
      <c r="E64" s="151">
        <v>3336033672</v>
      </c>
    </row>
    <row r="65" spans="1:6" ht="18" x14ac:dyDescent="0.25">
      <c r="A65" s="142" t="str">
        <f>VLOOKUP(B65,'[1]LISTADO ATM'!$A$2:$C$922,3,0)</f>
        <v>NORTE</v>
      </c>
      <c r="B65" s="136">
        <v>142</v>
      </c>
      <c r="C65" s="142" t="str">
        <f>VLOOKUP(B65,'[1]LISTADO ATM'!$A$2:$B$922,2,0)</f>
        <v xml:space="preserve">ATM Centro de Caja Galerías Bonao </v>
      </c>
      <c r="D65" s="152" t="s">
        <v>2428</v>
      </c>
      <c r="E65" s="151">
        <v>3336033673</v>
      </c>
    </row>
    <row r="66" spans="1:6" s="106" customFormat="1" ht="18" customHeight="1" x14ac:dyDescent="0.25">
      <c r="A66" s="142" t="str">
        <f>VLOOKUP(B66,'[1]LISTADO ATM'!$A$2:$C$922,3,0)</f>
        <v>ESTE</v>
      </c>
      <c r="B66" s="136">
        <v>385</v>
      </c>
      <c r="C66" s="142" t="str">
        <f>VLOOKUP(B66,'[1]LISTADO ATM'!$A$2:$B$922,2,0)</f>
        <v xml:space="preserve">ATM Plaza Verón I </v>
      </c>
      <c r="D66" s="152" t="s">
        <v>2428</v>
      </c>
      <c r="E66" s="151">
        <v>3336033260</v>
      </c>
    </row>
    <row r="67" spans="1:6" s="106" customFormat="1" ht="18.75" customHeight="1" x14ac:dyDescent="0.25">
      <c r="A67" s="142" t="str">
        <f>VLOOKUP(B67,'[1]LISTADO ATM'!$A$2:$C$922,3,0)</f>
        <v>DISTRITO NACIONAL</v>
      </c>
      <c r="B67" s="136">
        <v>973</v>
      </c>
      <c r="C67" s="142" t="str">
        <f>VLOOKUP(B67,'[1]LISTADO ATM'!$A$2:$B$922,2,0)</f>
        <v xml:space="preserve">ATM Oficina Sabana de la Mar </v>
      </c>
      <c r="D67" s="152" t="s">
        <v>2428</v>
      </c>
      <c r="E67" s="151">
        <v>3336033680</v>
      </c>
    </row>
    <row r="68" spans="1:6" s="106" customFormat="1" ht="18" customHeight="1" x14ac:dyDescent="0.25">
      <c r="A68" s="142" t="str">
        <f>VLOOKUP(B68,'[1]LISTADO ATM'!$A$2:$C$922,3,0)</f>
        <v>DISTRITO NACIONAL</v>
      </c>
      <c r="B68" s="136">
        <v>578</v>
      </c>
      <c r="C68" s="142" t="str">
        <f>VLOOKUP(B68,'[1]LISTADO ATM'!$A$2:$B$922,2,0)</f>
        <v xml:space="preserve">ATM Procuraduría General de la República </v>
      </c>
      <c r="D68" s="152" t="s">
        <v>2428</v>
      </c>
      <c r="E68" s="151">
        <v>3336033683</v>
      </c>
    </row>
    <row r="69" spans="1:6" s="106" customFormat="1" ht="18" customHeight="1" x14ac:dyDescent="0.25">
      <c r="A69" s="142" t="str">
        <f>VLOOKUP(B69,'[1]LISTADO ATM'!$A$2:$C$922,3,0)</f>
        <v>DISTRITO NACIONAL</v>
      </c>
      <c r="B69" s="136">
        <v>600</v>
      </c>
      <c r="C69" s="142" t="str">
        <f>VLOOKUP(B69,'[1]LISTADO ATM'!$A$2:$B$922,2,0)</f>
        <v>ATM S/M Bravo Hipica</v>
      </c>
      <c r="D69" s="152" t="s">
        <v>2428</v>
      </c>
      <c r="E69" s="151">
        <v>3336033684</v>
      </c>
    </row>
    <row r="70" spans="1:6" s="111" customFormat="1" ht="18" customHeight="1" x14ac:dyDescent="0.25">
      <c r="A70" s="142" t="str">
        <f>VLOOKUP(B70,'[1]LISTADO ATM'!$A$2:$C$922,3,0)</f>
        <v>ESTE</v>
      </c>
      <c r="B70" s="136">
        <v>630</v>
      </c>
      <c r="C70" s="142" t="str">
        <f>VLOOKUP(B70,'[1]LISTADO ATM'!$A$2:$B$922,2,0)</f>
        <v xml:space="preserve">ATM Oficina Plaza Zaglul (SPM) </v>
      </c>
      <c r="D70" s="152" t="s">
        <v>2428</v>
      </c>
      <c r="E70" s="151">
        <v>3336033685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655</v>
      </c>
      <c r="C71" s="142" t="str">
        <f>VLOOKUP(B71,'[1]LISTADO ATM'!$A$2:$B$922,2,0)</f>
        <v>ATM Farmacia Sandra</v>
      </c>
      <c r="D71" s="152" t="s">
        <v>2428</v>
      </c>
      <c r="E71" s="151">
        <v>3336033686</v>
      </c>
      <c r="F71" s="119"/>
    </row>
    <row r="72" spans="1:6" s="119" customFormat="1" ht="18" customHeight="1" x14ac:dyDescent="0.25">
      <c r="A72" s="142" t="str">
        <f>VLOOKUP(B72,'[1]LISTADO ATM'!$A$2:$C$922,3,0)</f>
        <v>DISTRITO NACIONAL</v>
      </c>
      <c r="B72" s="136">
        <v>957</v>
      </c>
      <c r="C72" s="142" t="str">
        <f>VLOOKUP(B72,'[1]LISTADO ATM'!$A$2:$B$922,2,0)</f>
        <v xml:space="preserve">ATM Oficina Venezuela </v>
      </c>
      <c r="D72" s="152" t="s">
        <v>2428</v>
      </c>
      <c r="E72" s="151">
        <v>3336033689</v>
      </c>
    </row>
    <row r="73" spans="1:6" s="119" customFormat="1" ht="18" customHeight="1" x14ac:dyDescent="0.25">
      <c r="A73" s="148"/>
      <c r="B73" s="149">
        <f>COUNT(B19:B72)</f>
        <v>54</v>
      </c>
      <c r="C73" s="193"/>
      <c r="D73" s="194"/>
      <c r="E73" s="195"/>
    </row>
    <row r="74" spans="1:6" s="118" customFormat="1" ht="18.75" customHeight="1" thickBot="1" x14ac:dyDescent="0.3">
      <c r="A74" s="196"/>
      <c r="B74" s="187"/>
      <c r="C74" s="187"/>
      <c r="D74" s="187"/>
      <c r="E74" s="188"/>
      <c r="F74" s="119"/>
    </row>
    <row r="75" spans="1:6" s="111" customFormat="1" ht="18.75" customHeight="1" thickBot="1" x14ac:dyDescent="0.3">
      <c r="A75" s="197" t="s">
        <v>2644</v>
      </c>
      <c r="B75" s="198"/>
      <c r="C75" s="198"/>
      <c r="D75" s="198"/>
      <c r="E75" s="199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55" t="s">
        <v>2410</v>
      </c>
      <c r="E76" s="147" t="s">
        <v>2408</v>
      </c>
      <c r="F76" s="119"/>
    </row>
    <row r="77" spans="1:6" ht="18.75" customHeight="1" x14ac:dyDescent="0.25">
      <c r="A77" s="139" t="str">
        <f>VLOOKUP(B77,'[1]LISTADO ATM'!$A$2:$C$922,3,0)</f>
        <v>DISTRITO NACIONAL</v>
      </c>
      <c r="B77" s="136">
        <v>406</v>
      </c>
      <c r="C77" s="139" t="str">
        <f>VLOOKUP(B77,'[1]LISTADO ATM'!$A$2:$B$822,2,0)</f>
        <v xml:space="preserve">ATM UNP Plaza Lama Máximo Gómez </v>
      </c>
      <c r="D77" s="143" t="s">
        <v>2433</v>
      </c>
      <c r="E77" s="151">
        <v>3336030524</v>
      </c>
      <c r="F77" s="119"/>
    </row>
    <row r="78" spans="1:6" ht="18.75" customHeight="1" x14ac:dyDescent="0.25">
      <c r="A78" s="139" t="str">
        <f>VLOOKUP(B78,'[1]LISTADO ATM'!$A$2:$C$922,3,0)</f>
        <v>DISTRITO NACIONAL</v>
      </c>
      <c r="B78" s="136">
        <v>719</v>
      </c>
      <c r="C78" s="139" t="str">
        <f>VLOOKUP(B78,'[1]LISTADO ATM'!$A$2:$B$822,2,0)</f>
        <v xml:space="preserve">ATM Ayuntamiento Municipal San Luís </v>
      </c>
      <c r="D78" s="143" t="s">
        <v>2433</v>
      </c>
      <c r="E78" s="151">
        <v>3336031567</v>
      </c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6">
        <v>438</v>
      </c>
      <c r="C79" s="139" t="str">
        <f>VLOOKUP(B79,'[1]LISTADO ATM'!$A$2:$B$822,2,0)</f>
        <v xml:space="preserve">ATM Autobanco Torre IV </v>
      </c>
      <c r="D79" s="143" t="s">
        <v>2433</v>
      </c>
      <c r="E79" s="151">
        <v>3336033668</v>
      </c>
      <c r="F79" s="119"/>
    </row>
    <row r="80" spans="1:6" ht="18.75" customHeight="1" x14ac:dyDescent="0.25">
      <c r="A80" s="142" t="str">
        <f>VLOOKUP(B80,'[1]LISTADO ATM'!$A$2:$C$922,3,0)</f>
        <v>DISTRITO NACIONAL</v>
      </c>
      <c r="B80" s="136">
        <v>949</v>
      </c>
      <c r="C80" s="142" t="str">
        <f>VLOOKUP(B80,'[1]LISTADO ATM'!$A$2:$B$922,2,0)</f>
        <v xml:space="preserve">ATM S/M Bravo San Isidro Coral Mall </v>
      </c>
      <c r="D80" s="143" t="s">
        <v>2433</v>
      </c>
      <c r="E80" s="151">
        <v>3336032686</v>
      </c>
      <c r="F80" s="119"/>
    </row>
    <row r="81" spans="1:6" ht="18" customHeight="1" x14ac:dyDescent="0.25">
      <c r="A81" s="142" t="str">
        <f>VLOOKUP(B81,'[1]LISTADO ATM'!$A$2:$C$922,3,0)</f>
        <v>SUR</v>
      </c>
      <c r="B81" s="136">
        <v>699</v>
      </c>
      <c r="C81" s="142" t="str">
        <f>VLOOKUP(B81,'[1]LISTADO ATM'!$A$2:$B$922,2,0)</f>
        <v>ATM S/M Bravo Bani</v>
      </c>
      <c r="D81" s="143" t="s">
        <v>2433</v>
      </c>
      <c r="E81" s="151">
        <v>3336032702</v>
      </c>
      <c r="F81" s="119"/>
    </row>
    <row r="82" spans="1:6" ht="18.75" customHeight="1" x14ac:dyDescent="0.25">
      <c r="A82" s="142" t="str">
        <f>VLOOKUP(B82,'[1]LISTADO ATM'!$A$2:$C$922,3,0)</f>
        <v>DISTRITO NACIONAL</v>
      </c>
      <c r="B82" s="136">
        <v>932</v>
      </c>
      <c r="C82" s="142" t="str">
        <f>VLOOKUP(B82,'[1]LISTADO ATM'!$A$2:$B$922,2,0)</f>
        <v xml:space="preserve">ATM Banco Agrícola </v>
      </c>
      <c r="D82" s="143" t="s">
        <v>2433</v>
      </c>
      <c r="E82" s="151">
        <v>3336032747</v>
      </c>
      <c r="F82" s="119"/>
    </row>
    <row r="83" spans="1:6" ht="18.75" customHeight="1" x14ac:dyDescent="0.25">
      <c r="A83" s="142" t="str">
        <f>VLOOKUP(B83,'[1]LISTADO ATM'!$A$2:$C$922,3,0)</f>
        <v>DISTRITO NACIONAL</v>
      </c>
      <c r="B83" s="136">
        <v>476</v>
      </c>
      <c r="C83" s="142" t="str">
        <f>VLOOKUP(B83,'[1]LISTADO ATM'!$A$2:$B$922,2,0)</f>
        <v xml:space="preserve">ATM Multicentro La Sirena Las Caobas </v>
      </c>
      <c r="D83" s="143" t="s">
        <v>2433</v>
      </c>
      <c r="E83" s="151">
        <v>3336033195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315</v>
      </c>
      <c r="C84" s="142" t="str">
        <f>VLOOKUP(B84,'[1]LISTADO ATM'!$A$2:$B$922,2,0)</f>
        <v xml:space="preserve">ATM Oficina Estrella Sadalá </v>
      </c>
      <c r="D84" s="143" t="s">
        <v>2433</v>
      </c>
      <c r="E84" s="151">
        <v>3336033423</v>
      </c>
      <c r="F84" s="119"/>
    </row>
    <row r="85" spans="1:6" ht="18.75" customHeight="1" x14ac:dyDescent="0.25">
      <c r="A85" s="142" t="str">
        <f>VLOOKUP(B85,'[1]LISTADO ATM'!$A$2:$C$922,3,0)</f>
        <v>ESTE</v>
      </c>
      <c r="B85" s="136">
        <v>293</v>
      </c>
      <c r="C85" s="142" t="str">
        <f>VLOOKUP(B85,'[1]LISTADO ATM'!$A$2:$B$922,2,0)</f>
        <v xml:space="preserve">ATM S/M Nueva Visión (San Pedro) </v>
      </c>
      <c r="D85" s="143" t="s">
        <v>2433</v>
      </c>
      <c r="E85" s="151">
        <v>3336033449</v>
      </c>
    </row>
    <row r="86" spans="1:6" ht="18.75" customHeight="1" x14ac:dyDescent="0.25">
      <c r="A86" s="142" t="str">
        <f>VLOOKUP(B86,'[1]LISTADO ATM'!$A$2:$C$922,3,0)</f>
        <v>SUR</v>
      </c>
      <c r="B86" s="136">
        <v>871</v>
      </c>
      <c r="C86" s="142" t="str">
        <f>VLOOKUP(B86,'[1]LISTADO ATM'!$A$2:$B$922,2,0)</f>
        <v>ATM Plaza Cultural San Juan</v>
      </c>
      <c r="D86" s="143" t="s">
        <v>2433</v>
      </c>
      <c r="E86" s="151">
        <v>3336033561</v>
      </c>
    </row>
    <row r="87" spans="1:6" ht="18.75" customHeight="1" x14ac:dyDescent="0.25">
      <c r="A87" s="142" t="str">
        <f>VLOOKUP(B87,'[1]LISTADO ATM'!$A$2:$C$922,3,0)</f>
        <v>DISTRITO NACIONAL</v>
      </c>
      <c r="B87" s="136">
        <v>735</v>
      </c>
      <c r="C87" s="142" t="str">
        <f>VLOOKUP(B87,'[1]LISTADO ATM'!$A$2:$B$922,2,0)</f>
        <v xml:space="preserve">ATM Oficina Independencia II  </v>
      </c>
      <c r="D87" s="143" t="s">
        <v>2433</v>
      </c>
      <c r="E87" s="151">
        <v>3336033640</v>
      </c>
    </row>
    <row r="88" spans="1:6" ht="18.75" customHeight="1" x14ac:dyDescent="0.25">
      <c r="A88" s="142" t="str">
        <f>VLOOKUP(B88,'[1]LISTADO ATM'!$A$2:$C$922,3,0)</f>
        <v>NORTE</v>
      </c>
      <c r="B88" s="136">
        <v>413</v>
      </c>
      <c r="C88" s="142" t="str">
        <f>VLOOKUP(B88,'[1]LISTADO ATM'!$A$2:$B$922,2,0)</f>
        <v xml:space="preserve">ATM UNP Las Galeras Samaná </v>
      </c>
      <c r="D88" s="143" t="s">
        <v>2433</v>
      </c>
      <c r="E88" s="151">
        <v>3336033643</v>
      </c>
    </row>
    <row r="89" spans="1:6" ht="18" x14ac:dyDescent="0.25">
      <c r="A89" s="142" t="str">
        <f>VLOOKUP(B89,'[1]LISTADO ATM'!$A$2:$C$922,3,0)</f>
        <v>DISTRITO NACIONAL</v>
      </c>
      <c r="B89" s="136">
        <v>621</v>
      </c>
      <c r="C89" s="142" t="str">
        <f>VLOOKUP(B89,'[1]LISTADO ATM'!$A$2:$B$922,2,0)</f>
        <v xml:space="preserve">ATM CESAC  </v>
      </c>
      <c r="D89" s="143" t="s">
        <v>2433</v>
      </c>
      <c r="E89" s="151">
        <v>3336033645</v>
      </c>
    </row>
    <row r="90" spans="1:6" ht="18.75" customHeight="1" x14ac:dyDescent="0.25">
      <c r="A90" s="142" t="str">
        <f>VLOOKUP(B90,'[1]LISTADO ATM'!$A$2:$C$922,3,0)</f>
        <v>ESTE</v>
      </c>
      <c r="B90" s="136">
        <v>480</v>
      </c>
      <c r="C90" s="142" t="str">
        <f>VLOOKUP(B90,'[1]LISTADO ATM'!$A$2:$B$922,2,0)</f>
        <v>ATM UNP Farmaconal Higuey</v>
      </c>
      <c r="D90" s="143" t="s">
        <v>2433</v>
      </c>
      <c r="E90" s="151">
        <v>3336033166</v>
      </c>
    </row>
    <row r="91" spans="1:6" ht="18" x14ac:dyDescent="0.25">
      <c r="A91" s="142" t="str">
        <f>VLOOKUP(B91,'[1]LISTADO ATM'!$A$2:$C$922,3,0)</f>
        <v>NORTE</v>
      </c>
      <c r="B91" s="136">
        <v>595</v>
      </c>
      <c r="C91" s="142" t="str">
        <f>VLOOKUP(B91,'[1]LISTADO ATM'!$A$2:$B$922,2,0)</f>
        <v xml:space="preserve">ATM S/M Central I (Santiago) </v>
      </c>
      <c r="D91" s="143" t="s">
        <v>2433</v>
      </c>
      <c r="E91" s="151">
        <v>3336033674</v>
      </c>
    </row>
    <row r="92" spans="1:6" ht="18" x14ac:dyDescent="0.25">
      <c r="A92" s="142" t="str">
        <f>VLOOKUP(B92,'[1]LISTADO ATM'!$A$2:$C$922,3,0)</f>
        <v>DISTRITO NACIONAL</v>
      </c>
      <c r="B92" s="136">
        <v>717</v>
      </c>
      <c r="C92" s="142" t="str">
        <f>VLOOKUP(B92,'[1]LISTADO ATM'!$A$2:$B$922,2,0)</f>
        <v xml:space="preserve">ATM Oficina Los Alcarrizos </v>
      </c>
      <c r="D92" s="143" t="s">
        <v>2433</v>
      </c>
      <c r="E92" s="151">
        <v>3336033675</v>
      </c>
    </row>
    <row r="93" spans="1:6" ht="18.75" customHeight="1" x14ac:dyDescent="0.25">
      <c r="A93" s="142" t="str">
        <f>VLOOKUP(B93,'[1]LISTADO ATM'!$A$2:$C$922,3,0)</f>
        <v>DISTRITO NACIONAL</v>
      </c>
      <c r="B93" s="136">
        <v>539</v>
      </c>
      <c r="C93" s="142" t="str">
        <f>VLOOKUP(B93,'[1]LISTADO ATM'!$A$2:$B$922,2,0)</f>
        <v>ATM S/M La Cadena Los Proceres</v>
      </c>
      <c r="D93" s="143" t="s">
        <v>2433</v>
      </c>
      <c r="E93" s="151">
        <v>3336033682</v>
      </c>
    </row>
    <row r="94" spans="1:6" ht="18" x14ac:dyDescent="0.25">
      <c r="A94" s="142" t="str">
        <f>VLOOKUP(B94,'[1]LISTADO ATM'!$A$2:$C$922,3,0)</f>
        <v>SUR</v>
      </c>
      <c r="B94" s="136">
        <v>750</v>
      </c>
      <c r="C94" s="142" t="str">
        <f>VLOOKUP(B94,'[1]LISTADO ATM'!$A$2:$B$922,2,0)</f>
        <v xml:space="preserve">ATM UNP Duvergé </v>
      </c>
      <c r="D94" s="143" t="s">
        <v>2433</v>
      </c>
      <c r="E94" s="151">
        <v>3336033687</v>
      </c>
    </row>
    <row r="95" spans="1:6" ht="18" x14ac:dyDescent="0.25">
      <c r="A95" s="142" t="str">
        <f>VLOOKUP(B95,'[1]LISTADO ATM'!$A$2:$C$922,3,0)</f>
        <v>DISTRITO NACIONAL</v>
      </c>
      <c r="B95" s="136">
        <v>797</v>
      </c>
      <c r="C95" s="142" t="str">
        <f>VLOOKUP(B95,'[1]LISTADO ATM'!$A$2:$B$922,2,0)</f>
        <v>ATM Dirección de Jubilaciones y Pensiones</v>
      </c>
      <c r="D95" s="143" t="s">
        <v>2433</v>
      </c>
      <c r="E95" s="151">
        <v>3336033688</v>
      </c>
    </row>
    <row r="96" spans="1:6" ht="18" x14ac:dyDescent="0.25">
      <c r="A96" s="142" t="str">
        <f>VLOOKUP(B96,'[1]LISTADO ATM'!$A$2:$C$922,3,0)</f>
        <v>SUR</v>
      </c>
      <c r="B96" s="136">
        <v>962</v>
      </c>
      <c r="C96" s="142" t="str">
        <f>VLOOKUP(B96,'[1]LISTADO ATM'!$A$2:$B$922,2,0)</f>
        <v xml:space="preserve">ATM Oficina Villa Ofelia II (San Juan) </v>
      </c>
      <c r="D96" s="143" t="s">
        <v>2433</v>
      </c>
      <c r="E96" s="151">
        <v>3336033690</v>
      </c>
    </row>
    <row r="97" spans="1:5" ht="18.75" thickBot="1" x14ac:dyDescent="0.3">
      <c r="A97" s="141" t="s">
        <v>2460</v>
      </c>
      <c r="B97" s="150">
        <f>COUNTA(B77:B96)</f>
        <v>20</v>
      </c>
      <c r="C97" s="167"/>
      <c r="D97" s="168"/>
      <c r="E97" s="169"/>
    </row>
    <row r="98" spans="1:5" ht="18.75" customHeight="1" thickBot="1" x14ac:dyDescent="0.3">
      <c r="A98" s="196"/>
      <c r="B98" s="187"/>
      <c r="C98" s="187"/>
      <c r="D98" s="187"/>
      <c r="E98" s="188"/>
    </row>
    <row r="99" spans="1:5" ht="18.75" customHeight="1" thickBot="1" x14ac:dyDescent="0.3">
      <c r="A99" s="175" t="s">
        <v>2571</v>
      </c>
      <c r="B99" s="176"/>
      <c r="C99" s="176"/>
      <c r="D99" s="176"/>
      <c r="E99" s="177"/>
    </row>
    <row r="100" spans="1:5" ht="18" x14ac:dyDescent="0.25">
      <c r="A100" s="147" t="s">
        <v>15</v>
      </c>
      <c r="B100" s="147" t="s">
        <v>2407</v>
      </c>
      <c r="C100" s="147" t="s">
        <v>46</v>
      </c>
      <c r="D100" s="155" t="s">
        <v>2410</v>
      </c>
      <c r="E100" s="147" t="s">
        <v>2408</v>
      </c>
    </row>
    <row r="101" spans="1:5" ht="18.75" customHeight="1" x14ac:dyDescent="0.25">
      <c r="A101" s="139" t="str">
        <f>VLOOKUP(B101,'[1]LISTADO ATM'!$A$2:$C$922,3,0)</f>
        <v>ESTE</v>
      </c>
      <c r="B101" s="153">
        <v>158</v>
      </c>
      <c r="C101" s="139" t="str">
        <f>VLOOKUP(B101,'[1]LISTADO ATM'!$A$2:$B$822,2,0)</f>
        <v xml:space="preserve">ATM Oficina Romana Norte </v>
      </c>
      <c r="D101" s="143" t="s">
        <v>2626</v>
      </c>
      <c r="E101" s="144">
        <v>3336032088</v>
      </c>
    </row>
    <row r="102" spans="1:5" ht="18" x14ac:dyDescent="0.25">
      <c r="A102" s="139" t="str">
        <f>VLOOKUP(B102,'[1]LISTADO ATM'!$A$2:$C$922,3,0)</f>
        <v>DISTRITO NACIONAL</v>
      </c>
      <c r="B102" s="136">
        <v>818</v>
      </c>
      <c r="C102" s="139" t="str">
        <f>VLOOKUP(B102,'[1]LISTADO ATM'!$A$2:$B$822,2,0)</f>
        <v xml:space="preserve">ATM Juridicción Inmobiliaria </v>
      </c>
      <c r="D102" s="143" t="s">
        <v>2629</v>
      </c>
      <c r="E102" s="154">
        <v>3336032435</v>
      </c>
    </row>
    <row r="103" spans="1:5" ht="18" x14ac:dyDescent="0.25">
      <c r="A103" s="139" t="str">
        <f>VLOOKUP(B103,'[1]LISTADO ATM'!$A$2:$C$922,3,0)</f>
        <v>DISTRITO NACIONAL</v>
      </c>
      <c r="B103" s="136">
        <v>23</v>
      </c>
      <c r="C103" s="139" t="str">
        <f>VLOOKUP(B103,'[1]LISTADO ATM'!$A$2:$B$822,2,0)</f>
        <v xml:space="preserve">ATM Oficina México </v>
      </c>
      <c r="D103" s="143" t="s">
        <v>2629</v>
      </c>
      <c r="E103" s="144">
        <v>3336033652</v>
      </c>
    </row>
    <row r="104" spans="1:5" ht="18.75" customHeight="1" x14ac:dyDescent="0.25">
      <c r="A104" s="139" t="str">
        <f>VLOOKUP(B104,'[1]LISTADO ATM'!$A$2:$C$922,3,0)</f>
        <v>SUR</v>
      </c>
      <c r="B104" s="136">
        <v>297</v>
      </c>
      <c r="C104" s="139" t="str">
        <f>VLOOKUP(B104,'[1]LISTADO ATM'!$A$2:$B$822,2,0)</f>
        <v xml:space="preserve">ATM S/M Cadena Ocoa </v>
      </c>
      <c r="D104" s="143" t="s">
        <v>2629</v>
      </c>
      <c r="E104" s="154">
        <v>3336033595</v>
      </c>
    </row>
    <row r="105" spans="1:5" ht="18.75" customHeight="1" x14ac:dyDescent="0.25">
      <c r="A105" s="139" t="str">
        <f>VLOOKUP(B105,'[1]LISTADO ATM'!$A$2:$C$922,3,0)</f>
        <v>DISTRITO NACIONAL</v>
      </c>
      <c r="B105" s="136">
        <v>54</v>
      </c>
      <c r="C105" s="139" t="str">
        <f>VLOOKUP(B105,'[1]LISTADO ATM'!$A$2:$B$822,2,0)</f>
        <v xml:space="preserve">ATM Autoservicio Galería 360 </v>
      </c>
      <c r="D105" s="143" t="s">
        <v>2606</v>
      </c>
      <c r="E105" s="154">
        <v>3336033634</v>
      </c>
    </row>
    <row r="106" spans="1:5" ht="18" x14ac:dyDescent="0.25">
      <c r="A106" s="139" t="str">
        <f>VLOOKUP(B106,'[1]LISTADO ATM'!$A$2:$C$922,3,0)</f>
        <v>NORTE</v>
      </c>
      <c r="B106" s="136">
        <v>228</v>
      </c>
      <c r="C106" s="139" t="str">
        <f>VLOOKUP(B106,'[1]LISTADO ATM'!$A$2:$B$822,2,0)</f>
        <v xml:space="preserve">ATM Oficina SAJOMA </v>
      </c>
      <c r="D106" s="143" t="s">
        <v>2629</v>
      </c>
      <c r="E106" s="154">
        <v>3336033670</v>
      </c>
    </row>
    <row r="107" spans="1:5" ht="18.75" thickBot="1" x14ac:dyDescent="0.3">
      <c r="A107" s="141" t="s">
        <v>2460</v>
      </c>
      <c r="B107" s="137">
        <f>COUNT(B101:B106)</f>
        <v>6</v>
      </c>
      <c r="C107" s="178"/>
      <c r="D107" s="179"/>
      <c r="E107" s="180"/>
    </row>
    <row r="108" spans="1:5" ht="18.75" customHeight="1" thickBot="1" x14ac:dyDescent="0.3">
      <c r="A108" s="181"/>
      <c r="B108" s="182"/>
      <c r="C108" s="183"/>
      <c r="D108" s="183"/>
      <c r="E108" s="184"/>
    </row>
    <row r="109" spans="1:5" ht="18.75" thickBot="1" x14ac:dyDescent="0.3">
      <c r="A109" s="189" t="s">
        <v>2462</v>
      </c>
      <c r="B109" s="190"/>
      <c r="C109" s="185"/>
      <c r="D109" s="185"/>
      <c r="E109" s="186"/>
    </row>
    <row r="110" spans="1:5" ht="18.75" customHeight="1" thickBot="1" x14ac:dyDescent="0.3">
      <c r="A110" s="191">
        <f>+B73+B97+B107</f>
        <v>80</v>
      </c>
      <c r="B110" s="192"/>
      <c r="C110" s="185"/>
      <c r="D110" s="185"/>
      <c r="E110" s="186"/>
    </row>
    <row r="111" spans="1:5" ht="15.75" thickBot="1" x14ac:dyDescent="0.3">
      <c r="A111" s="181"/>
      <c r="B111" s="182"/>
      <c r="C111" s="187"/>
      <c r="D111" s="187"/>
      <c r="E111" s="188"/>
    </row>
    <row r="112" spans="1:5" ht="18.75" thickBot="1" x14ac:dyDescent="0.3">
      <c r="A112" s="170" t="s">
        <v>2463</v>
      </c>
      <c r="B112" s="171"/>
      <c r="C112" s="171"/>
      <c r="D112" s="171"/>
      <c r="E112" s="172"/>
    </row>
    <row r="113" spans="1:5" ht="18.75" customHeight="1" x14ac:dyDescent="0.25">
      <c r="A113" s="147" t="s">
        <v>15</v>
      </c>
      <c r="B113" s="147" t="s">
        <v>2407</v>
      </c>
      <c r="C113" s="147" t="s">
        <v>46</v>
      </c>
      <c r="D113" s="173" t="s">
        <v>2410</v>
      </c>
      <c r="E113" s="174"/>
    </row>
    <row r="114" spans="1:5" ht="18" x14ac:dyDescent="0.25">
      <c r="A114" s="139" t="str">
        <f>VLOOKUP(B114,'[1]LISTADO ATM'!$A$2:$C$922,3,0)</f>
        <v>DISTRITO NACIONAL</v>
      </c>
      <c r="B114" s="138">
        <v>574</v>
      </c>
      <c r="C114" s="139" t="str">
        <f>VLOOKUP(B114,'[1]LISTADO ATM'!$A$2:$B$822,2,0)</f>
        <v xml:space="preserve">ATM Club Obras Públicas </v>
      </c>
      <c r="D114" s="165" t="s">
        <v>2573</v>
      </c>
      <c r="E114" s="166"/>
    </row>
    <row r="115" spans="1:5" ht="18" x14ac:dyDescent="0.25">
      <c r="A115" s="139" t="str">
        <f>VLOOKUP(B115,'[1]LISTADO ATM'!$A$2:$C$922,3,0)</f>
        <v>NORTE</v>
      </c>
      <c r="B115" s="138">
        <v>895</v>
      </c>
      <c r="C115" s="139" t="str">
        <f>VLOOKUP(B115,'[1]LISTADO ATM'!$A$2:$B$822,2,0)</f>
        <v xml:space="preserve">ATM S/M Bravo (Santiago) </v>
      </c>
      <c r="D115" s="165" t="s">
        <v>2573</v>
      </c>
      <c r="E115" s="166"/>
    </row>
    <row r="116" spans="1:5" ht="18" x14ac:dyDescent="0.25">
      <c r="A116" s="142" t="str">
        <f>VLOOKUP(B116,'[1]LISTADO ATM'!$A$2:$C$922,3,0)</f>
        <v>NORTE</v>
      </c>
      <c r="B116" s="136">
        <v>348</v>
      </c>
      <c r="C116" s="142" t="str">
        <f>VLOOKUP(B116,'[1]LISTADO ATM'!$A$2:$B$922,2,0)</f>
        <v xml:space="preserve">ATM Oficina Las Terrenas </v>
      </c>
      <c r="D116" s="165" t="s">
        <v>2573</v>
      </c>
      <c r="E116" s="166"/>
    </row>
    <row r="117" spans="1:5" ht="18" x14ac:dyDescent="0.25">
      <c r="A117" s="139" t="str">
        <f>VLOOKUP(B117,'[1]LISTADO ATM'!$A$2:$C$922,3,0)</f>
        <v>DISTRITO NACIONAL</v>
      </c>
      <c r="B117" s="138">
        <v>162</v>
      </c>
      <c r="C117" s="139" t="str">
        <f>VLOOKUP(B117,'[1]LISTADO ATM'!$A$2:$B$822,2,0)</f>
        <v xml:space="preserve">ATM Oficina Tiradentes I </v>
      </c>
      <c r="D117" s="165" t="s">
        <v>2573</v>
      </c>
      <c r="E117" s="166"/>
    </row>
    <row r="118" spans="1:5" ht="18" x14ac:dyDescent="0.25">
      <c r="A118" s="139" t="str">
        <f>VLOOKUP(B118,'[1]LISTADO ATM'!$A$2:$C$922,3,0)</f>
        <v>DISTRITO NACIONAL</v>
      </c>
      <c r="B118" s="138">
        <v>648</v>
      </c>
      <c r="C118" s="139" t="str">
        <f>VLOOKUP(B118,'[1]LISTADO ATM'!$A$2:$B$822,2,0)</f>
        <v xml:space="preserve">ATM Hermandad de Pensionados </v>
      </c>
      <c r="D118" s="165" t="s">
        <v>2573</v>
      </c>
      <c r="E118" s="166"/>
    </row>
    <row r="119" spans="1:5" ht="18" x14ac:dyDescent="0.25">
      <c r="A119" s="139" t="str">
        <f>VLOOKUP(B119,'[1]LISTADO ATM'!$A$2:$C$922,3,0)</f>
        <v>DISTRITO NACIONAL</v>
      </c>
      <c r="B119" s="138">
        <v>981</v>
      </c>
      <c r="C119" s="139" t="str">
        <f>VLOOKUP(B119,'[1]LISTADO ATM'!$A$2:$B$822,2,0)</f>
        <v xml:space="preserve">ATM Edificio 911 </v>
      </c>
      <c r="D119" s="165" t="s">
        <v>2573</v>
      </c>
      <c r="E119" s="166"/>
    </row>
    <row r="120" spans="1:5" ht="18" x14ac:dyDescent="0.25">
      <c r="A120" s="139" t="str">
        <f>VLOOKUP(B120,'[1]LISTADO ATM'!$A$2:$C$922,3,0)</f>
        <v>SUR</v>
      </c>
      <c r="B120" s="138">
        <v>6</v>
      </c>
      <c r="C120" s="139" t="str">
        <f>VLOOKUP(B120,'[1]LISTADO ATM'!$A$2:$B$822,2,0)</f>
        <v xml:space="preserve">ATM Plaza WAO San Juan </v>
      </c>
      <c r="D120" s="165" t="s">
        <v>2642</v>
      </c>
      <c r="E120" s="166"/>
    </row>
    <row r="121" spans="1:5" ht="18" x14ac:dyDescent="0.25">
      <c r="A121" s="139" t="str">
        <f>VLOOKUP(B121,'[1]LISTADO ATM'!$A$2:$C$922,3,0)</f>
        <v>NORTE</v>
      </c>
      <c r="B121" s="138">
        <v>22</v>
      </c>
      <c r="C121" s="139" t="str">
        <f>VLOOKUP(B121,'[1]LISTADO ATM'!$A$2:$B$822,2,0)</f>
        <v>ATM S/M Olimpico (Santiago)</v>
      </c>
      <c r="D121" s="165" t="s">
        <v>2573</v>
      </c>
      <c r="E121" s="166"/>
    </row>
    <row r="122" spans="1:5" ht="18" x14ac:dyDescent="0.25">
      <c r="A122" s="139" t="str">
        <f>VLOOKUP(B122,'[1]LISTADO ATM'!$A$2:$C$922,3,0)</f>
        <v>NORTE</v>
      </c>
      <c r="B122" s="138">
        <v>40</v>
      </c>
      <c r="C122" s="139" t="str">
        <f>VLOOKUP(B122,'[1]LISTADO ATM'!$A$2:$B$822,2,0)</f>
        <v xml:space="preserve">ATM Oficina El Puñal </v>
      </c>
      <c r="D122" s="165" t="s">
        <v>2573</v>
      </c>
      <c r="E122" s="166"/>
    </row>
    <row r="123" spans="1:5" ht="18" x14ac:dyDescent="0.25">
      <c r="A123" s="139" t="str">
        <f>VLOOKUP(B123,'[1]LISTADO ATM'!$A$2:$C$922,3,0)</f>
        <v>SUR</v>
      </c>
      <c r="B123" s="138">
        <v>89</v>
      </c>
      <c r="C123" s="139" t="str">
        <f>VLOOKUP(B123,'[1]LISTADO ATM'!$A$2:$B$822,2,0)</f>
        <v xml:space="preserve">ATM UNP El Cercado (San Juan) </v>
      </c>
      <c r="D123" s="165" t="s">
        <v>2573</v>
      </c>
      <c r="E123" s="166"/>
    </row>
    <row r="124" spans="1:5" ht="18" x14ac:dyDescent="0.25">
      <c r="A124" s="139" t="str">
        <f>VLOOKUP(B124,'[1]LISTADO ATM'!$A$2:$C$922,3,0)</f>
        <v>NORTE</v>
      </c>
      <c r="B124" s="138">
        <v>154</v>
      </c>
      <c r="C124" s="139" t="str">
        <f>VLOOKUP(B124,'[1]LISTADO ATM'!$A$2:$B$822,2,0)</f>
        <v xml:space="preserve">ATM Oficina Sánchez </v>
      </c>
      <c r="D124" s="165" t="s">
        <v>2573</v>
      </c>
      <c r="E124" s="166"/>
    </row>
    <row r="125" spans="1:5" ht="18" x14ac:dyDescent="0.25">
      <c r="A125" s="139" t="str">
        <f>VLOOKUP(B125,'[1]LISTADO ATM'!$A$2:$C$922,3,0)</f>
        <v>ESTE</v>
      </c>
      <c r="B125" s="138">
        <v>211</v>
      </c>
      <c r="C125" s="139" t="str">
        <f>VLOOKUP(B125,'[1]LISTADO ATM'!$A$2:$B$822,2,0)</f>
        <v xml:space="preserve">ATM Oficina La Romana I </v>
      </c>
      <c r="D125" s="165" t="s">
        <v>2573</v>
      </c>
      <c r="E125" s="166"/>
    </row>
    <row r="126" spans="1:5" ht="18" x14ac:dyDescent="0.25">
      <c r="A126" s="139" t="str">
        <f>VLOOKUP(B126,'[1]LISTADO ATM'!$A$2:$C$922,3,0)</f>
        <v>DISTRITO NACIONAL</v>
      </c>
      <c r="B126" s="138">
        <v>227</v>
      </c>
      <c r="C126" s="139" t="str">
        <f>VLOOKUP(B126,'[1]LISTADO ATM'!$A$2:$B$822,2,0)</f>
        <v xml:space="preserve">ATM S/M Bravo Av. Enriquillo </v>
      </c>
      <c r="D126" s="165" t="s">
        <v>2642</v>
      </c>
      <c r="E126" s="166"/>
    </row>
    <row r="127" spans="1:5" ht="18" x14ac:dyDescent="0.25">
      <c r="A127" s="139" t="str">
        <f>VLOOKUP(B127,'[1]LISTADO ATM'!$A$2:$C$922,3,0)</f>
        <v>SUR</v>
      </c>
      <c r="B127" s="138">
        <v>296</v>
      </c>
      <c r="C127" s="139" t="str">
        <f>VLOOKUP(B127,'[1]LISTADO ATM'!$A$2:$B$822,2,0)</f>
        <v>ATM Estación BANICOMB (Baní)  ECO Petroleo</v>
      </c>
      <c r="D127" s="165" t="s">
        <v>2573</v>
      </c>
      <c r="E127" s="166"/>
    </row>
    <row r="128" spans="1:5" ht="18" x14ac:dyDescent="0.25">
      <c r="A128" s="139" t="str">
        <f>VLOOKUP(B128,'[1]LISTADO ATM'!$A$2:$C$922,3,0)</f>
        <v>DISTRITO NACIONAL</v>
      </c>
      <c r="B128" s="138">
        <v>319</v>
      </c>
      <c r="C128" s="139" t="str">
        <f>VLOOKUP(B128,'[1]LISTADO ATM'!$A$2:$B$822,2,0)</f>
        <v>ATM Autobanco Lopez de Vega</v>
      </c>
      <c r="D128" s="165" t="s">
        <v>2573</v>
      </c>
      <c r="E128" s="166"/>
    </row>
    <row r="129" spans="1:5" ht="18" x14ac:dyDescent="0.25">
      <c r="A129" s="139" t="str">
        <f>VLOOKUP(B129,'[1]LISTADO ATM'!$A$2:$C$922,3,0)</f>
        <v>NORTE</v>
      </c>
      <c r="B129" s="138">
        <v>395</v>
      </c>
      <c r="C129" s="139" t="str">
        <f>VLOOKUP(B129,'[1]LISTADO ATM'!$A$2:$B$822,2,0)</f>
        <v xml:space="preserve">ATM UNP Sabana Iglesia </v>
      </c>
      <c r="D129" s="165" t="s">
        <v>2643</v>
      </c>
      <c r="E129" s="166"/>
    </row>
    <row r="130" spans="1:5" ht="18" x14ac:dyDescent="0.25">
      <c r="A130" s="139" t="e">
        <f>VLOOKUP(B130,'[1]LISTADO ATM'!$A$2:$C$922,3,0)</f>
        <v>#N/A</v>
      </c>
      <c r="B130" s="138">
        <v>464</v>
      </c>
      <c r="C130" s="139" t="e">
        <f>VLOOKUP(B130,'[1]LISTADO ATM'!$A$2:$B$822,2,0)</f>
        <v>#N/A</v>
      </c>
      <c r="D130" s="165" t="s">
        <v>2573</v>
      </c>
      <c r="E130" s="166"/>
    </row>
    <row r="131" spans="1:5" ht="18" x14ac:dyDescent="0.25">
      <c r="A131" s="139" t="str">
        <f>VLOOKUP(B131,'[1]LISTADO ATM'!$A$2:$C$922,3,0)</f>
        <v>DISTRITO NACIONAL</v>
      </c>
      <c r="B131" s="138">
        <v>558</v>
      </c>
      <c r="C131" s="139" t="str">
        <f>VLOOKUP(B131,'[1]LISTADO ATM'!$A$2:$B$822,2,0)</f>
        <v xml:space="preserve">ATM Base Naval 27 de Febrero (Sans Soucí) </v>
      </c>
      <c r="D131" s="165" t="s">
        <v>2642</v>
      </c>
      <c r="E131" s="166"/>
    </row>
    <row r="132" spans="1:5" ht="18" x14ac:dyDescent="0.25">
      <c r="A132" s="139" t="str">
        <f>VLOOKUP(B132,'[1]LISTADO ATM'!$A$2:$C$922,3,0)</f>
        <v>SUR</v>
      </c>
      <c r="B132" s="138">
        <v>619</v>
      </c>
      <c r="C132" s="139" t="str">
        <f>VLOOKUP(B132,'[1]LISTADO ATM'!$A$2:$B$822,2,0)</f>
        <v xml:space="preserve">ATM Academia P.N. Hatillo (San Cristóbal) </v>
      </c>
      <c r="D132" s="165" t="s">
        <v>2573</v>
      </c>
      <c r="E132" s="166"/>
    </row>
    <row r="133" spans="1:5" ht="18" x14ac:dyDescent="0.25">
      <c r="A133" s="139" t="str">
        <f>VLOOKUP(B133,'[1]LISTADO ATM'!$A$2:$C$922,3,0)</f>
        <v>ESTE</v>
      </c>
      <c r="B133" s="138">
        <v>660</v>
      </c>
      <c r="C133" s="139" t="str">
        <f>VLOOKUP(B133,'[1]LISTADO ATM'!$A$2:$B$822,2,0)</f>
        <v>ATM Oficina Romana Norte II</v>
      </c>
      <c r="D133" s="165" t="s">
        <v>2573</v>
      </c>
      <c r="E133" s="166"/>
    </row>
    <row r="134" spans="1:5" ht="18" x14ac:dyDescent="0.25">
      <c r="A134" s="139" t="str">
        <f>VLOOKUP(B134,'[1]LISTADO ATM'!$A$2:$C$922,3,0)</f>
        <v>SUR</v>
      </c>
      <c r="B134" s="138">
        <v>766</v>
      </c>
      <c r="C134" s="139" t="str">
        <f>VLOOKUP(B134,'[1]LISTADO ATM'!$A$2:$B$822,2,0)</f>
        <v xml:space="preserve">ATM Oficina Azua II </v>
      </c>
      <c r="D134" s="165" t="s">
        <v>2642</v>
      </c>
      <c r="E134" s="166"/>
    </row>
    <row r="135" spans="1:5" ht="18" x14ac:dyDescent="0.25">
      <c r="A135" s="139" t="str">
        <f>VLOOKUP(B135,'[1]LISTADO ATM'!$A$2:$C$922,3,0)</f>
        <v>SUR</v>
      </c>
      <c r="B135" s="138">
        <v>783</v>
      </c>
      <c r="C135" s="139" t="str">
        <f>VLOOKUP(B135,'[1]LISTADO ATM'!$A$2:$B$822,2,0)</f>
        <v xml:space="preserve">ATM Autobanco Alfa y Omega (Barahona) </v>
      </c>
      <c r="D135" s="165" t="s">
        <v>2642</v>
      </c>
      <c r="E135" s="166"/>
    </row>
    <row r="136" spans="1:5" ht="18" x14ac:dyDescent="0.25">
      <c r="A136" s="139" t="str">
        <f>VLOOKUP(B136,'[1]LISTADO ATM'!$A$2:$C$922,3,0)</f>
        <v>DISTRITO NACIONAL</v>
      </c>
      <c r="B136" s="138">
        <v>860</v>
      </c>
      <c r="C136" s="139" t="str">
        <f>VLOOKUP(B136,'[1]LISTADO ATM'!$A$2:$B$822,2,0)</f>
        <v xml:space="preserve">ATM Oficina Bella Vista 27 de Febrero I </v>
      </c>
      <c r="D136" s="165" t="s">
        <v>2573</v>
      </c>
      <c r="E136" s="166"/>
    </row>
    <row r="137" spans="1:5" ht="18" x14ac:dyDescent="0.25">
      <c r="A137" s="139" t="str">
        <f>VLOOKUP(B137,'[1]LISTADO ATM'!$A$2:$C$922,3,0)</f>
        <v>DISTRITO NACIONAL</v>
      </c>
      <c r="B137" s="138">
        <v>911</v>
      </c>
      <c r="C137" s="139" t="str">
        <f>VLOOKUP(B137,'[1]LISTADO ATM'!$A$2:$B$822,2,0)</f>
        <v xml:space="preserve">ATM Oficina Venezuela II </v>
      </c>
      <c r="D137" s="165" t="s">
        <v>2573</v>
      </c>
      <c r="E137" s="166"/>
    </row>
    <row r="138" spans="1:5" ht="18" x14ac:dyDescent="0.25">
      <c r="A138" s="139" t="str">
        <f>VLOOKUP(B138,'[1]LISTADO ATM'!$A$2:$C$922,3,0)</f>
        <v>ESTE</v>
      </c>
      <c r="B138" s="138">
        <v>912</v>
      </c>
      <c r="C138" s="139" t="str">
        <f>VLOOKUP(B138,'[1]LISTADO ATM'!$A$2:$B$822,2,0)</f>
        <v xml:space="preserve">ATM Oficina San Pedro II </v>
      </c>
      <c r="D138" s="165" t="s">
        <v>2642</v>
      </c>
      <c r="E138" s="166"/>
    </row>
    <row r="139" spans="1:5" ht="18" x14ac:dyDescent="0.25">
      <c r="A139" s="139" t="str">
        <f>VLOOKUP(B139,'[1]LISTADO ATM'!$A$2:$C$922,3,0)</f>
        <v>NORTE</v>
      </c>
      <c r="B139" s="138">
        <v>985</v>
      </c>
      <c r="C139" s="139" t="str">
        <f>VLOOKUP(B139,'[1]LISTADO ATM'!$A$2:$B$822,2,0)</f>
        <v xml:space="preserve">ATM Oficina Dajabón II </v>
      </c>
      <c r="D139" s="165" t="s">
        <v>2642</v>
      </c>
      <c r="E139" s="166"/>
    </row>
    <row r="140" spans="1:5" ht="18" x14ac:dyDescent="0.25">
      <c r="A140" s="139" t="str">
        <f>VLOOKUP(B140,'[1]LISTADO ATM'!$A$2:$C$922,3,0)</f>
        <v>DISTRITO NACIONAL</v>
      </c>
      <c r="B140" s="138">
        <v>993</v>
      </c>
      <c r="C140" s="139" t="e">
        <f>VLOOKUP(B140,'[1]LISTADO ATM'!$A$2:$B$822,2,0)</f>
        <v>#N/A</v>
      </c>
      <c r="D140" s="165" t="s">
        <v>2573</v>
      </c>
      <c r="E140" s="166"/>
    </row>
    <row r="141" spans="1:5" ht="18.75" thickBot="1" x14ac:dyDescent="0.3">
      <c r="A141" s="141" t="s">
        <v>2460</v>
      </c>
      <c r="B141" s="137">
        <f>COUNT(B114:B140)</f>
        <v>27</v>
      </c>
      <c r="C141" s="167"/>
      <c r="D141" s="168"/>
      <c r="E141" s="169"/>
    </row>
    <row r="142" spans="1:5" x14ac:dyDescent="0.25">
      <c r="A142" s="119"/>
      <c r="C142" s="119"/>
      <c r="D142" s="119"/>
    </row>
    <row r="143" spans="1:5" x14ac:dyDescent="0.25">
      <c r="A143" s="119"/>
      <c r="C143" s="119"/>
      <c r="D143" s="119"/>
    </row>
    <row r="144" spans="1:5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6">
    <mergeCell ref="D137:E137"/>
    <mergeCell ref="D138:E138"/>
    <mergeCell ref="D139:E139"/>
    <mergeCell ref="D140:E140"/>
    <mergeCell ref="C141:E141"/>
    <mergeCell ref="D132:E132"/>
    <mergeCell ref="D133:E133"/>
    <mergeCell ref="D134:E134"/>
    <mergeCell ref="D135:E135"/>
    <mergeCell ref="D136:E136"/>
    <mergeCell ref="D127:E127"/>
    <mergeCell ref="D128:E128"/>
    <mergeCell ref="D129:E129"/>
    <mergeCell ref="D130:E130"/>
    <mergeCell ref="D131:E131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A112:E112"/>
    <mergeCell ref="D113:E113"/>
    <mergeCell ref="D114:E114"/>
    <mergeCell ref="D115:E115"/>
    <mergeCell ref="D116:E116"/>
    <mergeCell ref="C107:E107"/>
    <mergeCell ref="A108:B108"/>
    <mergeCell ref="C108:E111"/>
    <mergeCell ref="A109:B109"/>
    <mergeCell ref="A110:B110"/>
    <mergeCell ref="A111:B111"/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73:E73"/>
    <mergeCell ref="A74:E74"/>
    <mergeCell ref="A75:E75"/>
    <mergeCell ref="C97:E97"/>
    <mergeCell ref="A98:E98"/>
    <mergeCell ref="A99:E99"/>
  </mergeCells>
  <phoneticPr fontId="45" type="noConversion"/>
  <conditionalFormatting sqref="B319:B425">
    <cfRule type="duplicateValues" dxfId="252" priority="102"/>
  </conditionalFormatting>
  <conditionalFormatting sqref="E319:E425">
    <cfRule type="duplicateValues" dxfId="251" priority="139"/>
  </conditionalFormatting>
  <conditionalFormatting sqref="B49:B50">
    <cfRule type="duplicateValues" dxfId="250" priority="22"/>
  </conditionalFormatting>
  <conditionalFormatting sqref="B51:B53">
    <cfRule type="duplicateValues" dxfId="249" priority="21"/>
  </conditionalFormatting>
  <conditionalFormatting sqref="B54">
    <cfRule type="duplicateValues" dxfId="248" priority="20"/>
  </conditionalFormatting>
  <conditionalFormatting sqref="B55:B57">
    <cfRule type="duplicateValues" dxfId="247" priority="19"/>
  </conditionalFormatting>
  <conditionalFormatting sqref="B93">
    <cfRule type="duplicateValues" dxfId="246" priority="18"/>
  </conditionalFormatting>
  <conditionalFormatting sqref="B92">
    <cfRule type="duplicateValues" dxfId="245" priority="17"/>
  </conditionalFormatting>
  <conditionalFormatting sqref="B91">
    <cfRule type="duplicateValues" dxfId="244" priority="16"/>
  </conditionalFormatting>
  <conditionalFormatting sqref="B90">
    <cfRule type="duplicateValues" dxfId="243" priority="15"/>
  </conditionalFormatting>
  <conditionalFormatting sqref="B65:B67">
    <cfRule type="duplicateValues" dxfId="242" priority="14"/>
  </conditionalFormatting>
  <conditionalFormatting sqref="B89">
    <cfRule type="duplicateValues" dxfId="241" priority="13"/>
  </conditionalFormatting>
  <conditionalFormatting sqref="B88">
    <cfRule type="duplicateValues" dxfId="240" priority="12"/>
  </conditionalFormatting>
  <conditionalFormatting sqref="B37">
    <cfRule type="duplicateValues" dxfId="239" priority="11"/>
  </conditionalFormatting>
  <conditionalFormatting sqref="B39:B40">
    <cfRule type="duplicateValues" dxfId="238" priority="10"/>
  </conditionalFormatting>
  <conditionalFormatting sqref="B100">
    <cfRule type="duplicateValues" dxfId="237" priority="9"/>
  </conditionalFormatting>
  <conditionalFormatting sqref="B99">
    <cfRule type="duplicateValues" dxfId="236" priority="8"/>
  </conditionalFormatting>
  <conditionalFormatting sqref="B98">
    <cfRule type="duplicateValues" dxfId="235" priority="7"/>
  </conditionalFormatting>
  <conditionalFormatting sqref="B96">
    <cfRule type="duplicateValues" dxfId="234" priority="6"/>
  </conditionalFormatting>
  <conditionalFormatting sqref="B95">
    <cfRule type="duplicateValues" dxfId="233" priority="5"/>
  </conditionalFormatting>
  <conditionalFormatting sqref="B94">
    <cfRule type="duplicateValues" dxfId="232" priority="4"/>
  </conditionalFormatting>
  <conditionalFormatting sqref="B60">
    <cfRule type="duplicateValues" dxfId="231" priority="3"/>
  </conditionalFormatting>
  <conditionalFormatting sqref="B101:B318 B70:B81 B61:B63 B1:B7 B32:B36 B87 B58 B42:B44 B9:B12 B14:B17 B19:B24 B97 B46:B48 B68 B83:B84 B38">
    <cfRule type="duplicateValues" dxfId="230" priority="23"/>
  </conditionalFormatting>
  <conditionalFormatting sqref="B25:B31">
    <cfRule type="duplicateValues" dxfId="229" priority="24"/>
  </conditionalFormatting>
  <conditionalFormatting sqref="B59">
    <cfRule type="duplicateValues" dxfId="228" priority="25"/>
  </conditionalFormatting>
  <conditionalFormatting sqref="B69">
    <cfRule type="duplicateValues" dxfId="227" priority="26"/>
  </conditionalFormatting>
  <conditionalFormatting sqref="B85:B86">
    <cfRule type="duplicateValues" dxfId="226" priority="27"/>
  </conditionalFormatting>
  <conditionalFormatting sqref="B65:B81 B1:B7 B46:B63 B19:B44 B14:B17 B9:B12 B83:B318">
    <cfRule type="duplicateValues" dxfId="225" priority="2"/>
  </conditionalFormatting>
  <conditionalFormatting sqref="B41">
    <cfRule type="duplicateValues" dxfId="224" priority="28"/>
  </conditionalFormatting>
  <conditionalFormatting sqref="B1:B81 B83:B1048576">
    <cfRule type="duplicateValues" dxfId="2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89</v>
      </c>
      <c r="C3" s="130" t="s">
        <v>2404</v>
      </c>
    </row>
    <row r="4" spans="2:5" s="119" customFormat="1" ht="18.75" thickBot="1" x14ac:dyDescent="0.3">
      <c r="B4" s="136">
        <v>165</v>
      </c>
      <c r="C4" s="130" t="s">
        <v>2404</v>
      </c>
    </row>
    <row r="5" spans="2:5" s="119" customFormat="1" ht="18.75" thickBot="1" x14ac:dyDescent="0.3">
      <c r="B5" s="136">
        <v>347</v>
      </c>
      <c r="C5" s="130" t="s">
        <v>2404</v>
      </c>
    </row>
    <row r="6" spans="2:5" s="119" customFormat="1" ht="18.75" thickBot="1" x14ac:dyDescent="0.3">
      <c r="B6" s="136">
        <v>390</v>
      </c>
      <c r="C6" s="130" t="s">
        <v>2404</v>
      </c>
    </row>
    <row r="7" spans="2:5" s="119" customFormat="1" ht="18.75" thickBot="1" x14ac:dyDescent="0.3">
      <c r="B7" s="136">
        <v>422</v>
      </c>
      <c r="C7" s="130" t="s">
        <v>2404</v>
      </c>
    </row>
    <row r="8" spans="2:5" s="119" customFormat="1" ht="18.75" thickBot="1" x14ac:dyDescent="0.3">
      <c r="B8" s="136">
        <v>458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658</v>
      </c>
      <c r="C10" s="130" t="s">
        <v>2404</v>
      </c>
    </row>
    <row r="11" spans="2:5" s="119" customFormat="1" ht="18.75" thickBot="1" x14ac:dyDescent="0.3">
      <c r="B11" s="136">
        <v>670</v>
      </c>
      <c r="C11" s="130" t="s">
        <v>2404</v>
      </c>
    </row>
    <row r="12" spans="2:5" s="119" customFormat="1" ht="18.75" thickBot="1" x14ac:dyDescent="0.3">
      <c r="B12" s="136">
        <v>676</v>
      </c>
      <c r="C12" s="130" t="s">
        <v>2404</v>
      </c>
    </row>
    <row r="13" spans="2:5" s="119" customFormat="1" ht="18.75" thickBot="1" x14ac:dyDescent="0.3">
      <c r="B13" s="136">
        <v>706</v>
      </c>
      <c r="C13" s="130" t="s">
        <v>2404</v>
      </c>
    </row>
    <row r="14" spans="2:5" s="119" customFormat="1" ht="18.75" thickBot="1" x14ac:dyDescent="0.3">
      <c r="B14" s="136">
        <v>813</v>
      </c>
      <c r="C14" s="130" t="s">
        <v>2404</v>
      </c>
    </row>
    <row r="15" spans="2:5" s="119" customFormat="1" ht="18.75" thickBot="1" x14ac:dyDescent="0.3">
      <c r="B15" s="136">
        <v>896</v>
      </c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22" priority="1032"/>
  </conditionalFormatting>
  <conditionalFormatting sqref="B61:B67">
    <cfRule type="duplicateValues" dxfId="221" priority="1031"/>
  </conditionalFormatting>
  <conditionalFormatting sqref="B57:B60">
    <cfRule type="duplicateValues" dxfId="220" priority="1029"/>
  </conditionalFormatting>
  <conditionalFormatting sqref="B57:B60">
    <cfRule type="duplicateValues" dxfId="219" priority="1030"/>
  </conditionalFormatting>
  <conditionalFormatting sqref="B40:B56">
    <cfRule type="duplicateValues" dxfId="218" priority="1028"/>
  </conditionalFormatting>
  <conditionalFormatting sqref="B39">
    <cfRule type="duplicateValues" dxfId="217" priority="1027"/>
  </conditionalFormatting>
  <conditionalFormatting sqref="B28:B38">
    <cfRule type="duplicateValues" dxfId="216" priority="1021"/>
  </conditionalFormatting>
  <conditionalFormatting sqref="B28:B38">
    <cfRule type="duplicateValues" dxfId="215" priority="1022"/>
    <cfRule type="duplicateValues" dxfId="214" priority="1023"/>
  </conditionalFormatting>
  <conditionalFormatting sqref="B28:B38">
    <cfRule type="duplicateValues" dxfId="213" priority="1024"/>
  </conditionalFormatting>
  <conditionalFormatting sqref="B28:B38">
    <cfRule type="duplicateValues" dxfId="212" priority="1020"/>
  </conditionalFormatting>
  <conditionalFormatting sqref="B28:B38">
    <cfRule type="duplicateValues" dxfId="211" priority="1025"/>
  </conditionalFormatting>
  <conditionalFormatting sqref="B28:B38">
    <cfRule type="duplicateValues" dxfId="210" priority="1026"/>
  </conditionalFormatting>
  <conditionalFormatting sqref="B25:B27">
    <cfRule type="duplicateValues" dxfId="209" priority="276"/>
  </conditionalFormatting>
  <conditionalFormatting sqref="B25:B27">
    <cfRule type="duplicateValues" dxfId="208" priority="275"/>
  </conditionalFormatting>
  <conditionalFormatting sqref="B25:B27">
    <cfRule type="duplicateValues" dxfId="207" priority="273"/>
    <cfRule type="duplicateValues" dxfId="206" priority="274"/>
  </conditionalFormatting>
  <conditionalFormatting sqref="B25:B27">
    <cfRule type="duplicateValues" dxfId="205" priority="270"/>
    <cfRule type="duplicateValues" dxfId="204" priority="271"/>
    <cfRule type="duplicateValues" dxfId="203" priority="272"/>
  </conditionalFormatting>
  <conditionalFormatting sqref="B22:B24">
    <cfRule type="duplicateValues" dxfId="202" priority="152"/>
  </conditionalFormatting>
  <conditionalFormatting sqref="B22:B24">
    <cfRule type="duplicateValues" dxfId="201" priority="151"/>
  </conditionalFormatting>
  <conditionalFormatting sqref="B22:B24">
    <cfRule type="duplicateValues" dxfId="200" priority="149"/>
    <cfRule type="duplicateValues" dxfId="199" priority="150"/>
  </conditionalFormatting>
  <conditionalFormatting sqref="B22:B24">
    <cfRule type="duplicateValues" dxfId="198" priority="146"/>
    <cfRule type="duplicateValues" dxfId="197" priority="147"/>
    <cfRule type="duplicateValues" dxfId="196" priority="148"/>
  </conditionalFormatting>
  <conditionalFormatting sqref="B22:B24">
    <cfRule type="duplicateValues" dxfId="195" priority="143"/>
    <cfRule type="duplicateValues" dxfId="194" priority="144"/>
    <cfRule type="duplicateValues" dxfId="193" priority="145"/>
  </conditionalFormatting>
  <conditionalFormatting sqref="B22:B24">
    <cfRule type="duplicateValues" dxfId="192" priority="141"/>
    <cfRule type="duplicateValues" dxfId="191" priority="142"/>
  </conditionalFormatting>
  <conditionalFormatting sqref="B22:B24">
    <cfRule type="duplicateValues" dxfId="190" priority="138"/>
    <cfRule type="duplicateValues" dxfId="189" priority="139"/>
    <cfRule type="duplicateValues" dxfId="188" priority="140"/>
  </conditionalFormatting>
  <conditionalFormatting sqref="B22:B24">
    <cfRule type="duplicateValues" dxfId="187" priority="137"/>
  </conditionalFormatting>
  <conditionalFormatting sqref="B22:B24">
    <cfRule type="duplicateValues" dxfId="186" priority="135"/>
    <cfRule type="duplicateValues" dxfId="185" priority="136"/>
  </conditionalFormatting>
  <conditionalFormatting sqref="B22:B24">
    <cfRule type="duplicateValues" dxfId="184" priority="132"/>
    <cfRule type="duplicateValues" dxfId="183" priority="133"/>
    <cfRule type="duplicateValues" dxfId="182" priority="134"/>
  </conditionalFormatting>
  <conditionalFormatting sqref="B22:B24">
    <cfRule type="duplicateValues" dxfId="181" priority="131"/>
  </conditionalFormatting>
  <conditionalFormatting sqref="B16:B21">
    <cfRule type="duplicateValues" dxfId="180" priority="68"/>
  </conditionalFormatting>
  <conditionalFormatting sqref="B19:B21">
    <cfRule type="duplicateValues" dxfId="179" priority="67"/>
  </conditionalFormatting>
  <conditionalFormatting sqref="B19:B21">
    <cfRule type="duplicateValues" dxfId="178" priority="66"/>
  </conditionalFormatting>
  <conditionalFormatting sqref="B19:B21">
    <cfRule type="duplicateValues" dxfId="177" priority="64"/>
    <cfRule type="duplicateValues" dxfId="176" priority="65"/>
  </conditionalFormatting>
  <conditionalFormatting sqref="B19:B21">
    <cfRule type="duplicateValues" dxfId="175" priority="61"/>
    <cfRule type="duplicateValues" dxfId="174" priority="62"/>
    <cfRule type="duplicateValues" dxfId="173" priority="63"/>
  </conditionalFormatting>
  <conditionalFormatting sqref="B16:B21">
    <cfRule type="duplicateValues" dxfId="172" priority="60"/>
  </conditionalFormatting>
  <conditionalFormatting sqref="B16:B21">
    <cfRule type="duplicateValues" dxfId="171" priority="58"/>
    <cfRule type="duplicateValues" dxfId="170" priority="59"/>
  </conditionalFormatting>
  <conditionalFormatting sqref="B16:B21">
    <cfRule type="duplicateValues" dxfId="169" priority="55"/>
    <cfRule type="duplicateValues" dxfId="168" priority="56"/>
    <cfRule type="duplicateValues" dxfId="167" priority="57"/>
  </conditionalFormatting>
  <conditionalFormatting sqref="B1:B15">
    <cfRule type="duplicateValues" dxfId="166" priority="21"/>
  </conditionalFormatting>
  <conditionalFormatting sqref="B1:B15">
    <cfRule type="duplicateValues" dxfId="165" priority="20"/>
  </conditionalFormatting>
  <conditionalFormatting sqref="B1:B15">
    <cfRule type="duplicateValues" dxfId="164" priority="18"/>
    <cfRule type="duplicateValues" dxfId="163" priority="19"/>
  </conditionalFormatting>
  <conditionalFormatting sqref="B1:B15">
    <cfRule type="duplicateValues" dxfId="162" priority="15"/>
    <cfRule type="duplicateValues" dxfId="161" priority="16"/>
    <cfRule type="duplicateValues" dxfId="160" priority="17"/>
  </conditionalFormatting>
  <conditionalFormatting sqref="B1:B15">
    <cfRule type="duplicateValues" dxfId="159" priority="12"/>
    <cfRule type="duplicateValues" dxfId="158" priority="13"/>
    <cfRule type="duplicateValues" dxfId="157" priority="14"/>
  </conditionalFormatting>
  <conditionalFormatting sqref="B1:B15">
    <cfRule type="duplicateValues" dxfId="156" priority="10"/>
    <cfRule type="duplicateValues" dxfId="155" priority="11"/>
  </conditionalFormatting>
  <conditionalFormatting sqref="B1:B15">
    <cfRule type="duplicateValues" dxfId="154" priority="9"/>
  </conditionalFormatting>
  <conditionalFormatting sqref="B1:B15">
    <cfRule type="duplicateValues" dxfId="153" priority="8"/>
  </conditionalFormatting>
  <conditionalFormatting sqref="B1:B15">
    <cfRule type="duplicateValues" dxfId="152" priority="7"/>
  </conditionalFormatting>
  <conditionalFormatting sqref="B1:B15">
    <cfRule type="duplicateValues" dxfId="151" priority="6"/>
  </conditionalFormatting>
  <conditionalFormatting sqref="B1:B15">
    <cfRule type="duplicateValues" dxfId="150" priority="4"/>
    <cfRule type="duplicateValues" dxfId="149" priority="5"/>
  </conditionalFormatting>
  <conditionalFormatting sqref="B1:B15">
    <cfRule type="duplicateValues" dxfId="148" priority="1"/>
    <cfRule type="duplicateValues" dxfId="147" priority="2"/>
    <cfRule type="duplicateValues" dxfId="14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3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5" priority="24"/>
  </conditionalFormatting>
  <conditionalFormatting sqref="A830">
    <cfRule type="duplicateValues" dxfId="144" priority="23"/>
  </conditionalFormatting>
  <conditionalFormatting sqref="A831">
    <cfRule type="duplicateValues" dxfId="143" priority="22"/>
  </conditionalFormatting>
  <conditionalFormatting sqref="A832">
    <cfRule type="duplicateValues" dxfId="142" priority="21"/>
  </conditionalFormatting>
  <conditionalFormatting sqref="A833">
    <cfRule type="duplicateValues" dxfId="141" priority="20"/>
  </conditionalFormatting>
  <conditionalFormatting sqref="A845:A1048576 A1:A833">
    <cfRule type="duplicateValues" dxfId="140" priority="19"/>
  </conditionalFormatting>
  <conditionalFormatting sqref="A834:A840">
    <cfRule type="duplicateValues" dxfId="139" priority="18"/>
  </conditionalFormatting>
  <conditionalFormatting sqref="A834:A840">
    <cfRule type="duplicateValues" dxfId="138" priority="17"/>
  </conditionalFormatting>
  <conditionalFormatting sqref="A845:A1048576 A1:A840">
    <cfRule type="duplicateValues" dxfId="137" priority="16"/>
  </conditionalFormatting>
  <conditionalFormatting sqref="A841">
    <cfRule type="duplicateValues" dxfId="136" priority="15"/>
  </conditionalFormatting>
  <conditionalFormatting sqref="A841">
    <cfRule type="duplicateValues" dxfId="135" priority="14"/>
  </conditionalFormatting>
  <conditionalFormatting sqref="A841">
    <cfRule type="duplicateValues" dxfId="134" priority="13"/>
  </conditionalFormatting>
  <conditionalFormatting sqref="A842">
    <cfRule type="duplicateValues" dxfId="133" priority="12"/>
  </conditionalFormatting>
  <conditionalFormatting sqref="A842">
    <cfRule type="duplicateValues" dxfId="132" priority="11"/>
  </conditionalFormatting>
  <conditionalFormatting sqref="A842">
    <cfRule type="duplicateValues" dxfId="131" priority="10"/>
  </conditionalFormatting>
  <conditionalFormatting sqref="A1:A842 A845:A1048576">
    <cfRule type="duplicateValues" dxfId="130" priority="9"/>
  </conditionalFormatting>
  <conditionalFormatting sqref="A843">
    <cfRule type="duplicateValues" dxfId="129" priority="8"/>
  </conditionalFormatting>
  <conditionalFormatting sqref="A843">
    <cfRule type="duplicateValues" dxfId="128" priority="7"/>
  </conditionalFormatting>
  <conditionalFormatting sqref="A843">
    <cfRule type="duplicateValues" dxfId="127" priority="6"/>
  </conditionalFormatting>
  <conditionalFormatting sqref="A843">
    <cfRule type="duplicateValues" dxfId="126" priority="5"/>
  </conditionalFormatting>
  <conditionalFormatting sqref="A844">
    <cfRule type="duplicateValues" dxfId="125" priority="4"/>
  </conditionalFormatting>
  <conditionalFormatting sqref="A844">
    <cfRule type="duplicateValues" dxfId="124" priority="3"/>
  </conditionalFormatting>
  <conditionalFormatting sqref="A844">
    <cfRule type="duplicateValues" dxfId="123" priority="2"/>
  </conditionalFormatting>
  <conditionalFormatting sqref="A844">
    <cfRule type="duplicateValues" dxfId="12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1" priority="26"/>
  </conditionalFormatting>
  <conditionalFormatting sqref="B5:B6">
    <cfRule type="duplicateValues" dxfId="120" priority="25"/>
  </conditionalFormatting>
  <conditionalFormatting sqref="A5:A6">
    <cfRule type="duplicateValues" dxfId="119" priority="23"/>
    <cfRule type="duplicateValues" dxfId="11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2021-09-22T13:06:24Z</dcterms:modified>
</cp:coreProperties>
</file>