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REPORTE!$A$4:$Q$186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5" i="16" l="1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A175" i="16" s="1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3" i="1" l="1"/>
  <c r="G103" i="1"/>
  <c r="H103" i="1"/>
  <c r="I103" i="1"/>
  <c r="J103" i="1"/>
  <c r="K103" i="1"/>
  <c r="F166" i="1"/>
  <c r="G166" i="1"/>
  <c r="H166" i="1"/>
  <c r="I166" i="1"/>
  <c r="J166" i="1"/>
  <c r="K166" i="1"/>
  <c r="F186" i="1"/>
  <c r="G186" i="1"/>
  <c r="H186" i="1"/>
  <c r="I186" i="1"/>
  <c r="J186" i="1"/>
  <c r="K186" i="1"/>
  <c r="F184" i="1"/>
  <c r="G184" i="1"/>
  <c r="H184" i="1"/>
  <c r="I184" i="1"/>
  <c r="J184" i="1"/>
  <c r="K184" i="1"/>
  <c r="F172" i="1"/>
  <c r="G172" i="1"/>
  <c r="H172" i="1"/>
  <c r="I172" i="1"/>
  <c r="J172" i="1"/>
  <c r="K17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21" i="1"/>
  <c r="G21" i="1"/>
  <c r="H21" i="1"/>
  <c r="I21" i="1"/>
  <c r="J21" i="1"/>
  <c r="K21" i="1"/>
  <c r="F118" i="1"/>
  <c r="G118" i="1"/>
  <c r="H118" i="1"/>
  <c r="I118" i="1"/>
  <c r="J118" i="1"/>
  <c r="K118" i="1"/>
  <c r="F177" i="1"/>
  <c r="G177" i="1"/>
  <c r="H177" i="1"/>
  <c r="I177" i="1"/>
  <c r="J177" i="1"/>
  <c r="K177" i="1"/>
  <c r="F169" i="1"/>
  <c r="G169" i="1"/>
  <c r="H169" i="1"/>
  <c r="I169" i="1"/>
  <c r="J169" i="1"/>
  <c r="K169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15" i="1"/>
  <c r="G115" i="1"/>
  <c r="H115" i="1"/>
  <c r="I115" i="1"/>
  <c r="J115" i="1"/>
  <c r="K115" i="1"/>
  <c r="F70" i="1"/>
  <c r="G70" i="1"/>
  <c r="H70" i="1"/>
  <c r="I70" i="1"/>
  <c r="J70" i="1"/>
  <c r="K70" i="1"/>
  <c r="F171" i="1"/>
  <c r="G171" i="1"/>
  <c r="H171" i="1"/>
  <c r="I171" i="1"/>
  <c r="J171" i="1"/>
  <c r="K171" i="1"/>
  <c r="F185" i="1"/>
  <c r="G185" i="1"/>
  <c r="H185" i="1"/>
  <c r="I185" i="1"/>
  <c r="J185" i="1"/>
  <c r="K185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04" i="1"/>
  <c r="G104" i="1"/>
  <c r="H104" i="1"/>
  <c r="I104" i="1"/>
  <c r="J104" i="1"/>
  <c r="K104" i="1"/>
  <c r="F137" i="1"/>
  <c r="G137" i="1"/>
  <c r="H137" i="1"/>
  <c r="I137" i="1"/>
  <c r="J137" i="1"/>
  <c r="K137" i="1"/>
  <c r="F176" i="1"/>
  <c r="G176" i="1"/>
  <c r="H176" i="1"/>
  <c r="I176" i="1"/>
  <c r="J176" i="1"/>
  <c r="K176" i="1"/>
  <c r="F68" i="1"/>
  <c r="G68" i="1"/>
  <c r="H68" i="1"/>
  <c r="I68" i="1"/>
  <c r="J68" i="1"/>
  <c r="K68" i="1"/>
  <c r="F168" i="1"/>
  <c r="G168" i="1"/>
  <c r="H168" i="1"/>
  <c r="I168" i="1"/>
  <c r="J168" i="1"/>
  <c r="K168" i="1"/>
  <c r="F173" i="1"/>
  <c r="G173" i="1"/>
  <c r="H173" i="1"/>
  <c r="I173" i="1"/>
  <c r="J173" i="1"/>
  <c r="K173" i="1"/>
  <c r="F170" i="1"/>
  <c r="G170" i="1"/>
  <c r="H170" i="1"/>
  <c r="I170" i="1"/>
  <c r="J170" i="1"/>
  <c r="K170" i="1"/>
  <c r="F179" i="1"/>
  <c r="G179" i="1"/>
  <c r="H179" i="1"/>
  <c r="I179" i="1"/>
  <c r="J179" i="1"/>
  <c r="K179" i="1"/>
  <c r="F95" i="1"/>
  <c r="G95" i="1"/>
  <c r="H95" i="1"/>
  <c r="I95" i="1"/>
  <c r="J95" i="1"/>
  <c r="K95" i="1"/>
  <c r="F178" i="1"/>
  <c r="G178" i="1"/>
  <c r="H178" i="1"/>
  <c r="I178" i="1"/>
  <c r="J178" i="1"/>
  <c r="K178" i="1"/>
  <c r="F96" i="1"/>
  <c r="G96" i="1"/>
  <c r="H96" i="1"/>
  <c r="I96" i="1"/>
  <c r="J96" i="1"/>
  <c r="K96" i="1"/>
  <c r="F167" i="1"/>
  <c r="G167" i="1"/>
  <c r="H167" i="1"/>
  <c r="I167" i="1"/>
  <c r="J167" i="1"/>
  <c r="K167" i="1"/>
  <c r="A103" i="1"/>
  <c r="A166" i="1"/>
  <c r="A186" i="1"/>
  <c r="A184" i="1"/>
  <c r="A172" i="1"/>
  <c r="A121" i="1"/>
  <c r="A120" i="1"/>
  <c r="A21" i="1"/>
  <c r="A118" i="1"/>
  <c r="A177" i="1"/>
  <c r="A169" i="1"/>
  <c r="A174" i="1"/>
  <c r="A175" i="1"/>
  <c r="A115" i="1"/>
  <c r="A70" i="1"/>
  <c r="A171" i="1"/>
  <c r="A185" i="1"/>
  <c r="A138" i="1"/>
  <c r="A139" i="1"/>
  <c r="A104" i="1"/>
  <c r="A137" i="1"/>
  <c r="A176" i="1"/>
  <c r="A68" i="1"/>
  <c r="A168" i="1"/>
  <c r="A173" i="1"/>
  <c r="A170" i="1"/>
  <c r="A179" i="1"/>
  <c r="A95" i="1"/>
  <c r="A178" i="1"/>
  <c r="A96" i="1"/>
  <c r="A167" i="1"/>
  <c r="I2" i="16" l="1"/>
  <c r="F146" i="1" l="1"/>
  <c r="G146" i="1"/>
  <c r="H146" i="1"/>
  <c r="I146" i="1"/>
  <c r="J146" i="1"/>
  <c r="K146" i="1"/>
  <c r="F18" i="1"/>
  <c r="G18" i="1"/>
  <c r="H18" i="1"/>
  <c r="I18" i="1"/>
  <c r="J18" i="1"/>
  <c r="K18" i="1"/>
  <c r="F125" i="1"/>
  <c r="G125" i="1"/>
  <c r="H125" i="1"/>
  <c r="I125" i="1"/>
  <c r="J125" i="1"/>
  <c r="K125" i="1"/>
  <c r="F77" i="1"/>
  <c r="G77" i="1"/>
  <c r="H77" i="1"/>
  <c r="I77" i="1"/>
  <c r="J77" i="1"/>
  <c r="K77" i="1"/>
  <c r="F24" i="1"/>
  <c r="G24" i="1"/>
  <c r="H24" i="1"/>
  <c r="I24" i="1"/>
  <c r="J24" i="1"/>
  <c r="K24" i="1"/>
  <c r="F147" i="1"/>
  <c r="G147" i="1"/>
  <c r="H147" i="1"/>
  <c r="I147" i="1"/>
  <c r="J147" i="1"/>
  <c r="K147" i="1"/>
  <c r="F78" i="1"/>
  <c r="G78" i="1"/>
  <c r="H78" i="1"/>
  <c r="I78" i="1"/>
  <c r="J78" i="1"/>
  <c r="K78" i="1"/>
  <c r="F160" i="1"/>
  <c r="G160" i="1"/>
  <c r="H160" i="1"/>
  <c r="I160" i="1"/>
  <c r="J160" i="1"/>
  <c r="K160" i="1"/>
  <c r="F81" i="1"/>
  <c r="G81" i="1"/>
  <c r="H81" i="1"/>
  <c r="I81" i="1"/>
  <c r="J81" i="1"/>
  <c r="K81" i="1"/>
  <c r="F41" i="1"/>
  <c r="G41" i="1"/>
  <c r="H41" i="1"/>
  <c r="I41" i="1"/>
  <c r="J41" i="1"/>
  <c r="K41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43" i="1"/>
  <c r="G43" i="1"/>
  <c r="H43" i="1"/>
  <c r="I43" i="1"/>
  <c r="J43" i="1"/>
  <c r="K43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6" i="1"/>
  <c r="G6" i="1"/>
  <c r="H6" i="1"/>
  <c r="I6" i="1"/>
  <c r="J6" i="1"/>
  <c r="K6" i="1"/>
  <c r="F110" i="1"/>
  <c r="G110" i="1"/>
  <c r="H110" i="1"/>
  <c r="I110" i="1"/>
  <c r="J110" i="1"/>
  <c r="K110" i="1"/>
  <c r="F128" i="1"/>
  <c r="G128" i="1"/>
  <c r="H128" i="1"/>
  <c r="I128" i="1"/>
  <c r="J128" i="1"/>
  <c r="K128" i="1"/>
  <c r="F66" i="1"/>
  <c r="G66" i="1"/>
  <c r="H66" i="1"/>
  <c r="I66" i="1"/>
  <c r="J66" i="1"/>
  <c r="K6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65" i="1"/>
  <c r="G165" i="1"/>
  <c r="H165" i="1"/>
  <c r="I165" i="1"/>
  <c r="J165" i="1"/>
  <c r="K165" i="1"/>
  <c r="F142" i="1"/>
  <c r="G142" i="1"/>
  <c r="H142" i="1"/>
  <c r="I142" i="1"/>
  <c r="J142" i="1"/>
  <c r="K142" i="1"/>
  <c r="F90" i="1"/>
  <c r="G90" i="1"/>
  <c r="H90" i="1"/>
  <c r="I90" i="1"/>
  <c r="J90" i="1"/>
  <c r="K90" i="1"/>
  <c r="F71" i="1"/>
  <c r="G71" i="1"/>
  <c r="H71" i="1"/>
  <c r="I71" i="1"/>
  <c r="J71" i="1"/>
  <c r="K71" i="1"/>
  <c r="F126" i="1"/>
  <c r="G126" i="1"/>
  <c r="H126" i="1"/>
  <c r="I126" i="1"/>
  <c r="J126" i="1"/>
  <c r="K126" i="1"/>
  <c r="F135" i="1"/>
  <c r="G135" i="1"/>
  <c r="H135" i="1"/>
  <c r="I135" i="1"/>
  <c r="J135" i="1"/>
  <c r="K135" i="1"/>
  <c r="F39" i="1"/>
  <c r="G39" i="1"/>
  <c r="H39" i="1"/>
  <c r="I39" i="1"/>
  <c r="J39" i="1"/>
  <c r="K39" i="1"/>
  <c r="F111" i="1"/>
  <c r="G111" i="1"/>
  <c r="H111" i="1"/>
  <c r="I111" i="1"/>
  <c r="J111" i="1"/>
  <c r="K111" i="1"/>
  <c r="F72" i="1"/>
  <c r="G72" i="1"/>
  <c r="H72" i="1"/>
  <c r="I72" i="1"/>
  <c r="J72" i="1"/>
  <c r="K72" i="1"/>
  <c r="F15" i="1"/>
  <c r="G15" i="1"/>
  <c r="H15" i="1"/>
  <c r="I15" i="1"/>
  <c r="J15" i="1"/>
  <c r="K15" i="1"/>
  <c r="F73" i="1"/>
  <c r="G73" i="1"/>
  <c r="H73" i="1"/>
  <c r="I73" i="1"/>
  <c r="J73" i="1"/>
  <c r="K73" i="1"/>
  <c r="F40" i="1"/>
  <c r="G40" i="1"/>
  <c r="H40" i="1"/>
  <c r="I40" i="1"/>
  <c r="J40" i="1"/>
  <c r="K40" i="1"/>
  <c r="F83" i="1"/>
  <c r="G83" i="1"/>
  <c r="H83" i="1"/>
  <c r="I83" i="1"/>
  <c r="J83" i="1"/>
  <c r="K83" i="1"/>
  <c r="F82" i="1"/>
  <c r="G82" i="1"/>
  <c r="H82" i="1"/>
  <c r="I82" i="1"/>
  <c r="J82" i="1"/>
  <c r="K82" i="1"/>
  <c r="F132" i="1"/>
  <c r="G132" i="1"/>
  <c r="H132" i="1"/>
  <c r="I132" i="1"/>
  <c r="J132" i="1"/>
  <c r="K132" i="1"/>
  <c r="F127" i="1"/>
  <c r="G127" i="1"/>
  <c r="H127" i="1"/>
  <c r="I127" i="1"/>
  <c r="J127" i="1"/>
  <c r="K127" i="1"/>
  <c r="F94" i="1"/>
  <c r="G94" i="1"/>
  <c r="H94" i="1"/>
  <c r="I94" i="1"/>
  <c r="J94" i="1"/>
  <c r="K94" i="1"/>
  <c r="F86" i="1"/>
  <c r="G86" i="1"/>
  <c r="H86" i="1"/>
  <c r="I86" i="1"/>
  <c r="J86" i="1"/>
  <c r="K86" i="1"/>
  <c r="F55" i="1"/>
  <c r="G55" i="1"/>
  <c r="H55" i="1"/>
  <c r="I55" i="1"/>
  <c r="J55" i="1"/>
  <c r="K55" i="1"/>
  <c r="F141" i="1"/>
  <c r="G141" i="1"/>
  <c r="H141" i="1"/>
  <c r="I141" i="1"/>
  <c r="J141" i="1"/>
  <c r="K141" i="1"/>
  <c r="F67" i="1"/>
  <c r="G67" i="1"/>
  <c r="H67" i="1"/>
  <c r="I67" i="1"/>
  <c r="J67" i="1"/>
  <c r="K67" i="1"/>
  <c r="F151" i="1"/>
  <c r="G151" i="1"/>
  <c r="H151" i="1"/>
  <c r="I151" i="1"/>
  <c r="J151" i="1"/>
  <c r="K151" i="1"/>
  <c r="F80" i="1"/>
  <c r="G80" i="1"/>
  <c r="H80" i="1"/>
  <c r="I80" i="1"/>
  <c r="J80" i="1"/>
  <c r="K80" i="1"/>
  <c r="F156" i="1"/>
  <c r="G156" i="1"/>
  <c r="H156" i="1"/>
  <c r="I156" i="1"/>
  <c r="J156" i="1"/>
  <c r="K156" i="1"/>
  <c r="F32" i="1"/>
  <c r="G32" i="1"/>
  <c r="H32" i="1"/>
  <c r="I32" i="1"/>
  <c r="J32" i="1"/>
  <c r="K32" i="1"/>
  <c r="A146" i="1"/>
  <c r="A18" i="1"/>
  <c r="A125" i="1"/>
  <c r="A77" i="1"/>
  <c r="A24" i="1"/>
  <c r="A147" i="1"/>
  <c r="A78" i="1"/>
  <c r="A160" i="1"/>
  <c r="A81" i="1"/>
  <c r="A41" i="1"/>
  <c r="A129" i="1"/>
  <c r="A150" i="1"/>
  <c r="A43" i="1"/>
  <c r="A106" i="1"/>
  <c r="A108" i="1"/>
  <c r="A6" i="1"/>
  <c r="A110" i="1"/>
  <c r="A128" i="1"/>
  <c r="A66" i="1"/>
  <c r="A145" i="1"/>
  <c r="A144" i="1"/>
  <c r="A165" i="1"/>
  <c r="A142" i="1"/>
  <c r="A90" i="1"/>
  <c r="A71" i="1"/>
  <c r="A126" i="1"/>
  <c r="A135" i="1"/>
  <c r="A39" i="1"/>
  <c r="A111" i="1"/>
  <c r="A72" i="1"/>
  <c r="A15" i="1"/>
  <c r="A73" i="1"/>
  <c r="A40" i="1"/>
  <c r="A83" i="1"/>
  <c r="A82" i="1"/>
  <c r="A132" i="1"/>
  <c r="A127" i="1"/>
  <c r="A94" i="1"/>
  <c r="A86" i="1"/>
  <c r="A55" i="1"/>
  <c r="A141" i="1"/>
  <c r="A67" i="1"/>
  <c r="A151" i="1"/>
  <c r="A80" i="1"/>
  <c r="A156" i="1"/>
  <c r="A32" i="1"/>
  <c r="I6" i="16" l="1"/>
  <c r="F123" i="1" l="1"/>
  <c r="G123" i="1"/>
  <c r="H123" i="1"/>
  <c r="I123" i="1"/>
  <c r="J123" i="1"/>
  <c r="K123" i="1"/>
  <c r="F8" i="1"/>
  <c r="G8" i="1"/>
  <c r="H8" i="1"/>
  <c r="I8" i="1"/>
  <c r="J8" i="1"/>
  <c r="K8" i="1"/>
  <c r="F12" i="1"/>
  <c r="G12" i="1"/>
  <c r="H12" i="1"/>
  <c r="I12" i="1"/>
  <c r="J12" i="1"/>
  <c r="K12" i="1"/>
  <c r="F7" i="1"/>
  <c r="G7" i="1"/>
  <c r="H7" i="1"/>
  <c r="I7" i="1"/>
  <c r="J7" i="1"/>
  <c r="K7" i="1"/>
  <c r="A123" i="1"/>
  <c r="A8" i="1"/>
  <c r="A12" i="1"/>
  <c r="A7" i="1"/>
  <c r="A30" i="1" l="1"/>
  <c r="A31" i="1"/>
  <c r="A158" i="1"/>
  <c r="A63" i="1"/>
  <c r="A155" i="1"/>
  <c r="A58" i="1"/>
  <c r="A131" i="1"/>
  <c r="F30" i="1"/>
  <c r="G30" i="1"/>
  <c r="H30" i="1"/>
  <c r="I30" i="1"/>
  <c r="J30" i="1"/>
  <c r="K30" i="1"/>
  <c r="F31" i="1"/>
  <c r="G31" i="1"/>
  <c r="H31" i="1"/>
  <c r="I31" i="1"/>
  <c r="J31" i="1"/>
  <c r="K31" i="1"/>
  <c r="F158" i="1"/>
  <c r="G158" i="1"/>
  <c r="H158" i="1"/>
  <c r="I158" i="1"/>
  <c r="J158" i="1"/>
  <c r="K158" i="1"/>
  <c r="F63" i="1"/>
  <c r="G63" i="1"/>
  <c r="H63" i="1"/>
  <c r="I63" i="1"/>
  <c r="J63" i="1"/>
  <c r="K63" i="1"/>
  <c r="F155" i="1"/>
  <c r="G155" i="1"/>
  <c r="H155" i="1"/>
  <c r="I155" i="1"/>
  <c r="J155" i="1"/>
  <c r="K155" i="1"/>
  <c r="F58" i="1"/>
  <c r="G58" i="1"/>
  <c r="H58" i="1"/>
  <c r="I58" i="1"/>
  <c r="J58" i="1"/>
  <c r="K58" i="1"/>
  <c r="F131" i="1"/>
  <c r="G131" i="1"/>
  <c r="H131" i="1"/>
  <c r="I131" i="1"/>
  <c r="J131" i="1"/>
  <c r="K131" i="1"/>
  <c r="A64" i="1"/>
  <c r="A116" i="1"/>
  <c r="A25" i="1"/>
  <c r="A23" i="1"/>
  <c r="A65" i="1"/>
  <c r="A159" i="1"/>
  <c r="A61" i="1"/>
  <c r="A19" i="1"/>
  <c r="A157" i="1"/>
  <c r="A33" i="1"/>
  <c r="A62" i="1"/>
  <c r="A149" i="1"/>
  <c r="F64" i="1"/>
  <c r="G64" i="1"/>
  <c r="H64" i="1"/>
  <c r="I64" i="1"/>
  <c r="J64" i="1"/>
  <c r="K64" i="1"/>
  <c r="F116" i="1"/>
  <c r="G116" i="1"/>
  <c r="H116" i="1"/>
  <c r="I116" i="1"/>
  <c r="J116" i="1"/>
  <c r="K116" i="1"/>
  <c r="F25" i="1"/>
  <c r="G25" i="1"/>
  <c r="H25" i="1"/>
  <c r="I25" i="1"/>
  <c r="J25" i="1"/>
  <c r="K25" i="1"/>
  <c r="F23" i="1"/>
  <c r="G23" i="1"/>
  <c r="H23" i="1"/>
  <c r="I23" i="1"/>
  <c r="J23" i="1"/>
  <c r="K23" i="1"/>
  <c r="F65" i="1"/>
  <c r="G65" i="1"/>
  <c r="H65" i="1"/>
  <c r="I65" i="1"/>
  <c r="J65" i="1"/>
  <c r="K65" i="1"/>
  <c r="F159" i="1"/>
  <c r="G159" i="1"/>
  <c r="H159" i="1"/>
  <c r="I159" i="1"/>
  <c r="J159" i="1"/>
  <c r="K159" i="1"/>
  <c r="F61" i="1"/>
  <c r="G61" i="1"/>
  <c r="H61" i="1"/>
  <c r="I61" i="1"/>
  <c r="J61" i="1"/>
  <c r="K61" i="1"/>
  <c r="F19" i="1"/>
  <c r="G19" i="1"/>
  <c r="H19" i="1"/>
  <c r="I19" i="1"/>
  <c r="J19" i="1"/>
  <c r="K19" i="1"/>
  <c r="F157" i="1"/>
  <c r="G157" i="1"/>
  <c r="H157" i="1"/>
  <c r="I157" i="1"/>
  <c r="J157" i="1"/>
  <c r="K157" i="1"/>
  <c r="F33" i="1"/>
  <c r="G33" i="1"/>
  <c r="H33" i="1"/>
  <c r="I33" i="1"/>
  <c r="J33" i="1"/>
  <c r="K33" i="1"/>
  <c r="F62" i="1"/>
  <c r="G62" i="1"/>
  <c r="H62" i="1"/>
  <c r="I62" i="1"/>
  <c r="J62" i="1"/>
  <c r="K62" i="1"/>
  <c r="F149" i="1"/>
  <c r="G149" i="1"/>
  <c r="H149" i="1"/>
  <c r="I149" i="1"/>
  <c r="J149" i="1"/>
  <c r="K149" i="1"/>
  <c r="A69" i="1" l="1"/>
  <c r="A152" i="1"/>
  <c r="A114" i="1"/>
  <c r="F69" i="1"/>
  <c r="G69" i="1"/>
  <c r="H69" i="1"/>
  <c r="I69" i="1"/>
  <c r="J69" i="1"/>
  <c r="K69" i="1"/>
  <c r="F152" i="1"/>
  <c r="G152" i="1"/>
  <c r="H152" i="1"/>
  <c r="I152" i="1"/>
  <c r="J152" i="1"/>
  <c r="K152" i="1"/>
  <c r="F114" i="1"/>
  <c r="G114" i="1"/>
  <c r="H114" i="1"/>
  <c r="I114" i="1"/>
  <c r="J114" i="1"/>
  <c r="K114" i="1"/>
  <c r="A98" i="1" l="1"/>
  <c r="A14" i="1"/>
  <c r="A20" i="1"/>
  <c r="A85" i="1"/>
  <c r="A48" i="1"/>
  <c r="A93" i="1"/>
  <c r="A59" i="1"/>
  <c r="A36" i="1"/>
  <c r="A60" i="1"/>
  <c r="A130" i="1"/>
  <c r="A148" i="1"/>
  <c r="A29" i="1"/>
  <c r="A143" i="1"/>
  <c r="A57" i="1"/>
  <c r="A88" i="1"/>
  <c r="A54" i="1"/>
  <c r="A119" i="1"/>
  <c r="A102" i="1"/>
  <c r="A91" i="1"/>
  <c r="A183" i="1"/>
  <c r="A101" i="1"/>
  <c r="A49" i="1"/>
  <c r="A164" i="1"/>
  <c r="A97" i="1"/>
  <c r="A113" i="1"/>
  <c r="A182" i="1"/>
  <c r="A122" i="1"/>
  <c r="A136" i="1"/>
  <c r="A37" i="1"/>
  <c r="A9" i="1"/>
  <c r="A74" i="1"/>
  <c r="A26" i="1"/>
  <c r="A35" i="1"/>
  <c r="A100" i="1"/>
  <c r="A161" i="1"/>
  <c r="A76" i="1"/>
  <c r="A84" i="1"/>
  <c r="A44" i="1"/>
  <c r="A140" i="1"/>
  <c r="A180" i="1"/>
  <c r="A56" i="1"/>
  <c r="A52" i="1"/>
  <c r="A53" i="1"/>
  <c r="A75" i="1"/>
  <c r="A79" i="1"/>
  <c r="A47" i="1"/>
  <c r="A28" i="1"/>
  <c r="A162" i="1"/>
  <c r="F98" i="1"/>
  <c r="G98" i="1"/>
  <c r="H98" i="1"/>
  <c r="I98" i="1"/>
  <c r="J98" i="1"/>
  <c r="K98" i="1"/>
  <c r="F14" i="1"/>
  <c r="G14" i="1"/>
  <c r="H14" i="1"/>
  <c r="I14" i="1"/>
  <c r="J14" i="1"/>
  <c r="K14" i="1"/>
  <c r="F20" i="1"/>
  <c r="G20" i="1"/>
  <c r="H20" i="1"/>
  <c r="I20" i="1"/>
  <c r="J20" i="1"/>
  <c r="K20" i="1"/>
  <c r="F85" i="1"/>
  <c r="G85" i="1"/>
  <c r="H85" i="1"/>
  <c r="I85" i="1"/>
  <c r="J85" i="1"/>
  <c r="K85" i="1"/>
  <c r="F48" i="1"/>
  <c r="G48" i="1"/>
  <c r="H48" i="1"/>
  <c r="I48" i="1"/>
  <c r="J48" i="1"/>
  <c r="K48" i="1"/>
  <c r="F93" i="1"/>
  <c r="G93" i="1"/>
  <c r="H93" i="1"/>
  <c r="I93" i="1"/>
  <c r="J93" i="1"/>
  <c r="K93" i="1"/>
  <c r="F59" i="1"/>
  <c r="G59" i="1"/>
  <c r="H59" i="1"/>
  <c r="I59" i="1"/>
  <c r="J59" i="1"/>
  <c r="K59" i="1"/>
  <c r="F36" i="1"/>
  <c r="G36" i="1"/>
  <c r="H36" i="1"/>
  <c r="I36" i="1"/>
  <c r="J36" i="1"/>
  <c r="K36" i="1"/>
  <c r="F60" i="1"/>
  <c r="G60" i="1"/>
  <c r="H60" i="1"/>
  <c r="I60" i="1"/>
  <c r="J60" i="1"/>
  <c r="K60" i="1"/>
  <c r="F130" i="1"/>
  <c r="G130" i="1"/>
  <c r="H130" i="1"/>
  <c r="I130" i="1"/>
  <c r="J130" i="1"/>
  <c r="K130" i="1"/>
  <c r="F148" i="1"/>
  <c r="G148" i="1"/>
  <c r="H148" i="1"/>
  <c r="I148" i="1"/>
  <c r="J148" i="1"/>
  <c r="K148" i="1"/>
  <c r="F29" i="1"/>
  <c r="G29" i="1"/>
  <c r="H29" i="1"/>
  <c r="I29" i="1"/>
  <c r="J29" i="1"/>
  <c r="K29" i="1"/>
  <c r="F143" i="1"/>
  <c r="G143" i="1"/>
  <c r="H143" i="1"/>
  <c r="I143" i="1"/>
  <c r="J143" i="1"/>
  <c r="K143" i="1"/>
  <c r="F57" i="1"/>
  <c r="G57" i="1"/>
  <c r="H57" i="1"/>
  <c r="I57" i="1"/>
  <c r="J57" i="1"/>
  <c r="K57" i="1"/>
  <c r="F88" i="1"/>
  <c r="G88" i="1"/>
  <c r="H88" i="1"/>
  <c r="I88" i="1"/>
  <c r="J88" i="1"/>
  <c r="K88" i="1"/>
  <c r="F54" i="1"/>
  <c r="G54" i="1"/>
  <c r="H54" i="1"/>
  <c r="I54" i="1"/>
  <c r="J54" i="1"/>
  <c r="K54" i="1"/>
  <c r="F119" i="1"/>
  <c r="G119" i="1"/>
  <c r="H119" i="1"/>
  <c r="I119" i="1"/>
  <c r="J119" i="1"/>
  <c r="K119" i="1"/>
  <c r="F102" i="1"/>
  <c r="G102" i="1"/>
  <c r="H102" i="1"/>
  <c r="I102" i="1"/>
  <c r="J102" i="1"/>
  <c r="K102" i="1"/>
  <c r="F91" i="1"/>
  <c r="G91" i="1"/>
  <c r="H91" i="1"/>
  <c r="I91" i="1"/>
  <c r="J91" i="1"/>
  <c r="K91" i="1"/>
  <c r="F183" i="1"/>
  <c r="G183" i="1"/>
  <c r="H183" i="1"/>
  <c r="I183" i="1"/>
  <c r="J183" i="1"/>
  <c r="K183" i="1"/>
  <c r="F101" i="1"/>
  <c r="G101" i="1"/>
  <c r="H101" i="1"/>
  <c r="I101" i="1"/>
  <c r="J101" i="1"/>
  <c r="K101" i="1"/>
  <c r="F49" i="1"/>
  <c r="G49" i="1"/>
  <c r="H49" i="1"/>
  <c r="I49" i="1"/>
  <c r="J49" i="1"/>
  <c r="K49" i="1"/>
  <c r="F164" i="1"/>
  <c r="G164" i="1"/>
  <c r="H164" i="1"/>
  <c r="I164" i="1"/>
  <c r="J164" i="1"/>
  <c r="K164" i="1"/>
  <c r="F97" i="1"/>
  <c r="G97" i="1"/>
  <c r="H97" i="1"/>
  <c r="I97" i="1"/>
  <c r="J97" i="1"/>
  <c r="K97" i="1"/>
  <c r="F113" i="1"/>
  <c r="G113" i="1"/>
  <c r="H113" i="1"/>
  <c r="I113" i="1"/>
  <c r="J113" i="1"/>
  <c r="K113" i="1"/>
  <c r="F182" i="1"/>
  <c r="G182" i="1"/>
  <c r="H182" i="1"/>
  <c r="I182" i="1"/>
  <c r="J182" i="1"/>
  <c r="K182" i="1"/>
  <c r="F122" i="1"/>
  <c r="G122" i="1"/>
  <c r="H122" i="1"/>
  <c r="I122" i="1"/>
  <c r="J122" i="1"/>
  <c r="K122" i="1"/>
  <c r="F136" i="1"/>
  <c r="G136" i="1"/>
  <c r="H136" i="1"/>
  <c r="I136" i="1"/>
  <c r="J136" i="1"/>
  <c r="K136" i="1"/>
  <c r="F37" i="1"/>
  <c r="G37" i="1"/>
  <c r="H37" i="1"/>
  <c r="I37" i="1"/>
  <c r="J37" i="1"/>
  <c r="K37" i="1"/>
  <c r="F9" i="1"/>
  <c r="G9" i="1"/>
  <c r="H9" i="1"/>
  <c r="I9" i="1"/>
  <c r="J9" i="1"/>
  <c r="K9" i="1"/>
  <c r="F74" i="1"/>
  <c r="G74" i="1"/>
  <c r="H74" i="1"/>
  <c r="I74" i="1"/>
  <c r="J74" i="1"/>
  <c r="K74" i="1"/>
  <c r="F26" i="1"/>
  <c r="G26" i="1"/>
  <c r="H26" i="1"/>
  <c r="I26" i="1"/>
  <c r="J26" i="1"/>
  <c r="K26" i="1"/>
  <c r="F35" i="1"/>
  <c r="G35" i="1"/>
  <c r="H35" i="1"/>
  <c r="I35" i="1"/>
  <c r="J35" i="1"/>
  <c r="K35" i="1"/>
  <c r="F100" i="1"/>
  <c r="G100" i="1"/>
  <c r="H100" i="1"/>
  <c r="I100" i="1"/>
  <c r="J100" i="1"/>
  <c r="K100" i="1"/>
  <c r="F161" i="1"/>
  <c r="G161" i="1"/>
  <c r="H161" i="1"/>
  <c r="I161" i="1"/>
  <c r="J161" i="1"/>
  <c r="K161" i="1"/>
  <c r="F76" i="1"/>
  <c r="G76" i="1"/>
  <c r="H76" i="1"/>
  <c r="I76" i="1"/>
  <c r="J76" i="1"/>
  <c r="K76" i="1"/>
  <c r="F84" i="1"/>
  <c r="G84" i="1"/>
  <c r="H84" i="1"/>
  <c r="I84" i="1"/>
  <c r="J84" i="1"/>
  <c r="K84" i="1"/>
  <c r="F44" i="1"/>
  <c r="G44" i="1"/>
  <c r="H44" i="1"/>
  <c r="I44" i="1"/>
  <c r="J44" i="1"/>
  <c r="K44" i="1"/>
  <c r="F140" i="1"/>
  <c r="G140" i="1"/>
  <c r="H140" i="1"/>
  <c r="I140" i="1"/>
  <c r="J140" i="1"/>
  <c r="K140" i="1"/>
  <c r="F180" i="1"/>
  <c r="G180" i="1"/>
  <c r="H180" i="1"/>
  <c r="I180" i="1"/>
  <c r="J180" i="1"/>
  <c r="K180" i="1"/>
  <c r="F56" i="1"/>
  <c r="G56" i="1"/>
  <c r="H56" i="1"/>
  <c r="I56" i="1"/>
  <c r="J56" i="1"/>
  <c r="K56" i="1"/>
  <c r="F52" i="1"/>
  <c r="G52" i="1"/>
  <c r="H52" i="1"/>
  <c r="I52" i="1"/>
  <c r="J52" i="1"/>
  <c r="K52" i="1"/>
  <c r="F53" i="1"/>
  <c r="G53" i="1"/>
  <c r="H53" i="1"/>
  <c r="I53" i="1"/>
  <c r="J53" i="1"/>
  <c r="K53" i="1"/>
  <c r="F75" i="1"/>
  <c r="G75" i="1"/>
  <c r="H75" i="1"/>
  <c r="I75" i="1"/>
  <c r="J75" i="1"/>
  <c r="K75" i="1"/>
  <c r="F79" i="1"/>
  <c r="G79" i="1"/>
  <c r="H79" i="1"/>
  <c r="I79" i="1"/>
  <c r="J79" i="1"/>
  <c r="K79" i="1"/>
  <c r="F47" i="1"/>
  <c r="G47" i="1"/>
  <c r="H47" i="1"/>
  <c r="I47" i="1"/>
  <c r="J47" i="1"/>
  <c r="K47" i="1"/>
  <c r="F28" i="1"/>
  <c r="G28" i="1"/>
  <c r="H28" i="1"/>
  <c r="I28" i="1"/>
  <c r="J28" i="1"/>
  <c r="K28" i="1"/>
  <c r="F162" i="1"/>
  <c r="G162" i="1"/>
  <c r="H162" i="1"/>
  <c r="I162" i="1"/>
  <c r="J162" i="1"/>
  <c r="K162" i="1"/>
  <c r="F34" i="1" l="1"/>
  <c r="G34" i="1"/>
  <c r="H34" i="1"/>
  <c r="I34" i="1"/>
  <c r="J34" i="1"/>
  <c r="K34" i="1"/>
  <c r="F89" i="1"/>
  <c r="G89" i="1"/>
  <c r="H89" i="1"/>
  <c r="I89" i="1"/>
  <c r="J89" i="1"/>
  <c r="K89" i="1"/>
  <c r="F87" i="1"/>
  <c r="G87" i="1"/>
  <c r="H87" i="1"/>
  <c r="I87" i="1"/>
  <c r="J87" i="1"/>
  <c r="K87" i="1"/>
  <c r="F5" i="1"/>
  <c r="G5" i="1"/>
  <c r="H5" i="1"/>
  <c r="I5" i="1"/>
  <c r="J5" i="1"/>
  <c r="K5" i="1"/>
  <c r="F51" i="1"/>
  <c r="G51" i="1"/>
  <c r="H51" i="1"/>
  <c r="I51" i="1"/>
  <c r="J51" i="1"/>
  <c r="K51" i="1"/>
  <c r="F50" i="1"/>
  <c r="G50" i="1"/>
  <c r="H50" i="1"/>
  <c r="I50" i="1"/>
  <c r="J50" i="1"/>
  <c r="K50" i="1"/>
  <c r="F99" i="1"/>
  <c r="G99" i="1"/>
  <c r="H99" i="1"/>
  <c r="I99" i="1"/>
  <c r="J99" i="1"/>
  <c r="K99" i="1"/>
  <c r="F181" i="1"/>
  <c r="G181" i="1"/>
  <c r="H181" i="1"/>
  <c r="I181" i="1"/>
  <c r="J181" i="1"/>
  <c r="K181" i="1"/>
  <c r="F42" i="1"/>
  <c r="G42" i="1"/>
  <c r="H42" i="1"/>
  <c r="I42" i="1"/>
  <c r="J42" i="1"/>
  <c r="K42" i="1"/>
  <c r="F22" i="1"/>
  <c r="G22" i="1"/>
  <c r="H22" i="1"/>
  <c r="I22" i="1"/>
  <c r="J22" i="1"/>
  <c r="K22" i="1"/>
  <c r="F133" i="1"/>
  <c r="G133" i="1"/>
  <c r="H133" i="1"/>
  <c r="I133" i="1"/>
  <c r="J133" i="1"/>
  <c r="K133" i="1"/>
  <c r="F38" i="1"/>
  <c r="G38" i="1"/>
  <c r="H38" i="1"/>
  <c r="I38" i="1"/>
  <c r="J38" i="1"/>
  <c r="K38" i="1"/>
  <c r="F117" i="1"/>
  <c r="G117" i="1"/>
  <c r="H117" i="1"/>
  <c r="I117" i="1"/>
  <c r="J117" i="1"/>
  <c r="K117" i="1"/>
  <c r="A34" i="1"/>
  <c r="A89" i="1"/>
  <c r="A87" i="1"/>
  <c r="A5" i="1"/>
  <c r="A51" i="1"/>
  <c r="A50" i="1"/>
  <c r="A99" i="1"/>
  <c r="A181" i="1"/>
  <c r="A42" i="1"/>
  <c r="A22" i="1"/>
  <c r="A133" i="1"/>
  <c r="A38" i="1"/>
  <c r="A117" i="1"/>
  <c r="F107" i="1"/>
  <c r="G107" i="1"/>
  <c r="H107" i="1"/>
  <c r="I107" i="1"/>
  <c r="J107" i="1"/>
  <c r="K107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24" i="1"/>
  <c r="G124" i="1"/>
  <c r="H124" i="1"/>
  <c r="I124" i="1"/>
  <c r="J124" i="1"/>
  <c r="K124" i="1"/>
  <c r="F163" i="1"/>
  <c r="G163" i="1"/>
  <c r="H163" i="1"/>
  <c r="I163" i="1"/>
  <c r="J163" i="1"/>
  <c r="K163" i="1"/>
  <c r="F13" i="1"/>
  <c r="G13" i="1"/>
  <c r="H13" i="1"/>
  <c r="I13" i="1"/>
  <c r="J13" i="1"/>
  <c r="K13" i="1"/>
  <c r="A107" i="1"/>
  <c r="A154" i="1"/>
  <c r="A153" i="1"/>
  <c r="A124" i="1"/>
  <c r="A163" i="1"/>
  <c r="A13" i="1"/>
  <c r="F112" i="1" l="1"/>
  <c r="G112" i="1"/>
  <c r="H112" i="1"/>
  <c r="I112" i="1"/>
  <c r="J112" i="1"/>
  <c r="K112" i="1"/>
  <c r="F17" i="1"/>
  <c r="G17" i="1"/>
  <c r="H17" i="1"/>
  <c r="I17" i="1"/>
  <c r="J17" i="1"/>
  <c r="K17" i="1"/>
  <c r="A112" i="1"/>
  <c r="A17" i="1"/>
  <c r="F13" i="3"/>
  <c r="G13" i="3"/>
  <c r="H13" i="3"/>
  <c r="I13" i="3"/>
  <c r="J13" i="3"/>
  <c r="A13" i="3"/>
  <c r="A12" i="3"/>
  <c r="E1" i="32"/>
  <c r="F10" i="1" l="1"/>
  <c r="G10" i="1"/>
  <c r="H10" i="1"/>
  <c r="I10" i="1"/>
  <c r="J10" i="1"/>
  <c r="K10" i="1"/>
  <c r="A10" i="1"/>
  <c r="A92" i="1" l="1"/>
  <c r="A46" i="1"/>
  <c r="A16" i="1"/>
  <c r="F92" i="1"/>
  <c r="G92" i="1"/>
  <c r="H92" i="1"/>
  <c r="I92" i="1"/>
  <c r="J92" i="1"/>
  <c r="K92" i="1"/>
  <c r="F46" i="1"/>
  <c r="G46" i="1"/>
  <c r="H46" i="1"/>
  <c r="I46" i="1"/>
  <c r="J46" i="1"/>
  <c r="K46" i="1"/>
  <c r="F16" i="1"/>
  <c r="G16" i="1"/>
  <c r="H16" i="1"/>
  <c r="I16" i="1"/>
  <c r="J16" i="1"/>
  <c r="K16" i="1"/>
  <c r="A134" i="1" l="1"/>
  <c r="F134" i="1"/>
  <c r="G134" i="1"/>
  <c r="H134" i="1"/>
  <c r="I134" i="1"/>
  <c r="J134" i="1"/>
  <c r="K134" i="1"/>
  <c r="A45" i="1"/>
  <c r="F45" i="1"/>
  <c r="G45" i="1"/>
  <c r="H45" i="1"/>
  <c r="I45" i="1"/>
  <c r="J45" i="1"/>
  <c r="K45" i="1"/>
  <c r="A27" i="1" l="1"/>
  <c r="F27" i="1"/>
  <c r="G27" i="1"/>
  <c r="H27" i="1"/>
  <c r="I27" i="1"/>
  <c r="J27" i="1"/>
  <c r="K27" i="1"/>
  <c r="F109" i="1" l="1"/>
  <c r="G109" i="1"/>
  <c r="H109" i="1"/>
  <c r="I109" i="1"/>
  <c r="J109" i="1"/>
  <c r="K109" i="1"/>
  <c r="A109" i="1"/>
  <c r="F105" i="1" l="1"/>
  <c r="G105" i="1"/>
  <c r="H105" i="1"/>
  <c r="I105" i="1"/>
  <c r="J105" i="1"/>
  <c r="K105" i="1"/>
  <c r="A105" i="1"/>
  <c r="A11" i="1" l="1"/>
  <c r="F11" i="1"/>
  <c r="G11" i="1"/>
  <c r="H11" i="1"/>
  <c r="I11" i="1"/>
  <c r="J11" i="1"/>
  <c r="K11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<sst xmlns="http://schemas.openxmlformats.org/spreadsheetml/2006/main" count="14557" uniqueCount="2794">
  <si>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</si>
  <si>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</si>
  <si>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</si>
  <si>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</si>
  <si>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</si>
  <si>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</si>
  <si>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</si>
  <si>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</si>
  <si>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</si>
  <si>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</si>
  <si>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</si>
  <si>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</si>
  <si>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</si>
  <si>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</si>
  <si>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</si>
  <si>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</si>
  <si>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</si>
  <si>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</si>
  <si>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</si>
  <si>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</si>
  <si>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</si>
  <si>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</si>
  <si>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</si>
  <si>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</si>
  <si>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</si>
  <si>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</si>
  <si>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</si>
  <si>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</si>
  <si>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</si>
  <si>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</si>
  <si>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</si>
  <si>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</si>
  <si>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</si>
  <si>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</si>
  <si>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</si>
  <si>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</si>
  <si>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</si>
  <si>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</si>
  <si>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</si>
  <si>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</si>
  <si>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</si>
  <si>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</si>
  <si>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</si>
  <si>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</si>
  <si>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</si>
  <si>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</si>
  <si>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</si>
  <si>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</si>
  <si>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</si>
  <si>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</si>
  <si>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</si>
  <si>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</si>
  <si>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</si>
  <si>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</si>
  <si>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</si>
  <si>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</si>
  <si>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</si>
  <si>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</si>
  <si>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</si>
  <si>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</si>
  <si>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</si>
  <si>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</si>
  <si>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</si>
  <si>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</si>
  <si>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</si>
  <si>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</si>
  <si>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</si>
  <si>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</si>
  <si>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</si>
  <si>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</si>
  <si>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</si>
  <si>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</si>
  <si>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</si>
  <si>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</si>
  <si>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</si>
  <si>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</si>
  <si>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</si>
  <si>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</si>
  <si>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</si>
  <si>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</si>
  <si>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</si>
  <si>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</si>
  <si>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</si>
  <si>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</si>
  <si>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</si>
  <si>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</si>
  <si>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</si>
  <si>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</si>
  <si>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</si>
  <si>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</si>
  <si>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</si>
  <si>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</si>
  <si>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</si>
  <si>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</si>
  <si>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</si>
  <si>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</si>
  <si>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</si>
  <si>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</si>
  <si>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</si>
  <si>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</si>
  <si>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</si>
  <si>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</si>
  <si>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</si>
  <si>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</si>
  <si>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</si>
  <si>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</si>
  <si>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</si>
  <si>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</si>
  <si>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</si>
  <si>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</si>
  <si>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</si>
  <si>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</si>
  <si>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</si>
  <si>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</si>
  <si>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</si>
  <si>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</si>
  <si>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</si>
  <si>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</si>
  <si>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</si>
  <si>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</si>
  <si>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</si>
  <si>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</si>
  <si>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</si>
  <si>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</si>
  <si>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</si>
  <si>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</si>
  <si>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</si>
  <si>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</si>
  <si>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</si>
  <si>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</si>
  <si>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</si>
  <si>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</si>
  <si>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</si>
  <si>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</si>
  <si>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</si>
  <si>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</si>
  <si>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</si>
  <si>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</si>
  <si>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</si>
  <si>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</si>
  <si>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</si>
  <si>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</si>
  <si>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</si>
  <si>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</si>
  <si>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</si>
  <si>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</si>
  <si>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</si>
  <si>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</si>
  <si>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</si>
  <si>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</si>
  <si>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</si>
  <si>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</si>
  <si>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</si>
  <si>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</si>
  <si>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</si>
  <si>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</si>
  <si>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</si>
  <si>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</si>
  <si>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</si>
  <si>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</si>
  <si>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</si>
  <si>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</si>
  <si>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</si>
  <si>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</si>
  <si>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</si>
  <si>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</si>
  <si>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</si>
  <si>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</si>
  <si>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</si>
  <si>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</si>
  <si>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</si>
  <si>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</si>
  <si>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</si>
  <si>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</si>
  <si>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</si>
  <si>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</si>
  <si>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</si>
  <si>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</si>
  <si>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</si>
  <si>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</si>
  <si>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</si>
  <si>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</si>
  <si>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</si>
  <si>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</si>
  <si>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</si>
  <si>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</si>
  <si>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</si>
  <si>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</si>
  <si>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</si>
  <si>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</si>
  <si>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</si>
  <si>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</si>
  <si>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</si>
  <si>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</si>
  <si>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</si>
  <si>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</si>
  <si>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</si>
  <si>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</si>
  <si>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</si>
  <si>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</si>
  <si>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</si>
  <si>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</si>
  <si>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</si>
  <si>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</si>
  <si>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</si>
  <si>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</si>
  <si>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</si>
  <si>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</si>
  <si>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</si>
  <si>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</si>
  <si>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</si>
  <si>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</si>
  <si>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</si>
  <si>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</si>
  <si>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</si>
  <si>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</si>
  <si>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</si>
  <si>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</si>
  <si>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</si>
  <si>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</si>
  <si>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</si>
  <si>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</si>
  <si>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</si>
  <si>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</si>
  <si>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</si>
  <si>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</si>
  <si>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</si>
  <si>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</si>
  <si>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</si>
  <si>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</si>
  <si>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</si>
  <si>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</si>
  <si>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</si>
  <si>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</si>
  <si>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</si>
  <si>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</si>
  <si>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</si>
  <si>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</si>
  <si>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</si>
  <si>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</si>
  <si>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</si>
  <si>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</si>
  <si>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</si>
  <si>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</si>
  <si>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</si>
  <si>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</si>
  <si>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</si>
  <si>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</si>
  <si>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</si>
  <si>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</si>
  <si>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</si>
  <si>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</si>
  <si>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</si>
  <si>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</si>
  <si>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</si>
  <si>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</si>
  <si>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</si>
  <si>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</si>
  <si>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</si>
  <si>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</si>
  <si>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</si>
  <si>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</si>
  <si>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</si>
  <si>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</si>
  <si>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</si>
  <si>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</si>
  <si>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</si>
  <si>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</si>
  <si>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</si>
  <si>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</si>
  <si>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</si>
  <si>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</si>
  <si>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</si>
  <si>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</si>
  <si>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</si>
  <si>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</si>
  <si>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</si>
  <si>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</si>
  <si>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</si>
  <si>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</si>
  <si>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</si>
  <si>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</si>
  <si>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</si>
  <si>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</si>
  <si>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</si>
  <si>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</si>
  <si>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</si>
  <si>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</si>
  <si>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</si>
  <si>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</si>
  <si>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</si>
  <si>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</si>
  <si>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</si>
  <si>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</si>
  <si>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</si>
  <si>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</si>
  <si>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</si>
  <si>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</si>
  <si>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</si>
  <si>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</si>
  <si>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</si>
  <si>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</si>
  <si>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</si>
  <si>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</si>
  <si>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</si>
  <si>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</si>
  <si>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</si>
  <si>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</si>
  <si>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</si>
  <si>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</si>
  <si>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</si>
  <si>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</si>
  <si>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</si>
  <si>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</si>
  <si>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</si>
  <si>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</si>
  <si>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</si>
  <si>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</si>
  <si>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</si>
  <si>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</si>
  <si>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</si>
  <si>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</si>
  <si>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</si>
  <si>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</si>
  <si>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</si>
  <si>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</si>
  <si>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</si>
  <si>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</si>
  <si>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</si>
  <si>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</si>
  <si>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</si>
  <si>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</si>
  <si>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</si>
  <si>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</si>
  <si>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</si>
  <si>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</si>
  <si>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</si>
  <si>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</si>
  <si>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</si>
  <si>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</si>
  <si>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</si>
  <si>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</si>
  <si>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</si>
  <si>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</si>
  <si>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</si>
  <si>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</si>
  <si>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</si>
  <si>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</si>
  <si>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</si>
  <si>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</si>
  <si>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</si>
  <si>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</si>
  <si>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</si>
  <si>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</si>
  <si>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</si>
  <si>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</si>
  <si>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</si>
  <si>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</si>
  <si>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</si>
  <si>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</si>
  <si>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</si>
  <si>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</si>
  <si>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</si>
  <si>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</si>
  <si>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</si>
  <si>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</si>
  <si>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</si>
  <si>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</si>
  <si>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</si>
  <si>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</si>
  <si>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</si>
  <si>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</si>
  <si>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</si>
  <si>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</si>
  <si>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</si>
  <si>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</si>
  <si>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</si>
  <si>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</si>
  <si>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</si>
  <si>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</si>
  <si>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</si>
  <si>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</si>
  <si>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</si>
  <si>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</si>
  <si>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</si>
  <si>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</si>
  <si>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</si>
  <si>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</si>
  <si>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</si>
  <si>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</si>
  <si>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</si>
  <si>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</si>
  <si>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</si>
  <si>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</si>
  <si>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</si>
  <si>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</si>
  <si>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</si>
  <si>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</si>
  <si>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</si>
  <si>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</si>
  <si>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</si>
  <si>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</si>
  <si>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</si>
  <si>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</si>
  <si>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</si>
  <si>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</si>
  <si>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</si>
  <si>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</si>
  <si>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</si>
  <si>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</si>
  <si>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</si>
  <si>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</si>
  <si>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</si>
  <si>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</si>
  <si>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</si>
  <si>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</si>
  <si>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</si>
  <si>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</si>
  <si>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</si>
  <si>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</si>
  <si>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</si>
  <si>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</si>
  <si>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</si>
  <si>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</si>
  <si>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</si>
  <si>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</si>
  <si>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</si>
  <si>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</si>
  <si>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</si>
  <si>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</si>
  <si>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</si>
  <si>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</si>
  <si>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</si>
  <si>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</si>
  <si>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</si>
  <si>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</si>
  <si>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</si>
  <si>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</si>
  <si>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</si>
  <si>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</si>
  <si>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</si>
  <si>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</si>
  <si>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</si>
  <si>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</si>
  <si>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</si>
  <si>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</si>
  <si>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</si>
  <si>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</si>
  <si>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</si>
  <si>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</si>
  <si>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</si>
  <si>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</si>
  <si>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</si>
  <si>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</si>
  <si>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</si>
  <si>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</si>
  <si>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</si>
  <si>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</si>
  <si>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</si>
  <si>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</si>
  <si>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</si>
  <si>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</si>
  <si>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</si>
  <si>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</si>
  <si>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</si>
  <si>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</si>
  <si>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</si>
  <si>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</si>
  <si>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</si>
  <si>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</si>
  <si>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</si>
  <si>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</si>
  <si>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</si>
  <si>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</si>
  <si>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</si>
  <si>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</si>
  <si>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</si>
  <si>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</si>
  <si>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</si>
  <si>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</si>
  <si>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</si>
  <si>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</si>
  <si>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</si>
  <si>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</si>
  <si>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</si>
  <si>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</si>
  <si>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</si>
  <si>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</si>
  <si>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</si>
  <si>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</si>
  <si>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</si>
  <si>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</si>
  <si>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</si>
  <si>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</si>
  <si>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</si>
  <si>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</si>
  <si>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</si>
  <si>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</si>
  <si>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</si>
  <si>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</si>
  <si>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</si>
  <si>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</si>
  <si>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</si>
  <si>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</si>
  <si>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</si>
  <si>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</si>
  <si>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</si>
  <si>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</si>
  <si>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</si>
  <si>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</si>
  <si>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</si>
  <si>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</si>
  <si>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</si>
  <si>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</si>
  <si>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</si>
  <si>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</si>
  <si>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</si>
  <si>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</si>
  <si>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</si>
  <si>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</si>
  <si>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</si>
  <si>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</si>
  <si>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</si>
  <si>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</si>
  <si>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</si>
  <si>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</si>
  <si>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</si>
  <si>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</si>
  <si>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</si>
  <si>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</si>
  <si>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</si>
  <si>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</si>
  <si>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</si>
  <si>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</si>
  <si>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</si>
  <si>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</si>
  <si>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</si>
  <si>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</si>
  <si>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</si>
  <si>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</si>
  <si>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</si>
  <si>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</si>
  <si>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</si>
  <si>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</si>
  <si>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</si>
  <si>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</si>
  <si>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</si>
  <si>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</si>
  <si>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</si>
  <si>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</si>
  <si>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</si>
  <si>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</si>
  <si>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</si>
  <si>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</si>
  <si>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</si>
  <si>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</si>
  <si>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</si>
  <si>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</si>
  <si>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</si>
  <si>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</si>
  <si>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</si>
  <si>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</si>
  <si>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</si>
  <si>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</si>
  <si>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</si>
  <si>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</si>
  <si>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</si>
  <si>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</si>
  <si>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</si>
  <si>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</si>
  <si>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</si>
  <si>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</si>
  <si>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</si>
  <si>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</si>
  <si>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</si>
  <si>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</si>
  <si>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</si>
  <si>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</si>
  <si>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</si>
  <si>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</si>
  <si>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</si>
  <si>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</si>
  <si>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</si>
  <si>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</si>
  <si>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</si>
  <si>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</si>
  <si>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</si>
  <si>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</si>
  <si>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</si>
  <si>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</si>
  <si>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</si>
  <si>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</si>
  <si>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</si>
  <si>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</si>
  <si>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</si>
  <si>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</si>
  <si>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</si>
  <si>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</si>
  <si>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</si>
  <si>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</si>
  <si>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</si>
  <si>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</si>
  <si>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</si>
  <si>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</si>
  <si>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</si>
  <si>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</si>
  <si>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</si>
  <si>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</si>
  <si>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</si>
  <si>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</si>
  <si>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</si>
  <si>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</si>
  <si>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</si>
  <si>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</si>
  <si>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</si>
  <si>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</si>
  <si>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</si>
  <si>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</si>
  <si>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</si>
  <si>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</si>
  <si>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</si>
  <si>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</si>
  <si>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</si>
  <si>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</si>
  <si>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</si>
  <si>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</si>
  <si>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</si>
  <si>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</si>
  <si>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</si>
  <si>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</si>
  <si>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</si>
  <si>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</si>
  <si>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</si>
  <si>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</si>
  <si>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</si>
  <si>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</si>
  <si>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</si>
  <si>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</si>
  <si>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</si>
  <si>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</si>
  <si>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</si>
  <si>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</si>
  <si>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</si>
  <si>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</si>
  <si>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</si>
  <si>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</si>
  <si>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</si>
  <si>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</si>
  <si>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</si>
  <si>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</si>
  <si>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</si>
  <si>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</si>
  <si>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</si>
  <si>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</si>
  <si>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</si>
  <si>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</si>
  <si>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</si>
  <si>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</si>
  <si>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</si>
  <si>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</si>
  <si>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</si>
  <si>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</si>
  <si>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</si>
  <si>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</si>
  <si>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</si>
  <si>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</si>
  <si>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</si>
  <si>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</si>
  <si>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</si>
  <si>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</si>
  <si>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</si>
  <si>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</si>
  <si>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</si>
  <si>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</si>
  <si>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</si>
  <si>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</si>
  <si>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</si>
  <si>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</si>
  <si>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</si>
  <si>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</si>
  <si>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</si>
  <si>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</si>
  <si>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</si>
  <si>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</si>
  <si>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</si>
  <si>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</si>
  <si>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</si>
  <si>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</si>
  <si>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</si>
  <si>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</si>
  <si>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</si>
  <si>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</si>
  <si>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</si>
  <si>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</si>
  <si>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</si>
  <si>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</si>
  <si>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</si>
  <si>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</si>
  <si>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</si>
  <si>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</si>
  <si>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</si>
  <si>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</si>
  <si>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</si>
  <si>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</si>
  <si>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</si>
  <si>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</si>
  <si>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</si>
  <si>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</si>
  <si>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</si>
  <si>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</si>
  <si>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</si>
  <si>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</si>
  <si>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</si>
  <si>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</si>
  <si>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</si>
  <si>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</si>
  <si>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</si>
  <si>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</si>
  <si>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</si>
  <si>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</si>
  <si>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</si>
  <si>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</si>
  <si>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</si>
  <si>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</si>
  <si>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</si>
  <si>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</si>
  <si>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</si>
  <si>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</si>
  <si>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</si>
  <si>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</si>
  <si>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</si>
  <si>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</si>
  <si>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</si>
  <si>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</si>
  <si>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</si>
  <si>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</si>
  <si>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</si>
  <si>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</si>
  <si>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</si>
  <si>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</si>
  <si>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</si>
  <si>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</si>
  <si>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</si>
  <si>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</si>
  <si>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</si>
  <si>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</si>
  <si>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</si>
  <si>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</si>
  <si>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</si>
  <si>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</si>
  <si>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</si>
  <si>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</si>
  <si>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</si>
  <si>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</si>
  <si>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</si>
  <si>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</si>
  <si>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</si>
  <si>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</si>
  <si>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</si>
  <si>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</si>
  <si>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</si>
  <si>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</si>
  <si>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</si>
  <si>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</si>
  <si>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</si>
  <si>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</si>
  <si>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</si>
  <si>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</si>
  <si>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</si>
  <si>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</si>
  <si>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</si>
  <si>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</si>
  <si>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</si>
  <si>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</si>
  <si>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</si>
  <si>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</si>
  <si>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</si>
  <si>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</si>
  <si>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</si>
  <si>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</si>
  <si>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</si>
  <si>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</si>
  <si>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</si>
  <si>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</si>
  <si>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</si>
  <si>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</si>
  <si>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</si>
  <si>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</si>
  <si>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</si>
  <si>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</si>
  <si>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</si>
  <si>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</si>
  <si>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</si>
  <si>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</si>
  <si>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</si>
  <si>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</si>
  <si>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</si>
  <si>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</si>
  <si>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</si>
  <si>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</si>
  <si>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</si>
  <si>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</si>
  <si>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</si>
  <si>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</si>
  <si>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</si>
  <si>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</si>
  <si>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</si>
  <si>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</si>
  <si>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</si>
  <si>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</si>
  <si>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</si>
  <si>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</si>
  <si>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</si>
  <si>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</si>
  <si>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</si>
  <si>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</si>
  <si>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</si>
  <si>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</si>
  <si>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</si>
  <si>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</si>
  <si>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</si>
  <si>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</si>
  <si>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</si>
  <si>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</si>
  <si>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</si>
  <si>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</si>
  <si>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</si>
  <si>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</si>
  <si>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</si>
  <si>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</si>
  <si>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</si>
  <si>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</si>
  <si>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</si>
  <si>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</si>
  <si>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</si>
  <si>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</si>
  <si>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</si>
  <si>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</si>
  <si>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</si>
  <si>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</si>
  <si>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</si>
  <si>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</si>
  <si>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</si>
  <si>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</si>
  <si>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</si>
  <si>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</si>
  <si>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</si>
  <si>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</si>
  <si>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</si>
  <si>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</si>
  <si>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</si>
  <si>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</si>
  <si>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</si>
  <si>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</si>
  <si>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</si>
  <si>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</si>
  <si>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</si>
  <si>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</si>
  <si>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</si>
  <si>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</si>
  <si>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</si>
  <si>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</si>
  <si>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</si>
  <si>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</si>
  <si>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</si>
  <si>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</si>
  <si>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</si>
  <si>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</si>
  <si>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</si>
  <si>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</si>
  <si>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</si>
  <si>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</si>
  <si>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</si>
  <si>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</si>
  <si>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</si>
  <si>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</si>
  <si>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</si>
  <si>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</si>
  <si>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</si>
  <si>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</si>
  <si>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</si>
  <si>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</si>
  <si>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</si>
  <si>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</si>
  <si>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</si>
  <si>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</si>
  <si>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</si>
  <si>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</si>
  <si>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</si>
  <si>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</si>
  <si>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</si>
  <si>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</si>
  <si>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</si>
  <si>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</si>
  <si>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</si>
  <si>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</si>
  <si>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</si>
  <si>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</si>
  <si>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</si>
  <si>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</si>
  <si>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</si>
  <si>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</si>
  <si>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</si>
  <si>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</si>
  <si>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</si>
  <si>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</si>
  <si>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</si>
  <si>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</si>
  <si>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</si>
  <si>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</si>
  <si>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</si>
  <si>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</si>
  <si>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</si>
  <si>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</si>
  <si>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</si>
  <si>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</si>
  <si>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</si>
  <si>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</si>
  <si>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</si>
  <si>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</si>
  <si>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</si>
  <si>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</si>
  <si>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</si>
  <si>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</si>
  <si>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</si>
  <si>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</si>
  <si>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</si>
  <si>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</si>
  <si>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</si>
  <si>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</si>
  <si>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</si>
  <si>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</si>
  <si>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</si>
  <si>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</si>
  <si>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</si>
  <si>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</si>
  <si>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</si>
  <si>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</si>
  <si>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</si>
  <si>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</si>
  <si>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</si>
  <si>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</si>
  <si>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</si>
  <si>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</si>
  <si>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</si>
  <si>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</si>
  <si>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</si>
  <si>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</si>
  <si>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</si>
  <si>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</si>
  <si>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</si>
  <si>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</si>
  <si>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</si>
  <si>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</si>
  <si>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</si>
  <si>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</si>
  <si>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</si>
  <si>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</si>
  <si>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</si>
  <si>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</si>
  <si>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</si>
  <si>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</si>
  <si>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</si>
  <si>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</si>
  <si>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</si>
  <si>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</si>
  <si>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</si>
  <si>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</si>
  <si>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</si>
  <si>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</si>
  <si>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</si>
  <si>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</si>
  <si>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</si>
  <si>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</si>
  <si>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</si>
  <si>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</si>
  <si>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</si>
  <si>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</si>
  <si>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</si>
  <si>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</si>
  <si>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</si>
  <si>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</si>
  <si>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</si>
  <si>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</si>
  <si>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</si>
  <si>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</si>
  <si>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</si>
  <si>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</si>
  <si>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</si>
  <si>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</si>
  <si>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</si>
  <si>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</si>
  <si>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</si>
  <si>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</si>
  <si>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</si>
  <si>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</si>
  <si>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</si>
  <si>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</si>
  <si>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</si>
  <si>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</si>
  <si>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</si>
  <si>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</si>
  <si>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</si>
  <si>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</si>
  <si>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</si>
  <si>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</si>
  <si>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</si>
  <si>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</si>
  <si>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</si>
  <si>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</si>
  <si>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</si>
  <si>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</si>
  <si>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</si>
  <si>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</si>
  <si>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</si>
  <si>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</si>
  <si>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</si>
  <si>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</si>
  <si>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</si>
  <si>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</si>
  <si>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</si>
  <si>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</si>
  <si>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</si>
  <si>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</si>
  <si>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</si>
  <si>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</si>
  <si>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</si>
  <si>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</si>
  <si>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</si>
  <si>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</si>
  <si>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</si>
  <si>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</si>
  <si>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</si>
  <si>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</si>
  <si>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</si>
  <si>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</si>
  <si>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</si>
  <si>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</si>
  <si>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</si>
  <si>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</si>
  <si>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</si>
  <si>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</si>
  <si>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</si>
  <si>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</si>
  <si>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</si>
  <si>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</si>
  <si>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</si>
  <si>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</si>
  <si>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</si>
  <si>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</si>
  <si>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</si>
  <si>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</si>
  <si>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</si>
  <si>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</si>
  <si>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</si>
  <si>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</si>
  <si>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</si>
  <si>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</si>
  <si>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</si>
  <si>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</si>
  <si>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</si>
  <si>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</si>
  <si>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</si>
  <si>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</si>
  <si>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</si>
  <si>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</si>
  <si>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</si>
  <si>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</si>
  <si>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</si>
  <si>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</si>
  <si>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</si>
  <si>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</si>
  <si>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</si>
  <si>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</si>
  <si>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</si>
  <si>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</si>
  <si>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</si>
  <si>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</si>
  <si>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</si>
  <si>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</si>
  <si>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</si>
  <si>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</si>
  <si>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</si>
  <si>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</si>
  <si>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</si>
  <si>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</si>
  <si>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</si>
  <si>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</si>
  <si>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</si>
  <si>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</si>
  <si>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</si>
  <si>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</si>
  <si>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</si>
  <si>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</si>
  <si>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</si>
  <si>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</si>
  <si>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</si>
  <si>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</si>
  <si>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</si>
  <si>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</si>
  <si>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</si>
  <si>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</si>
  <si>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</si>
  <si>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</si>
  <si>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</si>
  <si>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</si>
  <si>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</si>
  <si>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</si>
  <si>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</si>
  <si>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</si>
  <si>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</si>
  <si>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</si>
  <si>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</si>
  <si>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</si>
  <si>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</si>
  <si>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</si>
  <si>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</si>
  <si>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</si>
  <si>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</si>
  <si>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</si>
  <si>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</si>
  <si>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</si>
  <si>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</si>
  <si>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</si>
  <si>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</si>
  <si>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</si>
  <si>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</si>
  <si>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</si>
  <si>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</si>
  <si>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</si>
  <si>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</si>
  <si>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</si>
  <si>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</si>
  <si>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</si>
  <si>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</si>
  <si>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</si>
  <si>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</si>
  <si>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</si>
  <si>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</si>
  <si>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</si>
  <si>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</si>
  <si>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</si>
  <si>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</si>
  <si>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</si>
  <si>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</si>
  <si>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</si>
  <si>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</si>
  <si>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</si>
  <si>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</si>
  <si>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</si>
  <si>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</si>
  <si>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</si>
  <si>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</si>
  <si>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</si>
  <si>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</si>
  <si>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</si>
  <si>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</si>
  <si>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</si>
  <si>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</si>
  <si>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</si>
  <si>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</si>
  <si>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</si>
  <si>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</si>
  <si>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</si>
  <si>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</si>
  <si>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</si>
  <si>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</si>
  <si>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</si>
  <si>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</si>
  <si>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</si>
  <si>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</si>
  <si>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</si>
  <si>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</si>
  <si>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</si>
  <si>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</si>
  <si>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</si>
  <si>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</si>
  <si>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</si>
  <si>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</si>
  <si>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</si>
  <si>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</si>
  <si>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</si>
  <si>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</si>
  <si>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</si>
  <si>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</si>
  <si>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</si>
  <si>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</si>
  <si>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</si>
  <si>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</si>
  <si>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</si>
  <si>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</si>
  <si>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</si>
  <si>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</si>
  <si>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</si>
  <si>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</si>
  <si>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</si>
  <si>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</si>
  <si>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</si>
  <si>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</si>
  <si>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</si>
  <si>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</si>
  <si>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</si>
  <si>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</si>
  <si>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</si>
  <si>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</si>
  <si>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</si>
  <si>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</si>
  <si>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</si>
  <si>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</si>
  <si>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</si>
  <si>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</si>
  <si>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</si>
  <si>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</si>
  <si>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</si>
  <si>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</si>
  <si>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</si>
  <si>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</si>
  <si>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</si>
  <si>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</si>
  <si>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</si>
  <si>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</si>
  <si>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</si>
  <si>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</si>
  <si>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</si>
  <si>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</si>
  <si>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</si>
  <si>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</si>
  <si>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</si>
  <si>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</si>
  <si>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</si>
  <si>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</si>
  <si>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</si>
  <si>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</si>
  <si>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</si>
  <si>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</si>
  <si>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</si>
  <si>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</si>
  <si>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</si>
  <si>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</si>
  <si>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</si>
  <si>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</si>
  <si>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</si>
  <si>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</si>
  <si>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</si>
  <si>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</si>
  <si>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</si>
  <si>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</si>
  <si>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</si>
  <si>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</si>
  <si>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</si>
  <si>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</si>
  <si>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</si>
  <si>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</si>
  <si>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</si>
  <si>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</si>
  <si>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</si>
  <si>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</si>
  <si>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</si>
  <si>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</si>
  <si>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</si>
  <si>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</si>
  <si>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</si>
  <si>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</si>
  <si>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</si>
  <si>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</si>
  <si>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</si>
  <si>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</si>
  <si>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</si>
  <si>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</si>
  <si>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</si>
  <si>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</si>
  <si>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</si>
  <si>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</si>
  <si>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</si>
  <si>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</si>
  <si>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</si>
  <si>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</si>
  <si>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</si>
  <si>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</si>
  <si>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</si>
  <si>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</si>
  <si>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</si>
  <si>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</si>
  <si>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</si>
  <si>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</si>
  <si>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</si>
  <si>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</si>
  <si>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</si>
  <si>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</si>
  <si>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</si>
  <si>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</si>
  <si>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</si>
  <si>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</si>
  <si>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</si>
  <si>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</si>
  <si>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</si>
  <si>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</si>
  <si>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</si>
  <si>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</si>
  <si>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</si>
  <si>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</si>
  <si>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</si>
  <si>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</si>
  <si>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</si>
  <si>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</si>
  <si>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</si>
  <si>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</si>
  <si>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</si>
  <si>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</si>
  <si>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</si>
  <si>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</si>
  <si>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</si>
  <si>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</si>
  <si>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</si>
  <si>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</si>
  <si>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</si>
  <si>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</si>
  <si>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</si>
  <si>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</si>
  <si>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</si>
  <si>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</si>
  <si>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</si>
  <si>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</si>
  <si>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</si>
  <si>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</si>
  <si>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</si>
  <si>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</si>
  <si>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</si>
  <si>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</si>
  <si>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</si>
  <si>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</si>
  <si>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</si>
  <si>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</si>
  <si>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</si>
  <si>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</si>
  <si>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</si>
  <si>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</si>
  <si>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</si>
  <si>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</si>
  <si>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</si>
  <si>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</si>
  <si>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</si>
  <si>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</si>
  <si>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</si>
  <si>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</si>
  <si>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</si>
  <si>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</si>
  <si>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</si>
  <si>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</si>
  <si>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</si>
  <si>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</si>
  <si>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</si>
  <si>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</si>
  <si>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</si>
  <si>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</si>
  <si>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</si>
  <si>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</si>
  <si>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</si>
  <si>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</si>
  <si>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</si>
  <si>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</si>
  <si>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</si>
  <si>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</si>
  <si>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</si>
  <si>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</si>
  <si>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</si>
  <si>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</si>
  <si>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</si>
  <si>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</si>
  <si>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</si>
  <si>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</si>
  <si>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</si>
  <si>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</si>
  <si>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</si>
  <si>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</si>
  <si>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</si>
  <si>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</si>
  <si>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</si>
  <si>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</si>
  <si>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</si>
  <si>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</si>
  <si>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</si>
  <si>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</si>
  <si>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</si>
  <si>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</si>
  <si>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</si>
  <si>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</si>
  <si>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</si>
  <si>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</si>
  <si>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</si>
  <si>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</si>
  <si>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</si>
  <si>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</si>
  <si>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</si>
  <si>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</si>
  <si>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</si>
  <si>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</si>
  <si>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</si>
  <si>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</si>
  <si>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</si>
  <si>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</si>
  <si>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</si>
  <si>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</si>
  <si>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</si>
  <si>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</si>
  <si>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</si>
  <si>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</si>
  <si>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</si>
  <si>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</si>
  <si>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</si>
  <si>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</si>
  <si>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</si>
  <si>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</si>
  <si>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</si>
  <si>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</si>
  <si>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</si>
  <si>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</si>
  <si>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</si>
  <si>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</si>
  <si>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</si>
  <si>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</si>
  <si>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</si>
  <si>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</si>
  <si>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</si>
  <si>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</si>
  <si>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</si>
  <si>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</si>
  <si>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</si>
  <si>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</si>
  <si>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</si>
  <si>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</si>
  <si>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</si>
  <si>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</si>
  <si>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</si>
  <si>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</si>
  <si>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</si>
  <si>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</si>
  <si>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</si>
  <si>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</si>
  <si>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</si>
  <si>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</si>
  <si>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</si>
  <si>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</si>
  <si>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</si>
  <si>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</si>
  <si>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</si>
  <si>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</si>
  <si>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</si>
  <si>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</si>
  <si>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</si>
  <si>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</si>
  <si>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</si>
  <si>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</si>
  <si>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</si>
  <si>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</si>
  <si>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</si>
  <si>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</si>
  <si>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</si>
  <si>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</si>
  <si>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</si>
  <si>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</si>
  <si>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</si>
  <si>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</si>
  <si>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</si>
  <si>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</si>
  <si>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</si>
  <si>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</si>
  <si>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</si>
  <si>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</si>
  <si>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</si>
  <si>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</si>
  <si>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</si>
  <si>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</si>
  <si>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</si>
  <si>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</si>
  <si>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</si>
  <si>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</si>
  <si>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</si>
  <si>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</si>
  <si>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</si>
  <si>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</si>
  <si>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</si>
  <si>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</si>
  <si>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</si>
  <si>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</si>
  <si>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</si>
  <si>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</si>
  <si>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</si>
  <si>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</si>
  <si>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</si>
  <si>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</si>
  <si>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</si>
  <si>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</si>
  <si>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</si>
  <si>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</si>
  <si>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</si>
  <si>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</si>
  <si>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</si>
  <si>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</si>
  <si>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</si>
  <si>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</si>
  <si>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</si>
  <si>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</si>
  <si>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</si>
  <si>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</si>
  <si>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</si>
  <si>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</si>
  <si>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</si>
  <si>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</si>
  <si>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</si>
  <si>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</si>
  <si>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</si>
  <si>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</si>
  <si>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</si>
  <si>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</si>
  <si>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</si>
  <si>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</si>
  <si>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</si>
  <si>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</si>
  <si>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</si>
  <si>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</si>
  <si>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</si>
  <si>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</si>
  <si>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</si>
  <si>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</si>
  <si>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</si>
  <si>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</si>
  <si>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</si>
  <si>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</si>
  <si>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</si>
  <si>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</si>
  <si>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</si>
  <si>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</si>
  <si>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</si>
  <si>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</si>
  <si>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</si>
  <si>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</si>
  <si>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</si>
  <si>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</si>
  <si>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</si>
  <si>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</si>
  <si>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</si>
  <si>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</si>
  <si>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</si>
  <si>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</si>
  <si>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</si>
  <si>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</si>
  <si>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</si>
  <si>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</si>
  <si>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</si>
  <si>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</si>
  <si>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</si>
  <si>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</si>
  <si>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</si>
  <si>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</si>
  <si>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</si>
  <si>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</si>
  <si>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</si>
  <si>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</si>
  <si>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</si>
  <si>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</si>
  <si>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</si>
  <si>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</si>
  <si>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</si>
  <si>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</si>
  <si>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</si>
  <si>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</si>
  <si>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</si>
  <si>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</si>
  <si>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</si>
  <si>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</si>
  <si>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</si>
  <si>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</si>
  <si>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</si>
  <si>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</si>
  <si>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</si>
  <si>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</si>
  <si>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</si>
  <si>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</si>
  <si>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</si>
  <si>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</si>
  <si>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</si>
  <si>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</si>
  <si>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</si>
  <si>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</si>
  <si>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</si>
  <si>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</si>
  <si>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</si>
  <si>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</si>
  <si>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</si>
  <si>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</si>
  <si>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</si>
  <si>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</si>
  <si>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</si>
  <si>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</si>
  <si>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</si>
  <si>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</si>
  <si>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</si>
  <si>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</si>
  <si>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</si>
  <si>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</si>
  <si>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</si>
  <si>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</si>
  <si>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</si>
  <si>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</si>
  <si>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</si>
  <si>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</si>
  <si>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</si>
  <si>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</si>
  <si>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</si>
  <si>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</si>
  <si>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</si>
  <si>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</si>
  <si>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</si>
  <si>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</si>
  <si>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</si>
  <si>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</si>
  <si>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</si>
  <si>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</si>
  <si>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</si>
  <si>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</si>
  <si>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</si>
  <si>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</si>
  <si>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</si>
  <si>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</si>
  <si>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</si>
  <si>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</si>
  <si>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</si>
  <si>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</si>
  <si>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</si>
  <si>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</si>
  <si>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</si>
  <si>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</si>
  <si>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</si>
  <si>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</si>
  <si>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</si>
  <si>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</si>
  <si>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</si>
  <si>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</si>
  <si>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</si>
  <si>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</si>
  <si>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</si>
  <si>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</si>
  <si>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</si>
  <si>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</si>
  <si>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</si>
  <si>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</si>
  <si>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</si>
  <si>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</si>
  <si>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</si>
  <si>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</si>
  <si>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</si>
  <si>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</si>
  <si>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</si>
  <si>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</si>
  <si>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</si>
  <si>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</si>
  <si>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</si>
  <si>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</si>
  <si>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</si>
  <si>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</si>
  <si>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</si>
  <si>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</si>
  <si>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</si>
  <si>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</si>
  <si>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</si>
  <si>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</si>
  <si>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</si>
  <si>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</si>
  <si>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</si>
  <si>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</si>
  <si>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</si>
  <si>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</si>
  <si>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</si>
  <si>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</si>
  <si>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</si>
  <si>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</si>
  <si>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</si>
  <si>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</si>
  <si>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</si>
  <si>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</si>
  <si>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</si>
  <si>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</si>
  <si>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</si>
  <si>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</si>
  <si>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</si>
  <si>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</si>
  <si>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</si>
  <si>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</si>
  <si>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</si>
  <si>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</si>
  <si>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</si>
  <si>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</si>
  <si>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</si>
  <si>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</si>
  <si>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</si>
  <si>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</si>
  <si>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</si>
  <si>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</si>
  <si>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</si>
  <si>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</si>
  <si>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</si>
  <si>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</si>
  <si>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</si>
  <si>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</si>
  <si>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</si>
  <si>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</si>
  <si>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</si>
  <si>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</si>
  <si>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</si>
  <si>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</si>
  <si>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</si>
  <si>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</si>
  <si>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</si>
  <si>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</si>
  <si>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</si>
  <si>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</si>
  <si>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</si>
  <si>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</si>
  <si>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</si>
  <si>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</si>
  <si>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</si>
  <si>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</si>
  <si>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</si>
  <si>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</si>
  <si>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</si>
  <si>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</si>
  <si>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</si>
  <si>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</si>
  <si>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</si>
  <si>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</si>
  <si>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</si>
  <si>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</si>
  <si>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</si>
  <si>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</si>
  <si>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</si>
  <si>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</si>
  <si>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</si>
  <si>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</si>
  <si>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</si>
  <si>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</si>
  <si>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</si>
  <si>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</si>
  <si>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</si>
  <si>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</si>
  <si>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</si>
  <si>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</si>
  <si>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</si>
  <si>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</si>
  <si>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</si>
  <si>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</si>
  <si>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</si>
  <si>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</si>
  <si>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</si>
  <si>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</si>
  <si>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</si>
  <si>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</si>
  <si>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</si>
  <si>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</si>
  <si>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</si>
  <si>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</si>
  <si>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</si>
  <si>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</si>
  <si>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</si>
  <si>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</si>
  <si>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</si>
  <si>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</si>
  <si>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</si>
  <si>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</si>
  <si>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</si>
  <si>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</si>
  <si>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</si>
  <si>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</si>
  <si>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</si>
  <si>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</si>
  <si>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</si>
  <si>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</si>
  <si>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</si>
  <si>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</si>
  <si>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</si>
  <si>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</si>
  <si>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</si>
  <si>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</si>
  <si>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</si>
  <si>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</si>
  <si>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</si>
  <si>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</si>
  <si>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</si>
  <si>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</si>
  <si>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</si>
  <si>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</si>
  <si>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</si>
  <si>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</si>
  <si>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</si>
  <si>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</si>
  <si>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</si>
  <si>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</si>
  <si>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</si>
  <si>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</si>
  <si>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</si>
  <si>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</si>
  <si>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</si>
  <si>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</si>
  <si>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</si>
  <si>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</si>
  <si>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</si>
  <si>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</si>
  <si>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</si>
  <si>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</si>
  <si>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</si>
  <si>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</si>
  <si>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</si>
  <si>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</si>
  <si>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</si>
  <si>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</si>
  <si>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</si>
  <si>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</si>
  <si>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</si>
  <si>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</si>
  <si>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</si>
  <si>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</si>
  <si>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</si>
  <si>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</si>
  <si>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</si>
  <si>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</si>
  <si>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</si>
  <si>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</si>
  <si>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</si>
  <si>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</si>
  <si>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</si>
  <si>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</si>
  <si>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</si>
  <si>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</si>
  <si>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</si>
  <si>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</si>
  <si>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</si>
  <si>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</si>
  <si>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</si>
  <si>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</si>
  <si>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</si>
  <si>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</si>
  <si>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</si>
  <si>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</si>
  <si>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</si>
  <si>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</si>
  <si>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</si>
  <si>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</si>
  <si>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</si>
  <si>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</si>
  <si>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</si>
  <si>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</si>
  <si>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</si>
  <si>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</si>
  <si>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</si>
  <si>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</si>
  <si>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</si>
  <si>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</si>
  <si>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</si>
  <si>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</si>
  <si>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</si>
  <si>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</si>
  <si>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</si>
  <si>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</si>
  <si>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</si>
  <si>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</si>
  <si>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</si>
  <si>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</si>
  <si>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</si>
  <si>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</si>
  <si>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</si>
  <si>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</si>
  <si>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</si>
  <si>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</si>
  <si>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</si>
  <si>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</si>
  <si>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</si>
  <si>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</si>
  <si>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</si>
  <si>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</si>
  <si>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</si>
  <si>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</si>
  <si>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</si>
  <si>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</si>
  <si>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</si>
  <si>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</si>
  <si>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</si>
  <si>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</si>
  <si>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</si>
  <si>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</si>
  <si>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</si>
  <si>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</si>
  <si>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</si>
  <si>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</si>
  <si>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</si>
  <si>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</si>
  <si>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</si>
  <si>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</si>
  <si>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</si>
  <si>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</si>
  <si>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</si>
  <si>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</si>
  <si>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</si>
  <si>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</si>
  <si>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</si>
  <si>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</si>
  <si>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</si>
  <si>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</si>
  <si>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</si>
  <si>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</si>
  <si>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</si>
  <si>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</si>
  <si>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</si>
  <si>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</si>
  <si>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</si>
  <si>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</si>
  <si>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</si>
  <si>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</si>
  <si>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</si>
  <si>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</si>
  <si>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</si>
  <si>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</si>
  <si>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</si>
  <si>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</si>
  <si>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</si>
  <si>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</si>
  <si>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</si>
  <si>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</si>
  <si>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</si>
  <si>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</si>
  <si>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</si>
  <si>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</si>
  <si>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</si>
  <si>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</si>
  <si>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</si>
  <si>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</si>
  <si>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</si>
  <si>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</si>
  <si>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</si>
  <si>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</si>
  <si>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</si>
  <si>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</si>
  <si>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</si>
  <si>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</si>
  <si>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</si>
  <si>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</si>
  <si>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</si>
  <si>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</si>
  <si>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</si>
  <si>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</si>
  <si>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</si>
  <si>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</si>
  <si>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</si>
  <si>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</si>
  <si>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</si>
  <si>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</si>
  <si>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</si>
  <si>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</si>
  <si>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</si>
  <si>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</si>
  <si>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</si>
  <si>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</si>
  <si>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</si>
  <si>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</si>
  <si>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</si>
  <si>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</si>
  <si>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</si>
  <si>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</si>
  <si>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</si>
  <si>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</si>
  <si>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</si>
  <si>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</si>
  <si>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</si>
  <si>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</si>
  <si>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</si>
  <si>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</si>
  <si>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</si>
  <si>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</si>
  <si>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</si>
  <si>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</si>
  <si>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</si>
  <si>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</si>
  <si>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</si>
  <si>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</si>
  <si>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</si>
  <si>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</si>
  <si>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</si>
  <si>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</si>
  <si>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</si>
  <si>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</si>
  <si>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</si>
  <si>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</si>
  <si>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</si>
  <si>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</si>
  <si>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</si>
  <si>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</si>
  <si>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</si>
  <si>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</si>
  <si>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</si>
  <si>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</si>
  <si>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</si>
  <si>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</si>
  <si>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</si>
  <si>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</si>
  <si>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</si>
  <si>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</si>
  <si>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</si>
  <si>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</si>
  <si>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</si>
  <si>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</si>
  <si>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</si>
  <si>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</si>
  <si>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</si>
  <si>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</si>
  <si>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</si>
  <si>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</si>
  <si>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</si>
  <si>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</si>
  <si>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</si>
  <si>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</si>
  <si>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</si>
  <si>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</si>
  <si>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</si>
  <si>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</si>
  <si>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</si>
  <si>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</si>
  <si>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</si>
  <si>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</si>
  <si>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</si>
  <si>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</si>
  <si>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</si>
  <si>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</si>
  <si>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</si>
  <si>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</si>
  <si>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</si>
  <si>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</si>
  <si>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</si>
  <si>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</si>
  <si>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</si>
  <si>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</si>
  <si>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</si>
  <si>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</si>
  <si>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</si>
  <si>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</si>
  <si>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</si>
  <si>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</si>
  <si>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</si>
  <si>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</si>
  <si>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</si>
  <si>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</si>
  <si>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</si>
  <si>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</si>
  <si>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</si>
  <si>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</si>
  <si>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</si>
  <si>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</si>
  <si>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</si>
  <si>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</si>
  <si>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</si>
  <si>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</si>
  <si>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</si>
  <si>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</si>
  <si>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</si>
  <si>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</si>
  <si>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</si>
  <si>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</si>
  <si>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</si>
  <si>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</si>
  <si>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</si>
  <si>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</si>
  <si>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</si>
  <si>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</si>
  <si>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</si>
  <si>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</si>
  <si>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</si>
  <si>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</si>
  <si>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</si>
  <si>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</si>
  <si>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</si>
  <si>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</si>
  <si>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</si>
  <si>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</si>
  <si>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</si>
  <si>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</si>
  <si>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</si>
  <si>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</si>
  <si>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</si>
  <si>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</si>
  <si>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</si>
  <si>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</si>
  <si>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</si>
  <si>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</si>
  <si>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</si>
  <si>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</si>
  <si>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</si>
  <si>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</si>
  <si>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</si>
  <si>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</si>
  <si>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</si>
  <si>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</si>
  <si>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</si>
  <si>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</si>
  <si>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</si>
  <si>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</si>
  <si>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</si>
  <si>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</si>
  <si>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</si>
  <si>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</si>
  <si>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</si>
  <si>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</si>
  <si>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</si>
  <si>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</si>
  <si>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</si>
  <si>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</si>
  <si>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</si>
  <si>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</si>
  <si>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</si>
  <si>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</si>
  <si>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</si>
  <si>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</si>
  <si>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</si>
  <si>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</si>
  <si>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</si>
  <si>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</si>
  <si>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</si>
  <si>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</si>
  <si>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</si>
  <si>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</si>
  <si>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</si>
  <si>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</si>
  <si>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</si>
  <si>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</si>
  <si>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</si>
  <si>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</si>
  <si>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</si>
  <si>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</si>
  <si>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</si>
  <si>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</si>
  <si>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</si>
  <si>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</si>
  <si>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</si>
  <si>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</si>
  <si>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</si>
  <si>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</si>
  <si>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</si>
  <si>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</si>
  <si>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</si>
  <si>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</si>
  <si>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</si>
  <si>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</si>
  <si>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</si>
  <si>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</si>
  <si>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</si>
  <si>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</si>
  <si>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</si>
  <si>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</si>
  <si>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</si>
  <si>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</si>
  <si>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</si>
  <si>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</si>
  <si>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</si>
  <si>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</si>
  <si>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</si>
  <si>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</si>
  <si>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</si>
  <si>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</si>
  <si>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</si>
  <si>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</si>
  <si>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</si>
  <si>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</si>
  <si>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</si>
  <si>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</si>
  <si>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</si>
  <si>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</si>
  <si>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</si>
  <si>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</si>
  <si>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</si>
  <si>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</si>
  <si>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</si>
  <si>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</si>
  <si>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</si>
  <si>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</si>
  <si>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</si>
  <si>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</si>
  <si>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</si>
  <si>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</si>
  <si>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</si>
  <si>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</si>
  <si>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</si>
  <si>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</si>
  <si>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</si>
  <si>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</si>
  <si>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</si>
  <si>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</si>
  <si>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</si>
  <si>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</si>
  <si>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</si>
  <si>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</si>
  <si>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</si>
  <si>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</si>
  <si>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</si>
  <si>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</si>
  <si>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</si>
  <si>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</si>
  <si>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</si>
  <si>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</si>
  <si>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</si>
  <si>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</si>
  <si>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</si>
  <si>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</si>
  <si>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</si>
  <si>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</si>
  <si>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</si>
  <si>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</si>
  <si>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</si>
  <si>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</si>
  <si>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</si>
  <si>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</si>
  <si>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</si>
  <si>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</si>
  <si>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</si>
  <si>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</si>
  <si>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</si>
  <si>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</si>
  <si>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</si>
  <si>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</si>
  <si>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</si>
  <si>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</si>
  <si>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</si>
  <si>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</si>
  <si>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</si>
  <si>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</si>
  <si>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</si>
  <si>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</si>
  <si>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</si>
  <si>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</si>
  <si>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</si>
  <si>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</si>
  <si>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</si>
  <si>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</si>
  <si>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</si>
  <si>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</si>
  <si>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</si>
  <si>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</si>
  <si>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</si>
  <si>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</si>
  <si>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</si>
  <si>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</si>
  <si>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</si>
  <si>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</si>
  <si>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</si>
  <si>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</si>
  <si>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</si>
  <si>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</si>
  <si>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</si>
  <si>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</si>
  <si>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</si>
  <si>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</si>
  <si>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</si>
  <si>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</si>
  <si>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</si>
  <si>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</si>
  <si>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</si>
  <si>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</si>
  <si>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</si>
  <si>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</si>
  <si>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</si>
  <si>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</si>
  <si>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</si>
  <si>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</si>
  <si>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</si>
  <si>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</si>
  <si>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</si>
  <si>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</si>
  <si>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</si>
  <si>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</si>
  <si>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</si>
  <si>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</si>
  <si>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</si>
  <si>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</si>
  <si>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</si>
  <si>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</si>
  <si>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</si>
  <si>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</si>
  <si>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</si>
  <si>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</si>
  <si>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</si>
  <si>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</si>
  <si>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</si>
  <si>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</si>
  <si>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</si>
  <si>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</si>
  <si>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</si>
  <si>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</si>
  <si>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</si>
  <si>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</si>
  <si>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</si>
  <si>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</si>
  <si>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</si>
  <si>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</si>
  <si>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</si>
  <si>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</si>
  <si>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</si>
  <si>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</si>
  <si>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</si>
  <si>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</si>
  <si>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</si>
  <si>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</si>
  <si>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</si>
  <si>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</si>
  <si>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</si>
  <si>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</si>
  <si>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</si>
  <si>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</si>
  <si>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</si>
  <si>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</si>
  <si>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</si>
  <si>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</si>
  <si>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</si>
  <si>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</si>
  <si>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</si>
  <si>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</si>
  <si>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</si>
  <si>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</si>
  <si>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</si>
  <si>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</si>
  <si>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</si>
  <si>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</si>
  <si>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</si>
  <si>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</si>
  <si>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</si>
  <si>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</si>
  <si>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</si>
  <si>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</si>
  <si>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</si>
  <si>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</si>
  <si>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</si>
  <si>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</si>
  <si>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</si>
  <si>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</si>
  <si>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</si>
  <si>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</si>
  <si>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</si>
  <si>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</si>
  <si>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</si>
  <si>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</si>
  <si>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</si>
  <si>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</si>
  <si>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</si>
  <si>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</si>
  <si>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</si>
  <si>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</si>
  <si>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</si>
  <si>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</si>
  <si>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</si>
  <si>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</si>
  <si>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</si>
  <si>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</si>
  <si>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</si>
  <si>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</si>
  <si>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</si>
  <si>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</si>
  <si>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</si>
  <si>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</si>
  <si>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</si>
  <si>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</si>
  <si>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</si>
  <si>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</si>
  <si>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</si>
  <si>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</si>
  <si>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</si>
  <si>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</si>
  <si>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</si>
  <si>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</si>
  <si>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</si>
  <si>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</si>
  <si>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</si>
  <si>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</si>
  <si>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</si>
  <si>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</si>
  <si>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</si>
  <si>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</si>
  <si>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</si>
  <si>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</si>
  <si>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</si>
  <si>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</si>
  <si>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</si>
  <si>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</si>
  <si>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</si>
  <si>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</si>
  <si>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</si>
  <si>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</si>
  <si>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</si>
  <si>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</si>
  <si>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</si>
  <si>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</si>
  <si>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</si>
  <si>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</si>
  <si>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</si>
  <si>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</si>
  <si>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</si>
  <si>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</si>
  <si>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</si>
  <si>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</si>
  <si>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</si>
  <si>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</si>
  <si>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</si>
  <si>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</si>
  <si>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</si>
  <si>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</si>
  <si>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</si>
  <si>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</si>
  <si>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</si>
  <si>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</si>
  <si>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</si>
  <si>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</si>
  <si>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</si>
  <si>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</si>
  <si>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</si>
  <si>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</si>
  <si>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</si>
  <si>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</si>
  <si>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</si>
  <si>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</si>
  <si>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</si>
  <si>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</si>
  <si>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</si>
  <si>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</si>
  <si>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</si>
  <si>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</si>
  <si>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</si>
  <si>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</si>
  <si>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</si>
  <si>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</si>
  <si>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</si>
  <si>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</si>
  <si>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</si>
  <si>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</si>
  <si>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</si>
  <si>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</si>
  <si>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</si>
  <si>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</si>
  <si>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</si>
  <si>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</si>
  <si>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</si>
  <si>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</si>
  <si>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</si>
  <si>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</si>
  <si>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</si>
  <si>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</si>
  <si>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</si>
  <si>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</si>
  <si>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</si>
  <si>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</si>
  <si>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</si>
  <si>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</si>
  <si>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</si>
  <si>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</si>
  <si>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</si>
  <si>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</si>
  <si>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</si>
  <si>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</si>
  <si>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</si>
  <si>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</si>
  <si>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</si>
  <si>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</si>
  <si>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</si>
  <si>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</si>
  <si>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</si>
  <si>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</si>
  <si>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</si>
  <si>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</si>
  <si>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</si>
  <si>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</si>
  <si>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</si>
  <si>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</si>
  <si>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</si>
  <si>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</si>
  <si>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</si>
  <si>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</si>
  <si>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</si>
  <si>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</si>
  <si>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</si>
  <si>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</si>
  <si>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</si>
  <si>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</si>
  <si>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</si>
  <si>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</si>
  <si>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</si>
  <si>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</si>
  <si>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</si>
  <si>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</si>
  <si>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</si>
  <si>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</si>
  <si>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</si>
  <si>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</si>
  <si>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</si>
  <si>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</si>
  <si>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</si>
  <si>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</si>
  <si>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</si>
  <si>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</si>
  <si>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</si>
  <si>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</si>
  <si>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</si>
  <si>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</si>
  <si>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</si>
  <si>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</si>
  <si>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</si>
  <si>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</si>
  <si>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</si>
  <si>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</si>
  <si>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</si>
  <si>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</si>
  <si>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</si>
  <si>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</si>
  <si>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</si>
  <si>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</si>
  <si>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</si>
  <si>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</si>
  <si>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</si>
  <si>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</si>
  <si>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</si>
  <si>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</si>
  <si>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</si>
  <si>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</si>
  <si>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</si>
  <si>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</si>
  <si>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</si>
  <si>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</si>
  <si>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</si>
  <si>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</si>
  <si>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</si>
  <si>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</si>
  <si>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</si>
  <si>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</si>
  <si>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</si>
  <si>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</si>
  <si>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</si>
  <si>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</si>
  <si>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</si>
  <si>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</si>
  <si>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</si>
  <si>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</si>
  <si>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</si>
  <si>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</si>
  <si>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</si>
  <si>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</si>
  <si>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</si>
  <si>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</si>
  <si>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</si>
  <si>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</si>
  <si>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</si>
  <si>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</si>
  <si>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</si>
  <si>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</si>
  <si>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</si>
  <si>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</si>
  <si>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</si>
  <si>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</si>
  <si>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</si>
  <si>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</si>
  <si>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</si>
  <si>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</si>
  <si>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</si>
  <si>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</si>
  <si>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</si>
  <si>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</si>
  <si>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</si>
  <si>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</si>
  <si>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</si>
  <si>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</si>
  <si>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</si>
  <si>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</si>
  <si>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</si>
  <si>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</si>
  <si>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</si>
  <si>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</si>
  <si>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</si>
  <si>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</si>
  <si>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</si>
  <si>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</si>
  <si>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</si>
  <si>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</si>
  <si>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</si>
  <si>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</si>
  <si>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</si>
  <si>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</si>
  <si>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</si>
  <si>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</si>
  <si>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</si>
  <si>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</si>
  <si>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</si>
  <si>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</si>
  <si>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</si>
  <si>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</si>
  <si>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</si>
  <si>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</si>
  <si>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</si>
  <si>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</si>
  <si>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</si>
  <si>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</si>
  <si>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</si>
  <si>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</si>
  <si>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</si>
  <si>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</si>
  <si>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</si>
  <si>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</si>
  <si>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</si>
  <si>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</si>
  <si>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</si>
  <si>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</si>
  <si>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</si>
  <si>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</si>
  <si>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</si>
  <si>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</si>
  <si>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</si>
  <si>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</si>
  <si>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</si>
  <si>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</si>
  <si>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</si>
  <si>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</si>
  <si>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</si>
  <si>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</si>
  <si>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</si>
  <si>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</si>
  <si>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</si>
  <si>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</si>
  <si>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</si>
  <si>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</si>
  <si>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</si>
  <si>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</si>
  <si>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</si>
  <si>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>3336033732</t>
  </si>
  <si>
    <t>3336033725</t>
  </si>
  <si>
    <t xml:space="preserve">Gil Carrera, Santiago </t>
  </si>
  <si>
    <t>3336033720</t>
  </si>
  <si>
    <t>3336033717</t>
  </si>
  <si>
    <t>Closed</t>
  </si>
  <si>
    <t>Moreta, Christian Aury</t>
  </si>
  <si>
    <t>3336034291</t>
  </si>
  <si>
    <t>3336034273</t>
  </si>
  <si>
    <t>GAVETA DE DEPOSITO LLENO</t>
  </si>
  <si>
    <t>3336034264</t>
  </si>
  <si>
    <t>3336034257</t>
  </si>
  <si>
    <t>3336034251</t>
  </si>
  <si>
    <t>GAVETAS VACIAS + GAVETAS FALLAND...</t>
  </si>
  <si>
    <t>3336034247</t>
  </si>
  <si>
    <t>3336034244</t>
  </si>
  <si>
    <t>3336034239</t>
  </si>
  <si>
    <t>3336034235</t>
  </si>
  <si>
    <t>3336034225</t>
  </si>
  <si>
    <t>Soriano Castillo, Pedro Maria</t>
  </si>
  <si>
    <t>3336034223</t>
  </si>
  <si>
    <t>3336034218</t>
  </si>
  <si>
    <t>3336034207</t>
  </si>
  <si>
    <t>SIN ACTIVIDAD DE RETIRO</t>
  </si>
  <si>
    <t>3336034200</t>
  </si>
  <si>
    <t>3336034193</t>
  </si>
  <si>
    <t>3336034178</t>
  </si>
  <si>
    <t>3336034170</t>
  </si>
  <si>
    <t>3336034168</t>
  </si>
  <si>
    <t>GAVETAS VACIAS + GAVETAS FALLA...</t>
  </si>
  <si>
    <t>3336034163</t>
  </si>
  <si>
    <t>3336034161</t>
  </si>
  <si>
    <t>3336034160</t>
  </si>
  <si>
    <t>3336034154</t>
  </si>
  <si>
    <t>3336034152</t>
  </si>
  <si>
    <t>3336034150</t>
  </si>
  <si>
    <t>3336034145</t>
  </si>
  <si>
    <t>3336034120</t>
  </si>
  <si>
    <t>GAVETAS VACIAS + GAVETAS FA...</t>
  </si>
  <si>
    <t>3336034088</t>
  </si>
  <si>
    <t>3336034085</t>
  </si>
  <si>
    <t>3336034076</t>
  </si>
  <si>
    <t>3336034075</t>
  </si>
  <si>
    <t>3336034071</t>
  </si>
  <si>
    <t>3336034070</t>
  </si>
  <si>
    <t>3336034064</t>
  </si>
  <si>
    <t>GAVETAS VACIAS + GAVETAS FALLANDO...</t>
  </si>
  <si>
    <t>3336034060</t>
  </si>
  <si>
    <t>3336034055</t>
  </si>
  <si>
    <t>3336034050</t>
  </si>
  <si>
    <t>3336034045</t>
  </si>
  <si>
    <t>De La Cruz Marcelo, Mawel Andres</t>
  </si>
  <si>
    <t>3336034033</t>
  </si>
  <si>
    <t>3336034028</t>
  </si>
  <si>
    <t>3336034027</t>
  </si>
  <si>
    <t>3336034020</t>
  </si>
  <si>
    <t>3336034006</t>
  </si>
  <si>
    <t>3336034004</t>
  </si>
  <si>
    <t>3336033981</t>
  </si>
  <si>
    <t>3336033977</t>
  </si>
  <si>
    <t>3336033975</t>
  </si>
  <si>
    <t>22/9/2021 11:54</t>
  </si>
  <si>
    <t>22/09/2021 11:21</t>
  </si>
  <si>
    <t>22/09/2021 11:56</t>
  </si>
  <si>
    <t>22/09/2021 11:58</t>
  </si>
  <si>
    <t>22/09/2021 11:57</t>
  </si>
  <si>
    <t>22/09/2021 11:55</t>
  </si>
  <si>
    <t>22/09/2021 11:53</t>
  </si>
  <si>
    <t>22/09/2021 12:01</t>
  </si>
  <si>
    <t>22/09/2021 12:03</t>
  </si>
  <si>
    <t>22/09/2021 11:49</t>
  </si>
  <si>
    <t>22/09/2021 12:11</t>
  </si>
  <si>
    <t>22/09/2021 12:13</t>
  </si>
  <si>
    <t>22/09/2021 11:48</t>
  </si>
  <si>
    <t>22/09/2021 12:14</t>
  </si>
  <si>
    <t>22/09/2021 12:15</t>
  </si>
  <si>
    <t>22/09/2021 12:06</t>
  </si>
  <si>
    <t>22/09/2021 12:16</t>
  </si>
  <si>
    <t>22/09/2021 12:17</t>
  </si>
  <si>
    <t>22/09/2021 12:18</t>
  </si>
  <si>
    <t>22/09/2021 09:40</t>
  </si>
  <si>
    <t>22/09/2021 12:19</t>
  </si>
  <si>
    <t>22/09/2021 12;20</t>
  </si>
  <si>
    <t>22/09/2021 12:21</t>
  </si>
  <si>
    <t>22/09/2021 12:23</t>
  </si>
  <si>
    <t>22/09/2021 12:22</t>
  </si>
  <si>
    <t>22/09/2021 12:29</t>
  </si>
  <si>
    <t>22/09/2021 12:30</t>
  </si>
  <si>
    <t>3336034085 </t>
  </si>
  <si>
    <t>3336034020 </t>
  </si>
  <si>
    <t>3336034152 </t>
  </si>
  <si>
    <t>3336034218 </t>
  </si>
  <si>
    <t>3336034235 </t>
  </si>
  <si>
    <t>3336034444 </t>
  </si>
  <si>
    <t>3336034291 </t>
  </si>
  <si>
    <t>3336034264 </t>
  </si>
  <si>
    <t>3336034698</t>
  </si>
  <si>
    <t>3336034696</t>
  </si>
  <si>
    <t>3336034695</t>
  </si>
  <si>
    <t>3336034693</t>
  </si>
  <si>
    <t>3336034692</t>
  </si>
  <si>
    <t>3336034688</t>
  </si>
  <si>
    <t>3336034684</t>
  </si>
  <si>
    <t>GAVETA DE DEPOSITO LLENA ...</t>
  </si>
  <si>
    <t>3336034678</t>
  </si>
  <si>
    <t>3336034656</t>
  </si>
  <si>
    <t>3336034625</t>
  </si>
  <si>
    <t>3336034622</t>
  </si>
  <si>
    <t>3336034619</t>
  </si>
  <si>
    <t>3336034616</t>
  </si>
  <si>
    <t>3336034615</t>
  </si>
  <si>
    <t>3336034613</t>
  </si>
  <si>
    <t>3336034611</t>
  </si>
  <si>
    <t>3336034610</t>
  </si>
  <si>
    <t>3336034588</t>
  </si>
  <si>
    <t>REINICIO FALLIDO POR LECTOR</t>
  </si>
  <si>
    <t>3336034564</t>
  </si>
  <si>
    <t>REINICIO FALLIDO POR LECTOR...</t>
  </si>
  <si>
    <t>3336034558</t>
  </si>
  <si>
    <t>CARGA FALLIDA POR TARJETA TRABADA</t>
  </si>
  <si>
    <t>3336034549</t>
  </si>
  <si>
    <t>3336034493</t>
  </si>
  <si>
    <t>3336034477</t>
  </si>
  <si>
    <t>3336034474</t>
  </si>
  <si>
    <t>3336034470</t>
  </si>
  <si>
    <t>3336034461</t>
  </si>
  <si>
    <t>3336034452</t>
  </si>
  <si>
    <t>3336034444</t>
  </si>
  <si>
    <t>3336034440</t>
  </si>
  <si>
    <t>3336034438</t>
  </si>
  <si>
    <t>3336034428</t>
  </si>
  <si>
    <t>22/09/2021 15:16</t>
  </si>
  <si>
    <t>22/09/2021 15:00</t>
  </si>
  <si>
    <t>22/09/2021 15:17</t>
  </si>
  <si>
    <t>22/09/2021 15:10</t>
  </si>
  <si>
    <t>22/09/2021 14:55</t>
  </si>
  <si>
    <t>22/09/2021 15:18</t>
  </si>
  <si>
    <t>22/09/2021 15:21</t>
  </si>
  <si>
    <t>22/09/2021 15:20</t>
  </si>
  <si>
    <t>22/09/2021 15:06</t>
  </si>
  <si>
    <t>22/09/2021 15:22</t>
  </si>
  <si>
    <t>22/09/2021 15:23</t>
  </si>
  <si>
    <t>22/09/2021 15:24</t>
  </si>
  <si>
    <t>22/09/2021 15:25</t>
  </si>
  <si>
    <t>22/09/2021 15:08</t>
  </si>
  <si>
    <t>22/09/2021 14:57</t>
  </si>
  <si>
    <t>22/09/2021 15:27</t>
  </si>
  <si>
    <t>22/09/2021 15:28</t>
  </si>
  <si>
    <t>22/09/2021 15:29</t>
  </si>
  <si>
    <t>22/09/2021 15:30</t>
  </si>
  <si>
    <t>22/09/2021 13:24</t>
  </si>
  <si>
    <t>22/09/2021 15:31</t>
  </si>
  <si>
    <t>22/09/2021 13:15</t>
  </si>
  <si>
    <t>22/09/2021 12:39</t>
  </si>
  <si>
    <t>22/09/2021 15:38</t>
  </si>
  <si>
    <t>CARGA FALLIDA</t>
  </si>
  <si>
    <t>REINICIO FALLIDO</t>
  </si>
  <si>
    <t>3336034474 </t>
  </si>
  <si>
    <t>3336034611 </t>
  </si>
  <si>
    <t>3336034732 </t>
  </si>
  <si>
    <t>3336034749 </t>
  </si>
  <si>
    <t xml:space="preserve">GAVETA DE DEPOSITO LLENA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</si>
</sst>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5"/>
      <tableStyleElement type="headerRow" dxfId="334"/>
      <tableStyleElement type="totalRow" dxfId="333"/>
      <tableStyleElement type="firstColumn" dxfId="332"/>
      <tableStyleElement type="lastColumn" dxfId="331"/>
      <tableStyleElement type="firstRowStripe" dxfId="330"/>
      <tableStyleElement type="firstColumnStripe" dxfId="3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49)" TargetMode="External"/><Relationship Id="rId2" Type="http://schemas.openxmlformats.org/officeDocument/2006/relationships/hyperlink" Target="javascript:do_default(1)" TargetMode="External"/><Relationship Id="rId1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3" priority="99428"/>
  </conditionalFormatting>
  <conditionalFormatting sqref="E3">
    <cfRule type="duplicateValues" dxfId="122" priority="121791"/>
  </conditionalFormatting>
  <conditionalFormatting sqref="E3">
    <cfRule type="duplicateValues" dxfId="121" priority="121792"/>
    <cfRule type="duplicateValues" dxfId="120" priority="121793"/>
  </conditionalFormatting>
  <conditionalFormatting sqref="E3">
    <cfRule type="duplicateValues" dxfId="119" priority="121794"/>
    <cfRule type="duplicateValues" dxfId="118" priority="121795"/>
    <cfRule type="duplicateValues" dxfId="117" priority="121796"/>
    <cfRule type="duplicateValues" dxfId="116" priority="121797"/>
  </conditionalFormatting>
  <conditionalFormatting sqref="B3">
    <cfRule type="duplicateValues" dxfId="115" priority="121798"/>
  </conditionalFormatting>
  <conditionalFormatting sqref="E4">
    <cfRule type="duplicateValues" dxfId="114" priority="143"/>
  </conditionalFormatting>
  <conditionalFormatting sqref="E4">
    <cfRule type="duplicateValues" dxfId="113" priority="140"/>
    <cfRule type="duplicateValues" dxfId="112" priority="141"/>
    <cfRule type="duplicateValues" dxfId="111" priority="142"/>
  </conditionalFormatting>
  <conditionalFormatting sqref="E4">
    <cfRule type="duplicateValues" dxfId="110" priority="139"/>
  </conditionalFormatting>
  <conditionalFormatting sqref="E4">
    <cfRule type="duplicateValues" dxfId="109" priority="136"/>
    <cfRule type="duplicateValues" dxfId="108" priority="137"/>
    <cfRule type="duplicateValues" dxfId="107" priority="138"/>
  </conditionalFormatting>
  <conditionalFormatting sqref="B4">
    <cfRule type="duplicateValues" dxfId="106" priority="135"/>
  </conditionalFormatting>
  <conditionalFormatting sqref="E4">
    <cfRule type="duplicateValues" dxfId="105" priority="134"/>
  </conditionalFormatting>
  <conditionalFormatting sqref="B5">
    <cfRule type="duplicateValues" dxfId="104" priority="118"/>
  </conditionalFormatting>
  <conditionalFormatting sqref="E5">
    <cfRule type="duplicateValues" dxfId="103" priority="117"/>
  </conditionalFormatting>
  <conditionalFormatting sqref="E5">
    <cfRule type="duplicateValues" dxfId="102" priority="114"/>
    <cfRule type="duplicateValues" dxfId="101" priority="115"/>
    <cfRule type="duplicateValues" dxfId="100" priority="116"/>
  </conditionalFormatting>
  <conditionalFormatting sqref="E5">
    <cfRule type="duplicateValues" dxfId="99" priority="113"/>
  </conditionalFormatting>
  <conditionalFormatting sqref="E5">
    <cfRule type="duplicateValues" dxfId="98" priority="110"/>
    <cfRule type="duplicateValues" dxfId="97" priority="111"/>
    <cfRule type="duplicateValues" dxfId="96" priority="112"/>
  </conditionalFormatting>
  <conditionalFormatting sqref="E5">
    <cfRule type="duplicateValues" dxfId="95" priority="109"/>
  </conditionalFormatting>
  <conditionalFormatting sqref="E7">
    <cfRule type="duplicateValues" dxfId="94" priority="62"/>
  </conditionalFormatting>
  <conditionalFormatting sqref="E7">
    <cfRule type="duplicateValues" dxfId="93" priority="60"/>
    <cfRule type="duplicateValues" dxfId="92" priority="61"/>
  </conditionalFormatting>
  <conditionalFormatting sqref="E7">
    <cfRule type="duplicateValues" dxfId="91" priority="57"/>
    <cfRule type="duplicateValues" dxfId="90" priority="58"/>
    <cfRule type="duplicateValues" dxfId="89" priority="59"/>
  </conditionalFormatting>
  <conditionalFormatting sqref="E7">
    <cfRule type="duplicateValues" dxfId="88" priority="53"/>
    <cfRule type="duplicateValues" dxfId="87" priority="54"/>
    <cfRule type="duplicateValues" dxfId="86" priority="55"/>
    <cfRule type="duplicateValues" dxfId="85" priority="56"/>
  </conditionalFormatting>
  <conditionalFormatting sqref="B7">
    <cfRule type="duplicateValues" dxfId="84" priority="52"/>
  </conditionalFormatting>
  <conditionalFormatting sqref="B7">
    <cfRule type="duplicateValues" dxfId="83" priority="50"/>
    <cfRule type="duplicateValues" dxfId="82" priority="51"/>
  </conditionalFormatting>
  <conditionalFormatting sqref="E8">
    <cfRule type="duplicateValues" dxfId="81" priority="49"/>
  </conditionalFormatting>
  <conditionalFormatting sqref="E8">
    <cfRule type="duplicateValues" dxfId="80" priority="48"/>
  </conditionalFormatting>
  <conditionalFormatting sqref="B8">
    <cfRule type="duplicateValues" dxfId="79" priority="47"/>
  </conditionalFormatting>
  <conditionalFormatting sqref="E8">
    <cfRule type="duplicateValues" dxfId="78" priority="46"/>
  </conditionalFormatting>
  <conditionalFormatting sqref="B8">
    <cfRule type="duplicateValues" dxfId="77" priority="45"/>
  </conditionalFormatting>
  <conditionalFormatting sqref="E8">
    <cfRule type="duplicateValues" dxfId="76" priority="44"/>
  </conditionalFormatting>
  <conditionalFormatting sqref="E9">
    <cfRule type="duplicateValues" dxfId="75" priority="33"/>
    <cfRule type="duplicateValues" dxfId="74" priority="34"/>
    <cfRule type="duplicateValues" dxfId="73" priority="35"/>
    <cfRule type="duplicateValues" dxfId="72" priority="36"/>
  </conditionalFormatting>
  <conditionalFormatting sqref="B9">
    <cfRule type="duplicateValues" dxfId="71" priority="130254"/>
  </conditionalFormatting>
  <conditionalFormatting sqref="E6">
    <cfRule type="duplicateValues" dxfId="70" priority="130256"/>
  </conditionalFormatting>
  <conditionalFormatting sqref="B6">
    <cfRule type="duplicateValues" dxfId="69" priority="130257"/>
  </conditionalFormatting>
  <conditionalFormatting sqref="B6">
    <cfRule type="duplicateValues" dxfId="68" priority="130258"/>
    <cfRule type="duplicateValues" dxfId="67" priority="130259"/>
    <cfRule type="duplicateValues" dxfId="66" priority="130260"/>
  </conditionalFormatting>
  <conditionalFormatting sqref="E6">
    <cfRule type="duplicateValues" dxfId="65" priority="130261"/>
    <cfRule type="duplicateValues" dxfId="64" priority="130262"/>
  </conditionalFormatting>
  <conditionalFormatting sqref="E6">
    <cfRule type="duplicateValues" dxfId="63" priority="130263"/>
    <cfRule type="duplicateValues" dxfId="62" priority="130264"/>
    <cfRule type="duplicateValues" dxfId="61" priority="130265"/>
  </conditionalFormatting>
  <conditionalFormatting sqref="E6">
    <cfRule type="duplicateValues" dxfId="60" priority="130266"/>
    <cfRule type="duplicateValues" dxfId="59" priority="130267"/>
    <cfRule type="duplicateValues" dxfId="58" priority="130268"/>
    <cfRule type="duplicateValues" dxfId="57" priority="130269"/>
  </conditionalFormatting>
  <conditionalFormatting sqref="B10">
    <cfRule type="duplicateValues" dxfId="56" priority="148812"/>
  </conditionalFormatting>
  <conditionalFormatting sqref="E10">
    <cfRule type="duplicateValues" dxfId="55" priority="148813"/>
  </conditionalFormatting>
  <conditionalFormatting sqref="E11:E12">
    <cfRule type="duplicateValues" dxfId="54" priority="26"/>
  </conditionalFormatting>
  <conditionalFormatting sqref="E11:E12">
    <cfRule type="duplicateValues" dxfId="53" priority="25"/>
  </conditionalFormatting>
  <conditionalFormatting sqref="E11:E12">
    <cfRule type="duplicateValues" dxfId="52" priority="23"/>
    <cfRule type="duplicateValues" dxfId="51" priority="24"/>
  </conditionalFormatting>
  <conditionalFormatting sqref="E11:E12">
    <cfRule type="duplicateValues" dxfId="50" priority="20"/>
    <cfRule type="duplicateValues" dxfId="49" priority="21"/>
    <cfRule type="duplicateValues" dxfId="48" priority="22"/>
  </conditionalFormatting>
  <conditionalFormatting sqref="B11:B12">
    <cfRule type="duplicateValues" dxfId="47" priority="18"/>
    <cfRule type="duplicateValues" dxfId="46" priority="19"/>
  </conditionalFormatting>
  <conditionalFormatting sqref="B11:B12">
    <cfRule type="duplicateValues" dxfId="45" priority="17"/>
  </conditionalFormatting>
  <conditionalFormatting sqref="B11:B12">
    <cfRule type="duplicateValues" dxfId="44" priority="14"/>
    <cfRule type="duplicateValues" dxfId="43" priority="15"/>
    <cfRule type="duplicateValues" dxfId="42" priority="16"/>
  </conditionalFormatting>
  <conditionalFormatting sqref="E13">
    <cfRule type="duplicateValues" dxfId="41" priority="13"/>
  </conditionalFormatting>
  <conditionalFormatting sqref="E13">
    <cfRule type="duplicateValues" dxfId="40" priority="12"/>
  </conditionalFormatting>
  <conditionalFormatting sqref="E13">
    <cfRule type="duplicateValues" dxfId="39" priority="10"/>
    <cfRule type="duplicateValues" dxfId="38" priority="11"/>
  </conditionalFormatting>
  <conditionalFormatting sqref="E13">
    <cfRule type="duplicateValues" dxfId="37" priority="7"/>
    <cfRule type="duplicateValues" dxfId="36" priority="8"/>
    <cfRule type="duplicateValues" dxfId="35" priority="9"/>
  </conditionalFormatting>
  <conditionalFormatting sqref="B13">
    <cfRule type="duplicateValues" dxfId="34" priority="5"/>
    <cfRule type="duplicateValues" dxfId="33" priority="6"/>
  </conditionalFormatting>
  <conditionalFormatting sqref="B13">
    <cfRule type="duplicateValues" dxfId="32" priority="4"/>
  </conditionalFormatting>
  <conditionalFormatting sqref="B13">
    <cfRule type="duplicateValues" dxfId="31" priority="1"/>
    <cfRule type="duplicateValues" dxfId="30" priority="2"/>
    <cfRule type="duplicateValues" dxfId="2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311"/>
  <sheetViews>
    <sheetView tabSelected="1" zoomScale="55" zoomScaleNormal="55" workbookViewId="0">
      <pane ySplit="4" topLeftCell="A5" activePane="bottomLeft" state="frozen"/>
      <selection pane="bottomLeft" activeCell="D13" sqref="D13"/>
    </sheetView>
  </sheetViews>
  <sheetFormatPr baseColWidth="10" defaultColWidth="12.28515625" defaultRowHeight="15" x14ac:dyDescent="0.25"/>
  <cols>
    <col min="1" max="1" width="26.42578125" style="99" bestFit="1" customWidth="1"/>
    <col min="2" max="2" width="25.85546875" style="81" bestFit="1" customWidth="1"/>
    <col min="3" max="3" width="20.42578125" style="43" bestFit="1" customWidth="1"/>
    <col min="4" max="4" width="31" style="99" bestFit="1" customWidth="1"/>
    <col min="5" max="5" width="17" style="74" bestFit="1" customWidth="1"/>
    <col min="6" max="6" width="13.85546875" style="44" bestFit="1" customWidth="1"/>
    <col min="7" max="7" width="58.85546875" style="44" bestFit="1" customWidth="1"/>
    <col min="8" max="11" width="6.140625" style="44" bestFit="1" customWidth="1"/>
    <col min="12" max="12" width="53.7109375" style="44" bestFit="1" customWidth="1"/>
    <col min="13" max="13" width="22.28515625" style="99" bestFit="1" customWidth="1"/>
    <col min="14" max="14" width="23.5703125" style="99" bestFit="1" customWidth="1"/>
    <col min="15" max="15" width="43.7109375" style="99" bestFit="1" customWidth="1"/>
    <col min="16" max="16" width="30.28515625" style="129" bestFit="1" customWidth="1"/>
    <col min="17" max="17" width="53.710937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3336033107</v>
      </c>
      <c r="C5" s="94">
        <v>44460.598993055559</v>
      </c>
      <c r="D5" s="94" t="s">
        <v>2174</v>
      </c>
      <c r="E5" s="136">
        <v>18</v>
      </c>
      <c r="F5" s="138" t="str">
        <f>VLOOKUP(E5,VIP!$A$2:$O16104,2,0)</f>
        <v>DRBR018</v>
      </c>
      <c r="G5" s="138" t="str">
        <f>VLOOKUP(E5,'LISTADO ATM'!$A$2:$B$900,2,0)</f>
        <v xml:space="preserve">ATM Oficina Haina Occidental I </v>
      </c>
      <c r="H5" s="138" t="str">
        <f>VLOOKUP(E5,VIP!$A$2:$O21065,7,FALSE)</f>
        <v>Si</v>
      </c>
      <c r="I5" s="138" t="str">
        <f>VLOOKUP(E5,VIP!$A$2:$O13030,8,FALSE)</f>
        <v>Si</v>
      </c>
      <c r="J5" s="138" t="str">
        <f>VLOOKUP(E5,VIP!$A$2:$O12980,8,FALSE)</f>
        <v>Si</v>
      </c>
      <c r="K5" s="138" t="str">
        <f>VLOOKUP(E5,VIP!$A$2:$O16554,6,0)</f>
        <v>SI</v>
      </c>
      <c r="L5" s="143" t="s">
        <v>2212</v>
      </c>
      <c r="M5" s="157" t="s">
        <v>2530</v>
      </c>
      <c r="N5" s="93" t="s">
        <v>2443</v>
      </c>
      <c r="O5" s="138" t="s">
        <v>2445</v>
      </c>
      <c r="P5" s="143"/>
      <c r="Q5" s="156" t="s">
        <v>2694</v>
      </c>
    </row>
    <row r="6" spans="1:17" s="119" customFormat="1" ht="18" x14ac:dyDescent="0.25">
      <c r="A6" s="138" t="str">
        <f>VLOOKUP(E6,'LISTADO ATM'!$A$2:$C$901,3,0)</f>
        <v>NORTE</v>
      </c>
      <c r="B6" s="144" t="s">
        <v>2658</v>
      </c>
      <c r="C6" s="94">
        <v>44461.447615740741</v>
      </c>
      <c r="D6" s="94" t="s">
        <v>2175</v>
      </c>
      <c r="E6" s="136">
        <v>77</v>
      </c>
      <c r="F6" s="138" t="str">
        <f>VLOOKUP(E6,VIP!$A$2:$O16124,2,0)</f>
        <v>DRBR077</v>
      </c>
      <c r="G6" s="138" t="str">
        <f>VLOOKUP(E6,'LISTADO ATM'!$A$2:$B$900,2,0)</f>
        <v xml:space="preserve">ATM Oficina Cruce de Imbert </v>
      </c>
      <c r="H6" s="138" t="str">
        <f>VLOOKUP(E6,VIP!$A$2:$O21085,7,FALSE)</f>
        <v>Si</v>
      </c>
      <c r="I6" s="138" t="str">
        <f>VLOOKUP(E6,VIP!$A$2:$O13050,8,FALSE)</f>
        <v>Si</v>
      </c>
      <c r="J6" s="138" t="str">
        <f>VLOOKUP(E6,VIP!$A$2:$O13000,8,FALSE)</f>
        <v>Si</v>
      </c>
      <c r="K6" s="138" t="str">
        <f>VLOOKUP(E6,VIP!$A$2:$O16574,6,0)</f>
        <v>SI</v>
      </c>
      <c r="L6" s="143" t="s">
        <v>2212</v>
      </c>
      <c r="M6" s="157" t="s">
        <v>2530</v>
      </c>
      <c r="N6" s="93" t="s">
        <v>2443</v>
      </c>
      <c r="O6" s="138" t="s">
        <v>2634</v>
      </c>
      <c r="P6" s="143"/>
      <c r="Q6" s="156" t="s">
        <v>2695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2636</v>
      </c>
      <c r="C7" s="94">
        <v>44461.331076388888</v>
      </c>
      <c r="D7" s="94" t="s">
        <v>2174</v>
      </c>
      <c r="E7" s="136">
        <v>160</v>
      </c>
      <c r="F7" s="138" t="str">
        <f>VLOOKUP(E7,VIP!$A$2:$O16108,2,0)</f>
        <v>DRBR160</v>
      </c>
      <c r="G7" s="138" t="str">
        <f>VLOOKUP(E7,'LISTADO ATM'!$A$2:$B$900,2,0)</f>
        <v xml:space="preserve">ATM Oficina Herrera </v>
      </c>
      <c r="H7" s="138" t="str">
        <f>VLOOKUP(E7,VIP!$A$2:$O21069,7,FALSE)</f>
        <v>Si</v>
      </c>
      <c r="I7" s="138" t="str">
        <f>VLOOKUP(E7,VIP!$A$2:$O13034,8,FALSE)</f>
        <v>Si</v>
      </c>
      <c r="J7" s="138" t="str">
        <f>VLOOKUP(E7,VIP!$A$2:$O12984,8,FALSE)</f>
        <v>Si</v>
      </c>
      <c r="K7" s="138" t="str">
        <f>VLOOKUP(E7,VIP!$A$2:$O16558,6,0)</f>
        <v>NO</v>
      </c>
      <c r="L7" s="143" t="s">
        <v>2212</v>
      </c>
      <c r="M7" s="157" t="s">
        <v>2530</v>
      </c>
      <c r="N7" s="93" t="s">
        <v>2630</v>
      </c>
      <c r="O7" s="138" t="s">
        <v>2445</v>
      </c>
      <c r="P7" s="143"/>
      <c r="Q7" s="156" t="s">
        <v>2695</v>
      </c>
    </row>
    <row r="8" spans="1:17" s="119" customFormat="1" ht="18" x14ac:dyDescent="0.25">
      <c r="A8" s="138" t="str">
        <f>VLOOKUP(E8,'LISTADO ATM'!$A$2:$C$901,3,0)</f>
        <v>NORTE</v>
      </c>
      <c r="B8" s="144" t="s">
        <v>2633</v>
      </c>
      <c r="C8" s="94">
        <v>44461.334027777775</v>
      </c>
      <c r="D8" s="94" t="s">
        <v>2175</v>
      </c>
      <c r="E8" s="136">
        <v>747</v>
      </c>
      <c r="F8" s="138" t="str">
        <f>VLOOKUP(E8,VIP!$A$2:$O16106,2,0)</f>
        <v>DRBR200</v>
      </c>
      <c r="G8" s="138" t="str">
        <f>VLOOKUP(E8,'LISTADO ATM'!$A$2:$B$900,2,0)</f>
        <v xml:space="preserve">ATM Club BR (Santiago) </v>
      </c>
      <c r="H8" s="138" t="str">
        <f>VLOOKUP(E8,VIP!$A$2:$O21067,7,FALSE)</f>
        <v>Si</v>
      </c>
      <c r="I8" s="138" t="str">
        <f>VLOOKUP(E8,VIP!$A$2:$O13032,8,FALSE)</f>
        <v>Si</v>
      </c>
      <c r="J8" s="138" t="str">
        <f>VLOOKUP(E8,VIP!$A$2:$O12982,8,FALSE)</f>
        <v>Si</v>
      </c>
      <c r="K8" s="138" t="str">
        <f>VLOOKUP(E8,VIP!$A$2:$O16556,6,0)</f>
        <v>SI</v>
      </c>
      <c r="L8" s="143" t="s">
        <v>2212</v>
      </c>
      <c r="M8" s="157" t="s">
        <v>2530</v>
      </c>
      <c r="N8" s="93" t="s">
        <v>2443</v>
      </c>
      <c r="O8" s="138" t="s">
        <v>2634</v>
      </c>
      <c r="P8" s="143"/>
      <c r="Q8" s="156" t="s">
        <v>2696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3336033557</v>
      </c>
      <c r="C9" s="94">
        <v>44460.727164351854</v>
      </c>
      <c r="D9" s="94" t="s">
        <v>2174</v>
      </c>
      <c r="E9" s="136">
        <v>248</v>
      </c>
      <c r="F9" s="138" t="str">
        <f>VLOOKUP(E9,VIP!$A$2:$O16139,2,0)</f>
        <v>DRBR248</v>
      </c>
      <c r="G9" s="138" t="str">
        <f>VLOOKUP(E9,'LISTADO ATM'!$A$2:$B$900,2,0)</f>
        <v xml:space="preserve">ATM Shell Paraiso </v>
      </c>
      <c r="H9" s="138" t="str">
        <f>VLOOKUP(E9,VIP!$A$2:$O21100,7,FALSE)</f>
        <v>Si</v>
      </c>
      <c r="I9" s="138" t="str">
        <f>VLOOKUP(E9,VIP!$A$2:$O13065,8,FALSE)</f>
        <v>Si</v>
      </c>
      <c r="J9" s="138" t="str">
        <f>VLOOKUP(E9,VIP!$A$2:$O13015,8,FALSE)</f>
        <v>Si</v>
      </c>
      <c r="K9" s="138" t="str">
        <f>VLOOKUP(E9,VIP!$A$2:$O16589,6,0)</f>
        <v>NO</v>
      </c>
      <c r="L9" s="143" t="s">
        <v>2212</v>
      </c>
      <c r="M9" s="157" t="s">
        <v>2530</v>
      </c>
      <c r="N9" s="93" t="s">
        <v>2443</v>
      </c>
      <c r="O9" s="138" t="s">
        <v>2445</v>
      </c>
      <c r="P9" s="143"/>
      <c r="Q9" s="156" t="s">
        <v>2764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3336032077</v>
      </c>
      <c r="C10" s="94">
        <v>44460.059189814812</v>
      </c>
      <c r="D10" s="94" t="s">
        <v>2174</v>
      </c>
      <c r="E10" s="136">
        <v>146</v>
      </c>
      <c r="F10" s="138" t="str">
        <f>VLOOKUP(E10,VIP!$A$2:$O16107,2,0)</f>
        <v>DRBR146</v>
      </c>
      <c r="G10" s="138" t="str">
        <f>VLOOKUP(E10,'LISTADO ATM'!$A$2:$B$900,2,0)</f>
        <v xml:space="preserve">ATM Tribunal Superior Constitucional </v>
      </c>
      <c r="H10" s="138" t="str">
        <f>VLOOKUP(E10,VIP!$A$2:$O21068,7,FALSE)</f>
        <v>Si</v>
      </c>
      <c r="I10" s="138" t="str">
        <f>VLOOKUP(E10,VIP!$A$2:$O13033,8,FALSE)</f>
        <v>Si</v>
      </c>
      <c r="J10" s="138" t="str">
        <f>VLOOKUP(E10,VIP!$A$2:$O12983,8,FALSE)</f>
        <v>Si</v>
      </c>
      <c r="K10" s="138" t="str">
        <f>VLOOKUP(E10,VIP!$A$2:$O16557,6,0)</f>
        <v>NO</v>
      </c>
      <c r="L10" s="143" t="s">
        <v>2212</v>
      </c>
      <c r="M10" s="157" t="s">
        <v>2530</v>
      </c>
      <c r="N10" s="93" t="s">
        <v>2443</v>
      </c>
      <c r="O10" s="138" t="s">
        <v>2445</v>
      </c>
      <c r="P10" s="143"/>
      <c r="Q10" s="156" t="s">
        <v>2763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3336027761</v>
      </c>
      <c r="C11" s="94">
        <v>44454.811493055553</v>
      </c>
      <c r="D11" s="94" t="s">
        <v>2174</v>
      </c>
      <c r="E11" s="136">
        <v>875</v>
      </c>
      <c r="F11" s="138" t="str">
        <f>VLOOKUP(E11,VIP!$A$2:$O15988,2,0)</f>
        <v>DRBR875</v>
      </c>
      <c r="G11" s="138" t="str">
        <f>VLOOKUP(E11,'LISTADO ATM'!$A$2:$B$900,2,0)</f>
        <v xml:space="preserve">ATM Texaco Aut. Duarte KM 14 1/2 (Los Alcarrizos) </v>
      </c>
      <c r="H11" s="138" t="str">
        <f>VLOOKUP(E11,VIP!$A$2:$O20949,7,FALSE)</f>
        <v>Si</v>
      </c>
      <c r="I11" s="138" t="str">
        <f>VLOOKUP(E11,VIP!$A$2:$O12914,8,FALSE)</f>
        <v>Si</v>
      </c>
      <c r="J11" s="138" t="str">
        <f>VLOOKUP(E11,VIP!$A$2:$O12864,8,FALSE)</f>
        <v>Si</v>
      </c>
      <c r="K11" s="138" t="str">
        <f>VLOOKUP(E11,VIP!$A$2:$O16438,6,0)</f>
        <v>NO</v>
      </c>
      <c r="L11" s="143" t="s">
        <v>2212</v>
      </c>
      <c r="M11" s="157" t="s">
        <v>2530</v>
      </c>
      <c r="N11" s="93" t="s">
        <v>2443</v>
      </c>
      <c r="O11" s="138" t="s">
        <v>2445</v>
      </c>
      <c r="P11" s="143"/>
      <c r="Q11" s="156" t="s">
        <v>2763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2635</v>
      </c>
      <c r="C12" s="94">
        <v>44461.331550925926</v>
      </c>
      <c r="D12" s="94" t="s">
        <v>2175</v>
      </c>
      <c r="E12" s="136">
        <v>754</v>
      </c>
      <c r="F12" s="138" t="str">
        <f>VLOOKUP(E12,VIP!$A$2:$O16107,2,0)</f>
        <v>DRBR754</v>
      </c>
      <c r="G12" s="138" t="str">
        <f>VLOOKUP(E12,'LISTADO ATM'!$A$2:$B$900,2,0)</f>
        <v xml:space="preserve">ATM Autobanco Oficina Licey al Medio </v>
      </c>
      <c r="H12" s="138" t="str">
        <f>VLOOKUP(E12,VIP!$A$2:$O21068,7,FALSE)</f>
        <v>Si</v>
      </c>
      <c r="I12" s="138" t="str">
        <f>VLOOKUP(E12,VIP!$A$2:$O13033,8,FALSE)</f>
        <v>Si</v>
      </c>
      <c r="J12" s="138" t="str">
        <f>VLOOKUP(E12,VIP!$A$2:$O12983,8,FALSE)</f>
        <v>Si</v>
      </c>
      <c r="K12" s="138" t="str">
        <f>VLOOKUP(E12,VIP!$A$2:$O16557,6,0)</f>
        <v>NO</v>
      </c>
      <c r="L12" s="143" t="s">
        <v>2212</v>
      </c>
      <c r="M12" s="157" t="s">
        <v>2530</v>
      </c>
      <c r="N12" s="93" t="s">
        <v>2443</v>
      </c>
      <c r="O12" s="138" t="s">
        <v>2634</v>
      </c>
      <c r="P12" s="143"/>
      <c r="Q12" s="156" t="s">
        <v>2765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3336032398</v>
      </c>
      <c r="C13" s="94">
        <v>44460.387939814813</v>
      </c>
      <c r="D13" s="94" t="s">
        <v>2174</v>
      </c>
      <c r="E13" s="136">
        <v>542</v>
      </c>
      <c r="F13" s="138" t="str">
        <f>VLOOKUP(E13,VIP!$A$2:$O16119,2,0)</f>
        <v>DRBR542</v>
      </c>
      <c r="G13" s="138" t="str">
        <f>VLOOKUP(E13,'LISTADO ATM'!$A$2:$B$900,2,0)</f>
        <v>ATM S/M la Cadena Carretera Mella</v>
      </c>
      <c r="H13" s="138" t="str">
        <f>VLOOKUP(E13,VIP!$A$2:$O21080,7,FALSE)</f>
        <v>NO</v>
      </c>
      <c r="I13" s="138" t="str">
        <f>VLOOKUP(E13,VIP!$A$2:$O13045,8,FALSE)</f>
        <v>SI</v>
      </c>
      <c r="J13" s="138" t="str">
        <f>VLOOKUP(E13,VIP!$A$2:$O12995,8,FALSE)</f>
        <v>SI</v>
      </c>
      <c r="K13" s="138" t="str">
        <f>VLOOKUP(E13,VIP!$A$2:$O16569,6,0)</f>
        <v>NO</v>
      </c>
      <c r="L13" s="143" t="s">
        <v>2212</v>
      </c>
      <c r="M13" s="157" t="s">
        <v>2530</v>
      </c>
      <c r="N13" s="93" t="s">
        <v>2443</v>
      </c>
      <c r="O13" s="138" t="s">
        <v>2445</v>
      </c>
      <c r="P13" s="143"/>
      <c r="Q13" s="156" t="s">
        <v>2693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3336033654</v>
      </c>
      <c r="C14" s="94">
        <v>44460.87877314815</v>
      </c>
      <c r="D14" s="94" t="s">
        <v>2174</v>
      </c>
      <c r="E14" s="136">
        <v>577</v>
      </c>
      <c r="F14" s="138" t="str">
        <f>VLOOKUP(E14,VIP!$A$2:$O16103,2,0)</f>
        <v>DRBR173</v>
      </c>
      <c r="G14" s="138" t="str">
        <f>VLOOKUP(E14,'LISTADO ATM'!$A$2:$B$900,2,0)</f>
        <v xml:space="preserve">ATM Olé Ave. Duarte </v>
      </c>
      <c r="H14" s="138" t="str">
        <f>VLOOKUP(E14,VIP!$A$2:$O21064,7,FALSE)</f>
        <v>Si</v>
      </c>
      <c r="I14" s="138" t="str">
        <f>VLOOKUP(E14,VIP!$A$2:$O13029,8,FALSE)</f>
        <v>Si</v>
      </c>
      <c r="J14" s="138" t="str">
        <f>VLOOKUP(E14,VIP!$A$2:$O12979,8,FALSE)</f>
        <v>Si</v>
      </c>
      <c r="K14" s="138" t="str">
        <f>VLOOKUP(E14,VIP!$A$2:$O16553,6,0)</f>
        <v>SI</v>
      </c>
      <c r="L14" s="143" t="s">
        <v>2238</v>
      </c>
      <c r="M14" s="157" t="s">
        <v>2530</v>
      </c>
      <c r="N14" s="93" t="s">
        <v>2443</v>
      </c>
      <c r="O14" s="138" t="s">
        <v>2445</v>
      </c>
      <c r="P14" s="143"/>
      <c r="Q14" s="156" t="s">
        <v>2697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2675</v>
      </c>
      <c r="C15" s="94">
        <v>44461.413611111115</v>
      </c>
      <c r="D15" s="94" t="s">
        <v>2174</v>
      </c>
      <c r="E15" s="136">
        <v>199</v>
      </c>
      <c r="F15" s="138" t="str">
        <f>VLOOKUP(E15,VIP!$A$2:$O16140,2,0)</f>
        <v>DRBR199</v>
      </c>
      <c r="G15" s="138" t="str">
        <f>VLOOKUP(E15,'LISTADO ATM'!$A$2:$B$900,2,0)</f>
        <v xml:space="preserve">ATM S/M Amigo </v>
      </c>
      <c r="H15" s="138" t="str">
        <f>VLOOKUP(E15,VIP!$A$2:$O21101,7,FALSE)</f>
        <v>Si</v>
      </c>
      <c r="I15" s="138" t="str">
        <f>VLOOKUP(E15,VIP!$A$2:$O13066,8,FALSE)</f>
        <v>Si</v>
      </c>
      <c r="J15" s="138" t="str">
        <f>VLOOKUP(E15,VIP!$A$2:$O13016,8,FALSE)</f>
        <v>Si</v>
      </c>
      <c r="K15" s="138" t="str">
        <f>VLOOKUP(E15,VIP!$A$2:$O16590,6,0)</f>
        <v>NO</v>
      </c>
      <c r="L15" s="143" t="s">
        <v>2238</v>
      </c>
      <c r="M15" s="157" t="s">
        <v>2530</v>
      </c>
      <c r="N15" s="93" t="s">
        <v>2443</v>
      </c>
      <c r="O15" s="138" t="s">
        <v>2445</v>
      </c>
      <c r="P15" s="143"/>
      <c r="Q15" s="156" t="s">
        <v>2764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3336032022</v>
      </c>
      <c r="C16" s="94">
        <v>44459.823113425926</v>
      </c>
      <c r="D16" s="94" t="s">
        <v>2174</v>
      </c>
      <c r="E16" s="136">
        <v>816</v>
      </c>
      <c r="F16" s="138" t="str">
        <f>VLOOKUP(E16,VIP!$A$2:$O16077,2,0)</f>
        <v>DRBR816</v>
      </c>
      <c r="G16" s="138" t="str">
        <f>VLOOKUP(E16,'LISTADO ATM'!$A$2:$B$900,2,0)</f>
        <v xml:space="preserve">ATM Oficina Pedro Brand </v>
      </c>
      <c r="H16" s="138" t="str">
        <f>VLOOKUP(E16,VIP!$A$2:$O21038,7,FALSE)</f>
        <v>Si</v>
      </c>
      <c r="I16" s="138" t="str">
        <f>VLOOKUP(E16,VIP!$A$2:$O13003,8,FALSE)</f>
        <v>Si</v>
      </c>
      <c r="J16" s="138" t="str">
        <f>VLOOKUP(E16,VIP!$A$2:$O12953,8,FALSE)</f>
        <v>Si</v>
      </c>
      <c r="K16" s="138" t="str">
        <f>VLOOKUP(E16,VIP!$A$2:$O16527,6,0)</f>
        <v>NO</v>
      </c>
      <c r="L16" s="143" t="s">
        <v>2238</v>
      </c>
      <c r="M16" s="157" t="s">
        <v>2530</v>
      </c>
      <c r="N16" s="93" t="s">
        <v>2443</v>
      </c>
      <c r="O16" s="138" t="s">
        <v>2445</v>
      </c>
      <c r="P16" s="143"/>
      <c r="Q16" s="156" t="s">
        <v>2766</v>
      </c>
    </row>
    <row r="17" spans="1:17" s="119" customFormat="1" ht="18" x14ac:dyDescent="0.25">
      <c r="A17" s="138" t="str">
        <f>VLOOKUP(E17,'LISTADO ATM'!$A$2:$C$901,3,0)</f>
        <v>ESTE</v>
      </c>
      <c r="B17" s="144">
        <v>3336032088</v>
      </c>
      <c r="C17" s="94">
        <v>44460.138877314814</v>
      </c>
      <c r="D17" s="94" t="s">
        <v>2459</v>
      </c>
      <c r="E17" s="136">
        <v>158</v>
      </c>
      <c r="F17" s="138" t="str">
        <f>VLOOKUP(E17,VIP!$A$2:$O16105,2,0)</f>
        <v>DRBR158</v>
      </c>
      <c r="G17" s="138" t="str">
        <f>VLOOKUP(E17,'LISTADO ATM'!$A$2:$B$900,2,0)</f>
        <v xml:space="preserve">ATM Oficina Romana Norte </v>
      </c>
      <c r="H17" s="138" t="str">
        <f>VLOOKUP(E17,VIP!$A$2:$O21066,7,FALSE)</f>
        <v>Si</v>
      </c>
      <c r="I17" s="138" t="str">
        <f>VLOOKUP(E17,VIP!$A$2:$O13031,8,FALSE)</f>
        <v>Si</v>
      </c>
      <c r="J17" s="138" t="str">
        <f>VLOOKUP(E17,VIP!$A$2:$O12981,8,FALSE)</f>
        <v>Si</v>
      </c>
      <c r="K17" s="138" t="str">
        <f>VLOOKUP(E17,VIP!$A$2:$O16555,6,0)</f>
        <v>SI</v>
      </c>
      <c r="L17" s="143" t="s">
        <v>2606</v>
      </c>
      <c r="M17" s="157" t="s">
        <v>2530</v>
      </c>
      <c r="N17" s="93" t="s">
        <v>2443</v>
      </c>
      <c r="O17" s="138" t="s">
        <v>2616</v>
      </c>
      <c r="P17" s="143"/>
      <c r="Q17" s="156" t="s">
        <v>2698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2640</v>
      </c>
      <c r="C18" s="94">
        <v>44461.469780092593</v>
      </c>
      <c r="D18" s="94" t="s">
        <v>2614</v>
      </c>
      <c r="E18" s="136">
        <v>654</v>
      </c>
      <c r="F18" s="138" t="str">
        <f>VLOOKUP(E18,VIP!$A$2:$O16110,2,0)</f>
        <v>DRBR654</v>
      </c>
      <c r="G18" s="138" t="str">
        <f>VLOOKUP(E18,'LISTADO ATM'!$A$2:$B$900,2,0)</f>
        <v>ATM Autoservicio S/M Jumbo Puerto Plata</v>
      </c>
      <c r="H18" s="138" t="str">
        <f>VLOOKUP(E18,VIP!$A$2:$O21071,7,FALSE)</f>
        <v>Si</v>
      </c>
      <c r="I18" s="138" t="str">
        <f>VLOOKUP(E18,VIP!$A$2:$O13036,8,FALSE)</f>
        <v>Si</v>
      </c>
      <c r="J18" s="138" t="str">
        <f>VLOOKUP(E18,VIP!$A$2:$O12986,8,FALSE)</f>
        <v>Si</v>
      </c>
      <c r="K18" s="138" t="str">
        <f>VLOOKUP(E18,VIP!$A$2:$O16560,6,0)</f>
        <v>NO</v>
      </c>
      <c r="L18" s="143" t="s">
        <v>2641</v>
      </c>
      <c r="M18" s="157" t="s">
        <v>2530</v>
      </c>
      <c r="N18" s="93" t="s">
        <v>2443</v>
      </c>
      <c r="O18" s="138" t="s">
        <v>2615</v>
      </c>
      <c r="P18" s="143"/>
      <c r="Q18" s="156" t="s">
        <v>2767</v>
      </c>
    </row>
    <row r="19" spans="1:17" s="119" customFormat="1" ht="18" x14ac:dyDescent="0.25">
      <c r="A19" s="138" t="str">
        <f>VLOOKUP(E19,'LISTADO ATM'!$A$2:$C$901,3,0)</f>
        <v>NORTE</v>
      </c>
      <c r="B19" s="144">
        <v>3336033670</v>
      </c>
      <c r="C19" s="94">
        <v>44461.040706018517</v>
      </c>
      <c r="D19" s="94" t="s">
        <v>2459</v>
      </c>
      <c r="E19" s="136">
        <v>228</v>
      </c>
      <c r="F19" s="138" t="str">
        <f>VLOOKUP(E19,VIP!$A$2:$O16112,2,0)</f>
        <v>DRBR228</v>
      </c>
      <c r="G19" s="138" t="str">
        <f>VLOOKUP(E19,'LISTADO ATM'!$A$2:$B$900,2,0)</f>
        <v xml:space="preserve">ATM Oficina SAJOMA </v>
      </c>
      <c r="H19" s="138" t="str">
        <f>VLOOKUP(E19,VIP!$A$2:$O21073,7,FALSE)</f>
        <v>Si</v>
      </c>
      <c r="I19" s="138" t="str">
        <f>VLOOKUP(E19,VIP!$A$2:$O13038,8,FALSE)</f>
        <v>Si</v>
      </c>
      <c r="J19" s="138" t="str">
        <f>VLOOKUP(E19,VIP!$A$2:$O12988,8,FALSE)</f>
        <v>Si</v>
      </c>
      <c r="K19" s="138" t="str">
        <f>VLOOKUP(E19,VIP!$A$2:$O16562,6,0)</f>
        <v>NO</v>
      </c>
      <c r="L19" s="143" t="s">
        <v>2628</v>
      </c>
      <c r="M19" s="157" t="s">
        <v>2530</v>
      </c>
      <c r="N19" s="93" t="s">
        <v>2443</v>
      </c>
      <c r="O19" s="138" t="s">
        <v>2616</v>
      </c>
      <c r="P19" s="143"/>
      <c r="Q19" s="156" t="s">
        <v>2699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3336033652</v>
      </c>
      <c r="C20" s="94">
        <v>44460.875937500001</v>
      </c>
      <c r="D20" s="94" t="s">
        <v>2459</v>
      </c>
      <c r="E20" s="136">
        <v>23</v>
      </c>
      <c r="F20" s="138" t="str">
        <f>VLOOKUP(E20,VIP!$A$2:$O16105,2,0)</f>
        <v>DRBR023</v>
      </c>
      <c r="G20" s="138" t="str">
        <f>VLOOKUP(E20,'LISTADO ATM'!$A$2:$B$900,2,0)</f>
        <v xml:space="preserve">ATM Oficina México </v>
      </c>
      <c r="H20" s="138" t="str">
        <f>VLOOKUP(E20,VIP!$A$2:$O21066,7,FALSE)</f>
        <v>Si</v>
      </c>
      <c r="I20" s="138" t="str">
        <f>VLOOKUP(E20,VIP!$A$2:$O13031,8,FALSE)</f>
        <v>Si</v>
      </c>
      <c r="J20" s="138" t="str">
        <f>VLOOKUP(E20,VIP!$A$2:$O12981,8,FALSE)</f>
        <v>Si</v>
      </c>
      <c r="K20" s="138" t="str">
        <f>VLOOKUP(E20,VIP!$A$2:$O16555,6,0)</f>
        <v>NO</v>
      </c>
      <c r="L20" s="143" t="s">
        <v>2628</v>
      </c>
      <c r="M20" s="157" t="s">
        <v>2530</v>
      </c>
      <c r="N20" s="93" t="s">
        <v>2443</v>
      </c>
      <c r="O20" s="138" t="s">
        <v>2616</v>
      </c>
      <c r="P20" s="143"/>
      <c r="Q20" s="156" t="s">
        <v>2695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2736</v>
      </c>
      <c r="C21" s="94">
        <v>44461.619953703703</v>
      </c>
      <c r="D21" s="94" t="s">
        <v>2614</v>
      </c>
      <c r="E21" s="136">
        <v>299</v>
      </c>
      <c r="F21" s="138" t="str">
        <f>VLOOKUP(E21,VIP!$A$2:$O16114,2,0)</f>
        <v>DRBR299</v>
      </c>
      <c r="G21" s="138" t="str">
        <f>VLOOKUP(E21,'LISTADO ATM'!$A$2:$B$900,2,0)</f>
        <v xml:space="preserve">ATM S/M Aprezio Cotui </v>
      </c>
      <c r="H21" s="138" t="str">
        <f>VLOOKUP(E21,VIP!$A$2:$O21075,7,FALSE)</f>
        <v>Si</v>
      </c>
      <c r="I21" s="138" t="str">
        <f>VLOOKUP(E21,VIP!$A$2:$O13040,8,FALSE)</f>
        <v>Si</v>
      </c>
      <c r="J21" s="138" t="str">
        <f>VLOOKUP(E21,VIP!$A$2:$O12990,8,FALSE)</f>
        <v>Si</v>
      </c>
      <c r="K21" s="138" t="str">
        <f>VLOOKUP(E21,VIP!$A$2:$O16564,6,0)</f>
        <v>NO</v>
      </c>
      <c r="L21" s="143" t="s">
        <v>2628</v>
      </c>
      <c r="M21" s="157" t="s">
        <v>2530</v>
      </c>
      <c r="N21" s="93" t="s">
        <v>2443</v>
      </c>
      <c r="O21" s="138" t="s">
        <v>2615</v>
      </c>
      <c r="P21" s="143"/>
      <c r="Q21" s="156" t="s">
        <v>2775</v>
      </c>
    </row>
    <row r="22" spans="1:17" s="119" customFormat="1" ht="18" x14ac:dyDescent="0.25">
      <c r="A22" s="138" t="str">
        <f>VLOOKUP(E22,'LISTADO ATM'!$A$2:$C$901,3,0)</f>
        <v>DISTRITO NACIONAL</v>
      </c>
      <c r="B22" s="144">
        <v>3336032747</v>
      </c>
      <c r="C22" s="94">
        <v>44460.482037037036</v>
      </c>
      <c r="D22" s="94" t="s">
        <v>2440</v>
      </c>
      <c r="E22" s="136">
        <v>932</v>
      </c>
      <c r="F22" s="138" t="str">
        <f>VLOOKUP(E22,VIP!$A$2:$O16129,2,0)</f>
        <v>DRBR01E</v>
      </c>
      <c r="G22" s="138" t="str">
        <f>VLOOKUP(E22,'LISTADO ATM'!$A$2:$B$900,2,0)</f>
        <v xml:space="preserve">ATM Banco Agrícola </v>
      </c>
      <c r="H22" s="138" t="str">
        <f>VLOOKUP(E22,VIP!$A$2:$O21090,7,FALSE)</f>
        <v>Si</v>
      </c>
      <c r="I22" s="138" t="str">
        <f>VLOOKUP(E22,VIP!$A$2:$O13055,8,FALSE)</f>
        <v>Si</v>
      </c>
      <c r="J22" s="138" t="str">
        <f>VLOOKUP(E22,VIP!$A$2:$O13005,8,FALSE)</f>
        <v>Si</v>
      </c>
      <c r="K22" s="138" t="str">
        <f>VLOOKUP(E22,VIP!$A$2:$O16579,6,0)</f>
        <v>NO</v>
      </c>
      <c r="L22" s="143" t="s">
        <v>2433</v>
      </c>
      <c r="M22" s="157" t="s">
        <v>2530</v>
      </c>
      <c r="N22" s="93" t="s">
        <v>2443</v>
      </c>
      <c r="O22" s="138" t="s">
        <v>2444</v>
      </c>
      <c r="P22" s="143"/>
      <c r="Q22" s="156" t="s">
        <v>2702</v>
      </c>
    </row>
    <row r="23" spans="1:17" s="119" customFormat="1" ht="18" x14ac:dyDescent="0.25">
      <c r="A23" s="138" t="str">
        <f>VLOOKUP(E23,'LISTADO ATM'!$A$2:$C$901,3,0)</f>
        <v>NORTE</v>
      </c>
      <c r="B23" s="144">
        <v>3336033674</v>
      </c>
      <c r="C23" s="94">
        <v>44461.046817129631</v>
      </c>
      <c r="D23" s="94" t="s">
        <v>2614</v>
      </c>
      <c r="E23" s="136">
        <v>595</v>
      </c>
      <c r="F23" s="138" t="str">
        <f>VLOOKUP(E23,VIP!$A$2:$O16108,2,0)</f>
        <v>DRBR595</v>
      </c>
      <c r="G23" s="138" t="str">
        <f>VLOOKUP(E23,'LISTADO ATM'!$A$2:$B$900,2,0)</f>
        <v xml:space="preserve">ATM S/M Central I (Santiago) </v>
      </c>
      <c r="H23" s="138" t="str">
        <f>VLOOKUP(E23,VIP!$A$2:$O21069,7,FALSE)</f>
        <v>Si</v>
      </c>
      <c r="I23" s="138" t="str">
        <f>VLOOKUP(E23,VIP!$A$2:$O13034,8,FALSE)</f>
        <v>Si</v>
      </c>
      <c r="J23" s="138" t="str">
        <f>VLOOKUP(E23,VIP!$A$2:$O12984,8,FALSE)</f>
        <v>Si</v>
      </c>
      <c r="K23" s="138" t="str">
        <f>VLOOKUP(E23,VIP!$A$2:$O16558,6,0)</f>
        <v>NO</v>
      </c>
      <c r="L23" s="143" t="s">
        <v>2433</v>
      </c>
      <c r="M23" s="157" t="s">
        <v>2530</v>
      </c>
      <c r="N23" s="93" t="s">
        <v>2443</v>
      </c>
      <c r="O23" s="138" t="s">
        <v>2615</v>
      </c>
      <c r="P23" s="143"/>
      <c r="Q23" s="156" t="s">
        <v>2696</v>
      </c>
    </row>
    <row r="24" spans="1:17" s="119" customFormat="1" ht="18" x14ac:dyDescent="0.25">
      <c r="A24" s="138" t="str">
        <f>VLOOKUP(E24,'LISTADO ATM'!$A$2:$C$901,3,0)</f>
        <v>NORTE</v>
      </c>
      <c r="B24" s="144" t="s">
        <v>2644</v>
      </c>
      <c r="C24" s="94">
        <v>44461.465092592596</v>
      </c>
      <c r="D24" s="94" t="s">
        <v>2614</v>
      </c>
      <c r="E24" s="136">
        <v>4</v>
      </c>
      <c r="F24" s="138" t="str">
        <f>VLOOKUP(E24,VIP!$A$2:$O16113,2,0)</f>
        <v>DRBR004</v>
      </c>
      <c r="G24" s="138" t="str">
        <f>VLOOKUP(E24,'LISTADO ATM'!$A$2:$B$900,2,0)</f>
        <v>ATM Avenida Rivas</v>
      </c>
      <c r="H24" s="138" t="str">
        <f>VLOOKUP(E24,VIP!$A$2:$O21074,7,FALSE)</f>
        <v>Si</v>
      </c>
      <c r="I24" s="138" t="str">
        <f>VLOOKUP(E24,VIP!$A$2:$O13039,8,FALSE)</f>
        <v>Si</v>
      </c>
      <c r="J24" s="138" t="str">
        <f>VLOOKUP(E24,VIP!$A$2:$O12989,8,FALSE)</f>
        <v>Si</v>
      </c>
      <c r="K24" s="138" t="str">
        <f>VLOOKUP(E24,VIP!$A$2:$O16563,6,0)</f>
        <v>NO</v>
      </c>
      <c r="L24" s="143" t="s">
        <v>2433</v>
      </c>
      <c r="M24" s="157" t="s">
        <v>2530</v>
      </c>
      <c r="N24" s="93" t="s">
        <v>2443</v>
      </c>
      <c r="O24" s="138" t="s">
        <v>2615</v>
      </c>
      <c r="P24" s="143"/>
      <c r="Q24" s="156" t="s">
        <v>2700</v>
      </c>
    </row>
    <row r="25" spans="1:17" s="119" customFormat="1" ht="18" x14ac:dyDescent="0.25">
      <c r="A25" s="138" t="str">
        <f>VLOOKUP(E25,'LISTADO ATM'!$A$2:$C$901,3,0)</f>
        <v>DISTRITO NACIONAL</v>
      </c>
      <c r="B25" s="144">
        <v>3336033675</v>
      </c>
      <c r="C25" s="94">
        <v>44461.048113425924</v>
      </c>
      <c r="D25" s="94" t="s">
        <v>2459</v>
      </c>
      <c r="E25" s="136">
        <v>717</v>
      </c>
      <c r="F25" s="138" t="str">
        <f>VLOOKUP(E25,VIP!$A$2:$O16107,2,0)</f>
        <v>DRBR24K</v>
      </c>
      <c r="G25" s="138" t="str">
        <f>VLOOKUP(E25,'LISTADO ATM'!$A$2:$B$900,2,0)</f>
        <v xml:space="preserve">ATM Oficina Los Alcarrizos </v>
      </c>
      <c r="H25" s="138" t="str">
        <f>VLOOKUP(E25,VIP!$A$2:$O21068,7,FALSE)</f>
        <v>Si</v>
      </c>
      <c r="I25" s="138" t="str">
        <f>VLOOKUP(E25,VIP!$A$2:$O13033,8,FALSE)</f>
        <v>Si</v>
      </c>
      <c r="J25" s="138" t="str">
        <f>VLOOKUP(E25,VIP!$A$2:$O12983,8,FALSE)</f>
        <v>Si</v>
      </c>
      <c r="K25" s="138" t="str">
        <f>VLOOKUP(E25,VIP!$A$2:$O16557,6,0)</f>
        <v>SI</v>
      </c>
      <c r="L25" s="143" t="s">
        <v>2433</v>
      </c>
      <c r="M25" s="157" t="s">
        <v>2530</v>
      </c>
      <c r="N25" s="93" t="s">
        <v>2443</v>
      </c>
      <c r="O25" s="138" t="s">
        <v>2616</v>
      </c>
      <c r="P25" s="143"/>
      <c r="Q25" s="156" t="s">
        <v>2700</v>
      </c>
    </row>
    <row r="26" spans="1:17" s="119" customFormat="1" ht="18" x14ac:dyDescent="0.25">
      <c r="A26" s="138" t="str">
        <f>VLOOKUP(E26,'LISTADO ATM'!$A$2:$C$901,3,0)</f>
        <v>ESTE</v>
      </c>
      <c r="B26" s="144">
        <v>3336033449</v>
      </c>
      <c r="C26" s="94">
        <v>44460.690752314818</v>
      </c>
      <c r="D26" s="94" t="s">
        <v>2440</v>
      </c>
      <c r="E26" s="136">
        <v>293</v>
      </c>
      <c r="F26" s="138" t="str">
        <f>VLOOKUP(E26,VIP!$A$2:$O16141,2,0)</f>
        <v>DRBR293</v>
      </c>
      <c r="G26" s="138" t="str">
        <f>VLOOKUP(E26,'LISTADO ATM'!$A$2:$B$900,2,0)</f>
        <v xml:space="preserve">ATM S/M Nueva Visión (San Pedro) </v>
      </c>
      <c r="H26" s="138" t="str">
        <f>VLOOKUP(E26,VIP!$A$2:$O21102,7,FALSE)</f>
        <v>Si</v>
      </c>
      <c r="I26" s="138" t="str">
        <f>VLOOKUP(E26,VIP!$A$2:$O13067,8,FALSE)</f>
        <v>Si</v>
      </c>
      <c r="J26" s="138" t="str">
        <f>VLOOKUP(E26,VIP!$A$2:$O13017,8,FALSE)</f>
        <v>Si</v>
      </c>
      <c r="K26" s="138" t="str">
        <f>VLOOKUP(E26,VIP!$A$2:$O16591,6,0)</f>
        <v>NO</v>
      </c>
      <c r="L26" s="143" t="s">
        <v>2433</v>
      </c>
      <c r="M26" s="157" t="s">
        <v>2530</v>
      </c>
      <c r="N26" s="93" t="s">
        <v>2443</v>
      </c>
      <c r="O26" s="138" t="s">
        <v>2444</v>
      </c>
      <c r="P26" s="143"/>
      <c r="Q26" s="156" t="s">
        <v>2701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3336030524</v>
      </c>
      <c r="C27" s="94">
        <v>44458.823344907411</v>
      </c>
      <c r="D27" s="94" t="s">
        <v>2440</v>
      </c>
      <c r="E27" s="136">
        <v>406</v>
      </c>
      <c r="F27" s="138" t="str">
        <f>VLOOKUP(E27,VIP!$A$2:$O16024,2,0)</f>
        <v>DRBR406</v>
      </c>
      <c r="G27" s="138" t="str">
        <f>VLOOKUP(E27,'LISTADO ATM'!$A$2:$B$900,2,0)</f>
        <v xml:space="preserve">ATM UNP Plaza Lama Máximo Gómez </v>
      </c>
      <c r="H27" s="138" t="str">
        <f>VLOOKUP(E27,VIP!$A$2:$O20985,7,FALSE)</f>
        <v>Si</v>
      </c>
      <c r="I27" s="138" t="str">
        <f>VLOOKUP(E27,VIP!$A$2:$O12950,8,FALSE)</f>
        <v>Si</v>
      </c>
      <c r="J27" s="138" t="str">
        <f>VLOOKUP(E27,VIP!$A$2:$O12900,8,FALSE)</f>
        <v>Si</v>
      </c>
      <c r="K27" s="138" t="str">
        <f>VLOOKUP(E27,VIP!$A$2:$O16474,6,0)</f>
        <v>SI</v>
      </c>
      <c r="L27" s="143" t="s">
        <v>2433</v>
      </c>
      <c r="M27" s="157" t="s">
        <v>2530</v>
      </c>
      <c r="N27" s="93" t="s">
        <v>2443</v>
      </c>
      <c r="O27" s="138" t="s">
        <v>2444</v>
      </c>
      <c r="P27" s="143"/>
      <c r="Q27" s="156" t="s">
        <v>2701</v>
      </c>
    </row>
    <row r="28" spans="1:17" s="119" customFormat="1" ht="18" x14ac:dyDescent="0.25">
      <c r="A28" s="138" t="str">
        <f>VLOOKUP(E28,'LISTADO ATM'!$A$2:$C$901,3,0)</f>
        <v>DISTRITO NACIONAL</v>
      </c>
      <c r="B28" s="144">
        <v>3336033195</v>
      </c>
      <c r="C28" s="94">
        <v>44460.628229166665</v>
      </c>
      <c r="D28" s="94" t="s">
        <v>2440</v>
      </c>
      <c r="E28" s="136">
        <v>476</v>
      </c>
      <c r="F28" s="138" t="str">
        <f>VLOOKUP(E28,VIP!$A$2:$O16157,2,0)</f>
        <v>DRBR476</v>
      </c>
      <c r="G28" s="138" t="str">
        <f>VLOOKUP(E28,'LISTADO ATM'!$A$2:$B$900,2,0)</f>
        <v xml:space="preserve">ATM Multicentro La Sirena Las Caobas </v>
      </c>
      <c r="H28" s="138" t="str">
        <f>VLOOKUP(E28,VIP!$A$2:$O21118,7,FALSE)</f>
        <v>Si</v>
      </c>
      <c r="I28" s="138" t="str">
        <f>VLOOKUP(E28,VIP!$A$2:$O13083,8,FALSE)</f>
        <v>Si</v>
      </c>
      <c r="J28" s="138" t="str">
        <f>VLOOKUP(E28,VIP!$A$2:$O13033,8,FALSE)</f>
        <v>Si</v>
      </c>
      <c r="K28" s="138" t="str">
        <f>VLOOKUP(E28,VIP!$A$2:$O16607,6,0)</f>
        <v>SI</v>
      </c>
      <c r="L28" s="143" t="s">
        <v>2433</v>
      </c>
      <c r="M28" s="157" t="s">
        <v>2530</v>
      </c>
      <c r="N28" s="93" t="s">
        <v>2443</v>
      </c>
      <c r="O28" s="138" t="s">
        <v>2444</v>
      </c>
      <c r="P28" s="143"/>
      <c r="Q28" s="156" t="s">
        <v>2701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3336033640</v>
      </c>
      <c r="C29" s="94">
        <v>44460.863437499997</v>
      </c>
      <c r="D29" s="94" t="s">
        <v>2459</v>
      </c>
      <c r="E29" s="136">
        <v>735</v>
      </c>
      <c r="F29" s="138" t="str">
        <f>VLOOKUP(E29,VIP!$A$2:$O16117,2,0)</f>
        <v>DRBR179</v>
      </c>
      <c r="G29" s="138" t="str">
        <f>VLOOKUP(E29,'LISTADO ATM'!$A$2:$B$900,2,0)</f>
        <v xml:space="preserve">ATM Oficina Independencia II  </v>
      </c>
      <c r="H29" s="138" t="str">
        <f>VLOOKUP(E29,VIP!$A$2:$O21078,7,FALSE)</f>
        <v>Si</v>
      </c>
      <c r="I29" s="138" t="str">
        <f>VLOOKUP(E29,VIP!$A$2:$O13043,8,FALSE)</f>
        <v>Si</v>
      </c>
      <c r="J29" s="138" t="str">
        <f>VLOOKUP(E29,VIP!$A$2:$O12993,8,FALSE)</f>
        <v>Si</v>
      </c>
      <c r="K29" s="138" t="str">
        <f>VLOOKUP(E29,VIP!$A$2:$O16567,6,0)</f>
        <v>NO</v>
      </c>
      <c r="L29" s="143" t="s">
        <v>2433</v>
      </c>
      <c r="M29" s="157" t="s">
        <v>2530</v>
      </c>
      <c r="N29" s="93" t="s">
        <v>2443</v>
      </c>
      <c r="O29" s="138" t="s">
        <v>2621</v>
      </c>
      <c r="P29" s="143"/>
      <c r="Q29" s="156" t="s">
        <v>2703</v>
      </c>
    </row>
    <row r="30" spans="1:17" s="119" customFormat="1" ht="18" x14ac:dyDescent="0.25">
      <c r="A30" s="138" t="str">
        <f>VLOOKUP(E30,'LISTADO ATM'!$A$2:$C$901,3,0)</f>
        <v>SUR</v>
      </c>
      <c r="B30" s="144">
        <v>3336033690</v>
      </c>
      <c r="C30" s="94">
        <v>44461.226817129631</v>
      </c>
      <c r="D30" s="94" t="s">
        <v>2459</v>
      </c>
      <c r="E30" s="136">
        <v>962</v>
      </c>
      <c r="F30" s="138" t="str">
        <f>VLOOKUP(E30,VIP!$A$2:$O16104,2,0)</f>
        <v>DRBR962</v>
      </c>
      <c r="G30" s="138" t="str">
        <f>VLOOKUP(E30,'LISTADO ATM'!$A$2:$B$900,2,0)</f>
        <v xml:space="preserve">ATM Oficina Villa Ofelia II (San Juan) </v>
      </c>
      <c r="H30" s="138" t="str">
        <f>VLOOKUP(E30,VIP!$A$2:$O21065,7,FALSE)</f>
        <v>Si</v>
      </c>
      <c r="I30" s="138" t="str">
        <f>VLOOKUP(E30,VIP!$A$2:$O13030,8,FALSE)</f>
        <v>Si</v>
      </c>
      <c r="J30" s="138" t="str">
        <f>VLOOKUP(E30,VIP!$A$2:$O12980,8,FALSE)</f>
        <v>Si</v>
      </c>
      <c r="K30" s="138" t="str">
        <f>VLOOKUP(E30,VIP!$A$2:$O16554,6,0)</f>
        <v>NO</v>
      </c>
      <c r="L30" s="143" t="s">
        <v>2433</v>
      </c>
      <c r="M30" s="157" t="s">
        <v>2530</v>
      </c>
      <c r="N30" s="93" t="s">
        <v>2443</v>
      </c>
      <c r="O30" s="138" t="s">
        <v>2616</v>
      </c>
      <c r="P30" s="143"/>
      <c r="Q30" s="156" t="s">
        <v>2703</v>
      </c>
    </row>
    <row r="31" spans="1:17" ht="18" x14ac:dyDescent="0.25">
      <c r="A31" s="138" t="str">
        <f>VLOOKUP(E31,'LISTADO ATM'!$A$2:$C$901,3,0)</f>
        <v>DISTRITO NACIONAL</v>
      </c>
      <c r="B31" s="144">
        <v>3336033688</v>
      </c>
      <c r="C31" s="94">
        <v>44461.219837962963</v>
      </c>
      <c r="D31" s="94" t="s">
        <v>2440</v>
      </c>
      <c r="E31" s="136">
        <v>797</v>
      </c>
      <c r="F31" s="138" t="str">
        <f>VLOOKUP(E31,VIP!$A$2:$O16106,2,0)</f>
        <v xml:space="preserve">DRBR797 </v>
      </c>
      <c r="G31" s="138" t="str">
        <f>VLOOKUP(E31,'LISTADO ATM'!$A$2:$B$900,2,0)</f>
        <v>ATM Dirección de Pensiones y Jubilaciones</v>
      </c>
      <c r="H31" s="138" t="str">
        <f>VLOOKUP(E31,VIP!$A$2:$O21067,7,FALSE)</f>
        <v>N/A</v>
      </c>
      <c r="I31" s="138" t="str">
        <f>VLOOKUP(E31,VIP!$A$2:$O13032,8,FALSE)</f>
        <v>N/A</v>
      </c>
      <c r="J31" s="138" t="str">
        <f>VLOOKUP(E31,VIP!$A$2:$O12982,8,FALSE)</f>
        <v>N/A</v>
      </c>
      <c r="K31" s="138" t="str">
        <f>VLOOKUP(E31,VIP!$A$2:$O16556,6,0)</f>
        <v>N/A</v>
      </c>
      <c r="L31" s="143" t="s">
        <v>2433</v>
      </c>
      <c r="M31" s="157" t="s">
        <v>2530</v>
      </c>
      <c r="N31" s="93" t="s">
        <v>2443</v>
      </c>
      <c r="O31" s="138" t="s">
        <v>2444</v>
      </c>
      <c r="P31" s="143"/>
      <c r="Q31" s="156" t="s">
        <v>2771</v>
      </c>
    </row>
    <row r="32" spans="1:17" ht="18" x14ac:dyDescent="0.25">
      <c r="A32" s="138" t="str">
        <f>VLOOKUP(E32,'LISTADO ATM'!$A$2:$C$901,3,0)</f>
        <v>DISTRITO NACIONAL</v>
      </c>
      <c r="B32" s="144" t="s">
        <v>2692</v>
      </c>
      <c r="C32" s="94">
        <v>44461.39261574074</v>
      </c>
      <c r="D32" s="94" t="s">
        <v>2440</v>
      </c>
      <c r="E32" s="136">
        <v>558</v>
      </c>
      <c r="F32" s="138" t="str">
        <f>VLOOKUP(E32,VIP!$A$2:$O16155,2,0)</f>
        <v>DRBR106</v>
      </c>
      <c r="G32" s="138" t="str">
        <f>VLOOKUP(E32,'LISTADO ATM'!$A$2:$B$900,2,0)</f>
        <v xml:space="preserve">ATM Base Naval 27 de Febrero (Sans Soucí) </v>
      </c>
      <c r="H32" s="138" t="str">
        <f>VLOOKUP(E32,VIP!$A$2:$O21116,7,FALSE)</f>
        <v>Si</v>
      </c>
      <c r="I32" s="138" t="str">
        <f>VLOOKUP(E32,VIP!$A$2:$O13081,8,FALSE)</f>
        <v>Si</v>
      </c>
      <c r="J32" s="138" t="str">
        <f>VLOOKUP(E32,VIP!$A$2:$O13031,8,FALSE)</f>
        <v>Si</v>
      </c>
      <c r="K32" s="138" t="str">
        <f>VLOOKUP(E32,VIP!$A$2:$O16605,6,0)</f>
        <v>NO</v>
      </c>
      <c r="L32" s="143" t="s">
        <v>2433</v>
      </c>
      <c r="M32" s="157" t="s">
        <v>2530</v>
      </c>
      <c r="N32" s="93" t="s">
        <v>2443</v>
      </c>
      <c r="O32" s="138" t="s">
        <v>2444</v>
      </c>
      <c r="P32" s="143"/>
      <c r="Q32" s="156" t="s">
        <v>2765</v>
      </c>
    </row>
    <row r="33" spans="1:17" ht="18" x14ac:dyDescent="0.25">
      <c r="A33" s="138" t="str">
        <f>VLOOKUP(E33,'LISTADO ATM'!$A$2:$C$901,3,0)</f>
        <v>DISTRITO NACIONAL</v>
      </c>
      <c r="B33" s="144">
        <v>3336033668</v>
      </c>
      <c r="C33" s="94">
        <v>44461.016712962963</v>
      </c>
      <c r="D33" s="94" t="s">
        <v>2440</v>
      </c>
      <c r="E33" s="136">
        <v>438</v>
      </c>
      <c r="F33" s="138" t="str">
        <f>VLOOKUP(E33,VIP!$A$2:$O16114,2,0)</f>
        <v>DRBR438</v>
      </c>
      <c r="G33" s="138" t="str">
        <f>VLOOKUP(E33,'LISTADO ATM'!$A$2:$B$900,2,0)</f>
        <v xml:space="preserve">ATM Autobanco Torre IV </v>
      </c>
      <c r="H33" s="138" t="str">
        <f>VLOOKUP(E33,VIP!$A$2:$O21075,7,FALSE)</f>
        <v>Si</v>
      </c>
      <c r="I33" s="138" t="str">
        <f>VLOOKUP(E33,VIP!$A$2:$O13040,8,FALSE)</f>
        <v>Si</v>
      </c>
      <c r="J33" s="138" t="str">
        <f>VLOOKUP(E33,VIP!$A$2:$O12990,8,FALSE)</f>
        <v>Si</v>
      </c>
      <c r="K33" s="138" t="str">
        <f>VLOOKUP(E33,VIP!$A$2:$O16564,6,0)</f>
        <v>SI</v>
      </c>
      <c r="L33" s="143" t="s">
        <v>2433</v>
      </c>
      <c r="M33" s="157" t="s">
        <v>2530</v>
      </c>
      <c r="N33" s="93" t="s">
        <v>2443</v>
      </c>
      <c r="O33" s="138" t="s">
        <v>2444</v>
      </c>
      <c r="P33" s="143"/>
      <c r="Q33" s="156" t="s">
        <v>2768</v>
      </c>
    </row>
    <row r="34" spans="1:17" ht="18" x14ac:dyDescent="0.25">
      <c r="A34" s="138" t="str">
        <f>VLOOKUP(E34,'LISTADO ATM'!$A$2:$C$901,3,0)</f>
        <v>ESTE</v>
      </c>
      <c r="B34" s="144">
        <v>3336033166</v>
      </c>
      <c r="C34" s="94">
        <v>44460.615752314814</v>
      </c>
      <c r="D34" s="94" t="s">
        <v>2459</v>
      </c>
      <c r="E34" s="136">
        <v>480</v>
      </c>
      <c r="F34" s="138" t="str">
        <f>VLOOKUP(E34,VIP!$A$2:$O16100,2,0)</f>
        <v>DRBR480</v>
      </c>
      <c r="G34" s="138" t="str">
        <f>VLOOKUP(E34,'LISTADO ATM'!$A$2:$B$900,2,0)</f>
        <v>ATM UNP Farmaconal Higuey</v>
      </c>
      <c r="H34" s="138" t="str">
        <f>VLOOKUP(E34,VIP!$A$2:$O21061,7,FALSE)</f>
        <v>N/A</v>
      </c>
      <c r="I34" s="138" t="str">
        <f>VLOOKUP(E34,VIP!$A$2:$O13026,8,FALSE)</f>
        <v>N/A</v>
      </c>
      <c r="J34" s="138" t="str">
        <f>VLOOKUP(E34,VIP!$A$2:$O12976,8,FALSE)</f>
        <v>N/A</v>
      </c>
      <c r="K34" s="138" t="str">
        <f>VLOOKUP(E34,VIP!$A$2:$O16550,6,0)</f>
        <v>N/A</v>
      </c>
      <c r="L34" s="143" t="s">
        <v>2433</v>
      </c>
      <c r="M34" s="157" t="s">
        <v>2530</v>
      </c>
      <c r="N34" s="93" t="s">
        <v>2443</v>
      </c>
      <c r="O34" s="138" t="s">
        <v>2616</v>
      </c>
      <c r="P34" s="143"/>
      <c r="Q34" s="156" t="s">
        <v>2770</v>
      </c>
    </row>
    <row r="35" spans="1:17" ht="18" x14ac:dyDescent="0.25">
      <c r="A35" s="138" t="str">
        <f>VLOOKUP(E35,'LISTADO ATM'!$A$2:$C$901,3,0)</f>
        <v>NORTE</v>
      </c>
      <c r="B35" s="144">
        <v>3336033423</v>
      </c>
      <c r="C35" s="94">
        <v>44460.685393518521</v>
      </c>
      <c r="D35" s="94" t="s">
        <v>2614</v>
      </c>
      <c r="E35" s="136">
        <v>315</v>
      </c>
      <c r="F35" s="138" t="str">
        <f>VLOOKUP(E35,VIP!$A$2:$O16143,2,0)</f>
        <v>DRBR315</v>
      </c>
      <c r="G35" s="138" t="str">
        <f>VLOOKUP(E35,'LISTADO ATM'!$A$2:$B$900,2,0)</f>
        <v xml:space="preserve">ATM Oficina Estrella Sadalá </v>
      </c>
      <c r="H35" s="138" t="str">
        <f>VLOOKUP(E35,VIP!$A$2:$O21104,7,FALSE)</f>
        <v>Si</v>
      </c>
      <c r="I35" s="138" t="str">
        <f>VLOOKUP(E35,VIP!$A$2:$O13069,8,FALSE)</f>
        <v>Si</v>
      </c>
      <c r="J35" s="138" t="str">
        <f>VLOOKUP(E35,VIP!$A$2:$O13019,8,FALSE)</f>
        <v>Si</v>
      </c>
      <c r="K35" s="138" t="str">
        <f>VLOOKUP(E35,VIP!$A$2:$O16593,6,0)</f>
        <v>NO</v>
      </c>
      <c r="L35" s="143" t="s">
        <v>2433</v>
      </c>
      <c r="M35" s="157" t="s">
        <v>2530</v>
      </c>
      <c r="N35" s="93" t="s">
        <v>2443</v>
      </c>
      <c r="O35" s="138" t="s">
        <v>2615</v>
      </c>
      <c r="P35" s="143"/>
      <c r="Q35" s="156" t="s">
        <v>2769</v>
      </c>
    </row>
    <row r="36" spans="1:17" ht="18" x14ac:dyDescent="0.25">
      <c r="A36" s="138" t="str">
        <f>VLOOKUP(E36,'LISTADO ATM'!$A$2:$C$901,3,0)</f>
        <v>DISTRITO NACIONAL</v>
      </c>
      <c r="B36" s="144">
        <v>3336033645</v>
      </c>
      <c r="C36" s="94">
        <v>44460.87</v>
      </c>
      <c r="D36" s="94" t="s">
        <v>2440</v>
      </c>
      <c r="E36" s="136">
        <v>621</v>
      </c>
      <c r="F36" s="138" t="str">
        <f>VLOOKUP(E36,VIP!$A$2:$O16112,2,0)</f>
        <v>DRBR621</v>
      </c>
      <c r="G36" s="138" t="str">
        <f>VLOOKUP(E36,'LISTADO ATM'!$A$2:$B$900,2,0)</f>
        <v xml:space="preserve">ATM CESAC  </v>
      </c>
      <c r="H36" s="138" t="str">
        <f>VLOOKUP(E36,VIP!$A$2:$O21073,7,FALSE)</f>
        <v>Si</v>
      </c>
      <c r="I36" s="138" t="str">
        <f>VLOOKUP(E36,VIP!$A$2:$O13038,8,FALSE)</f>
        <v>Si</v>
      </c>
      <c r="J36" s="138" t="str">
        <f>VLOOKUP(E36,VIP!$A$2:$O12988,8,FALSE)</f>
        <v>Si</v>
      </c>
      <c r="K36" s="138" t="str">
        <f>VLOOKUP(E36,VIP!$A$2:$O16562,6,0)</f>
        <v>NO</v>
      </c>
      <c r="L36" s="143" t="s">
        <v>2433</v>
      </c>
      <c r="M36" s="157" t="s">
        <v>2530</v>
      </c>
      <c r="N36" s="93" t="s">
        <v>2443</v>
      </c>
      <c r="O36" s="138" t="s">
        <v>2444</v>
      </c>
      <c r="P36" s="143"/>
      <c r="Q36" s="156" t="s">
        <v>2769</v>
      </c>
    </row>
    <row r="37" spans="1:17" ht="18" x14ac:dyDescent="0.25">
      <c r="A37" s="138" t="str">
        <f>VLOOKUP(E37,'LISTADO ATM'!$A$2:$C$901,3,0)</f>
        <v>SUR</v>
      </c>
      <c r="B37" s="144">
        <v>3336033561</v>
      </c>
      <c r="C37" s="94">
        <v>44460.727754629632</v>
      </c>
      <c r="D37" s="94" t="s">
        <v>2440</v>
      </c>
      <c r="E37" s="136">
        <v>871</v>
      </c>
      <c r="F37" s="138" t="str">
        <f>VLOOKUP(E37,VIP!$A$2:$O16138,2,0)</f>
        <v>DRBR871</v>
      </c>
      <c r="G37" s="138" t="str">
        <f>VLOOKUP(E37,'LISTADO ATM'!$A$2:$B$900,2,0)</f>
        <v>ATM Plaza Cultural San Juan</v>
      </c>
      <c r="H37" s="138" t="str">
        <f>VLOOKUP(E37,VIP!$A$2:$O21099,7,FALSE)</f>
        <v>N/A</v>
      </c>
      <c r="I37" s="138" t="str">
        <f>VLOOKUP(E37,VIP!$A$2:$O13064,8,FALSE)</f>
        <v>N/A</v>
      </c>
      <c r="J37" s="138" t="str">
        <f>VLOOKUP(E37,VIP!$A$2:$O13014,8,FALSE)</f>
        <v>N/A</v>
      </c>
      <c r="K37" s="138" t="str">
        <f>VLOOKUP(E37,VIP!$A$2:$O16588,6,0)</f>
        <v>N/A</v>
      </c>
      <c r="L37" s="143" t="s">
        <v>2433</v>
      </c>
      <c r="M37" s="157" t="s">
        <v>2530</v>
      </c>
      <c r="N37" s="93" t="s">
        <v>2443</v>
      </c>
      <c r="O37" s="138" t="s">
        <v>2444</v>
      </c>
      <c r="P37" s="143"/>
      <c r="Q37" s="156" t="s">
        <v>2772</v>
      </c>
    </row>
    <row r="38" spans="1:17" ht="18" x14ac:dyDescent="0.25">
      <c r="A38" s="138" t="str">
        <f>VLOOKUP(E38,'LISTADO ATM'!$A$2:$C$901,3,0)</f>
        <v>DISTRITO NACIONAL</v>
      </c>
      <c r="B38" s="144">
        <v>3336032686</v>
      </c>
      <c r="C38" s="94">
        <v>44460.467129629629</v>
      </c>
      <c r="D38" s="94" t="s">
        <v>2440</v>
      </c>
      <c r="E38" s="136">
        <v>949</v>
      </c>
      <c r="F38" s="138" t="str">
        <f>VLOOKUP(E38,VIP!$A$2:$O16131,2,0)</f>
        <v>DRBR23D</v>
      </c>
      <c r="G38" s="138" t="str">
        <f>VLOOKUP(E38,'LISTADO ATM'!$A$2:$B$900,2,0)</f>
        <v xml:space="preserve">ATM S/M Bravo San Isidro Coral Mall </v>
      </c>
      <c r="H38" s="138" t="str">
        <f>VLOOKUP(E38,VIP!$A$2:$O21092,7,FALSE)</f>
        <v>Si</v>
      </c>
      <c r="I38" s="138" t="str">
        <f>VLOOKUP(E38,VIP!$A$2:$O13057,8,FALSE)</f>
        <v>No</v>
      </c>
      <c r="J38" s="138" t="str">
        <f>VLOOKUP(E38,VIP!$A$2:$O13007,8,FALSE)</f>
        <v>No</v>
      </c>
      <c r="K38" s="138" t="str">
        <f>VLOOKUP(E38,VIP!$A$2:$O16581,6,0)</f>
        <v>NO</v>
      </c>
      <c r="L38" s="143" t="s">
        <v>2433</v>
      </c>
      <c r="M38" s="157" t="s">
        <v>2530</v>
      </c>
      <c r="N38" s="93" t="s">
        <v>2443</v>
      </c>
      <c r="O38" s="138" t="s">
        <v>2444</v>
      </c>
      <c r="P38" s="143"/>
      <c r="Q38" s="156" t="s">
        <v>2772</v>
      </c>
    </row>
    <row r="39" spans="1:17" ht="18" x14ac:dyDescent="0.25">
      <c r="A39" s="138" t="str">
        <f>VLOOKUP(E39,'LISTADO ATM'!$A$2:$C$901,3,0)</f>
        <v>DISTRITO NACIONAL</v>
      </c>
      <c r="B39" s="144" t="s">
        <v>2672</v>
      </c>
      <c r="C39" s="94">
        <v>44461.418043981481</v>
      </c>
      <c r="D39" s="94" t="s">
        <v>2440</v>
      </c>
      <c r="E39" s="136">
        <v>568</v>
      </c>
      <c r="F39" s="138" t="str">
        <f>VLOOKUP(E39,VIP!$A$2:$O16137,2,0)</f>
        <v>DRBR01F</v>
      </c>
      <c r="G39" s="138" t="str">
        <f>VLOOKUP(E39,'LISTADO ATM'!$A$2:$B$900,2,0)</f>
        <v xml:space="preserve">ATM Ministerio de Educación </v>
      </c>
      <c r="H39" s="138" t="str">
        <f>VLOOKUP(E39,VIP!$A$2:$O21098,7,FALSE)</f>
        <v>Si</v>
      </c>
      <c r="I39" s="138" t="str">
        <f>VLOOKUP(E39,VIP!$A$2:$O13063,8,FALSE)</f>
        <v>Si</v>
      </c>
      <c r="J39" s="138" t="str">
        <f>VLOOKUP(E39,VIP!$A$2:$O13013,8,FALSE)</f>
        <v>Si</v>
      </c>
      <c r="K39" s="138" t="str">
        <f>VLOOKUP(E39,VIP!$A$2:$O16587,6,0)</f>
        <v>NO</v>
      </c>
      <c r="L39" s="143" t="s">
        <v>2678</v>
      </c>
      <c r="M39" s="157" t="s">
        <v>2530</v>
      </c>
      <c r="N39" s="93" t="s">
        <v>2443</v>
      </c>
      <c r="O39" s="138" t="s">
        <v>2444</v>
      </c>
      <c r="P39" s="143"/>
      <c r="Q39" s="156" t="s">
        <v>2704</v>
      </c>
    </row>
    <row r="40" spans="1:17" ht="18" x14ac:dyDescent="0.25">
      <c r="A40" s="138" t="str">
        <f>VLOOKUP(E40,'LISTADO ATM'!$A$2:$C$901,3,0)</f>
        <v>DISTRITO NACIONAL</v>
      </c>
      <c r="B40" s="144" t="s">
        <v>2677</v>
      </c>
      <c r="C40" s="94">
        <v>44461.412407407406</v>
      </c>
      <c r="D40" s="94" t="s">
        <v>2440</v>
      </c>
      <c r="E40" s="136">
        <v>435</v>
      </c>
      <c r="F40" s="138" t="str">
        <f>VLOOKUP(E40,VIP!$A$2:$O16142,2,0)</f>
        <v>DRBR435</v>
      </c>
      <c r="G40" s="138" t="str">
        <f>VLOOKUP(E40,'LISTADO ATM'!$A$2:$B$900,2,0)</f>
        <v xml:space="preserve">ATM Autobanco Torre I </v>
      </c>
      <c r="H40" s="138" t="str">
        <f>VLOOKUP(E40,VIP!$A$2:$O21103,7,FALSE)</f>
        <v>Si</v>
      </c>
      <c r="I40" s="138" t="str">
        <f>VLOOKUP(E40,VIP!$A$2:$O13068,8,FALSE)</f>
        <v>Si</v>
      </c>
      <c r="J40" s="138" t="str">
        <f>VLOOKUP(E40,VIP!$A$2:$O13018,8,FALSE)</f>
        <v>Si</v>
      </c>
      <c r="K40" s="138" t="str">
        <f>VLOOKUP(E40,VIP!$A$2:$O16592,6,0)</f>
        <v>SI</v>
      </c>
      <c r="L40" s="143" t="s">
        <v>2678</v>
      </c>
      <c r="M40" s="157" t="s">
        <v>2530</v>
      </c>
      <c r="N40" s="93" t="s">
        <v>2443</v>
      </c>
      <c r="O40" s="138" t="s">
        <v>2444</v>
      </c>
      <c r="P40" s="143"/>
      <c r="Q40" s="156" t="s">
        <v>2769</v>
      </c>
    </row>
    <row r="41" spans="1:17" ht="18" x14ac:dyDescent="0.25">
      <c r="A41" s="138" t="str">
        <f>VLOOKUP(E41,'LISTADO ATM'!$A$2:$C$901,3,0)</f>
        <v>DISTRITO NACIONAL</v>
      </c>
      <c r="B41" s="144" t="s">
        <v>2650</v>
      </c>
      <c r="C41" s="94">
        <v>44461.457662037035</v>
      </c>
      <c r="D41" s="94" t="s">
        <v>2459</v>
      </c>
      <c r="E41" s="136">
        <v>587</v>
      </c>
      <c r="F41" s="138" t="str">
        <f>VLOOKUP(E41,VIP!$A$2:$O16118,2,0)</f>
        <v>DRBR123</v>
      </c>
      <c r="G41" s="138" t="str">
        <f>VLOOKUP(E41,'LISTADO ATM'!$A$2:$B$900,2,0)</f>
        <v xml:space="preserve">ATM Cuerpo de Ayudantes Militares </v>
      </c>
      <c r="H41" s="138" t="str">
        <f>VLOOKUP(E41,VIP!$A$2:$O21079,7,FALSE)</f>
        <v>Si</v>
      </c>
      <c r="I41" s="138" t="str">
        <f>VLOOKUP(E41,VIP!$A$2:$O13044,8,FALSE)</f>
        <v>Si</v>
      </c>
      <c r="J41" s="138" t="str">
        <f>VLOOKUP(E41,VIP!$A$2:$O12994,8,FALSE)</f>
        <v>Si</v>
      </c>
      <c r="K41" s="138" t="str">
        <f>VLOOKUP(E41,VIP!$A$2:$O16568,6,0)</f>
        <v>NO</v>
      </c>
      <c r="L41" s="143" t="s">
        <v>2629</v>
      </c>
      <c r="M41" s="157" t="s">
        <v>2530</v>
      </c>
      <c r="N41" s="93" t="s">
        <v>2637</v>
      </c>
      <c r="O41" s="138" t="s">
        <v>2651</v>
      </c>
      <c r="P41" s="143"/>
      <c r="Q41" s="156" t="s">
        <v>2705</v>
      </c>
    </row>
    <row r="42" spans="1:17" ht="18" x14ac:dyDescent="0.25">
      <c r="A42" s="138" t="str">
        <f>VLOOKUP(E42,'LISTADO ATM'!$A$2:$C$901,3,0)</f>
        <v>DISTRITO NACIONAL</v>
      </c>
      <c r="B42" s="144">
        <v>3336032830</v>
      </c>
      <c r="C42" s="94">
        <v>44460.504861111112</v>
      </c>
      <c r="D42" s="94" t="s">
        <v>2174</v>
      </c>
      <c r="E42" s="136">
        <v>952</v>
      </c>
      <c r="F42" s="138" t="str">
        <f>VLOOKUP(E42,VIP!$A$2:$O16123,2,0)</f>
        <v>DRBR16L</v>
      </c>
      <c r="G42" s="138" t="str">
        <f>VLOOKUP(E42,'LISTADO ATM'!$A$2:$B$900,2,0)</f>
        <v xml:space="preserve">ATM Alvarez Rivas </v>
      </c>
      <c r="H42" s="138" t="str">
        <f>VLOOKUP(E42,VIP!$A$2:$O21084,7,FALSE)</f>
        <v>Si</v>
      </c>
      <c r="I42" s="138" t="str">
        <f>VLOOKUP(E42,VIP!$A$2:$O13049,8,FALSE)</f>
        <v>Si</v>
      </c>
      <c r="J42" s="138" t="str">
        <f>VLOOKUP(E42,VIP!$A$2:$O12999,8,FALSE)</f>
        <v>Si</v>
      </c>
      <c r="K42" s="138" t="str">
        <f>VLOOKUP(E42,VIP!$A$2:$O16573,6,0)</f>
        <v>NO</v>
      </c>
      <c r="L42" s="143" t="s">
        <v>2611</v>
      </c>
      <c r="M42" s="157" t="s">
        <v>2530</v>
      </c>
      <c r="N42" s="93" t="s">
        <v>2630</v>
      </c>
      <c r="O42" s="138" t="s">
        <v>2445</v>
      </c>
      <c r="P42" s="143"/>
      <c r="Q42" s="156" t="s">
        <v>2706</v>
      </c>
    </row>
    <row r="43" spans="1:17" ht="18" x14ac:dyDescent="0.25">
      <c r="A43" s="138" t="str">
        <f>VLOOKUP(E43,'LISTADO ATM'!$A$2:$C$901,3,0)</f>
        <v>ESTE</v>
      </c>
      <c r="B43" s="144" t="s">
        <v>2654</v>
      </c>
      <c r="C43" s="94">
        <v>44461.4533912037</v>
      </c>
      <c r="D43" s="94" t="s">
        <v>2174</v>
      </c>
      <c r="E43" s="136">
        <v>366</v>
      </c>
      <c r="F43" s="138" t="str">
        <f>VLOOKUP(E43,VIP!$A$2:$O16121,2,0)</f>
        <v>DRBR366</v>
      </c>
      <c r="G43" s="138" t="str">
        <f>VLOOKUP(E43,'LISTADO ATM'!$A$2:$B$900,2,0)</f>
        <v>ATM Oficina Boulevard (Higuey) II</v>
      </c>
      <c r="H43" s="138" t="str">
        <f>VLOOKUP(E43,VIP!$A$2:$O21082,7,FALSE)</f>
        <v>N/A</v>
      </c>
      <c r="I43" s="138" t="str">
        <f>VLOOKUP(E43,VIP!$A$2:$O13047,8,FALSE)</f>
        <v>N/A</v>
      </c>
      <c r="J43" s="138" t="str">
        <f>VLOOKUP(E43,VIP!$A$2:$O12997,8,FALSE)</f>
        <v>N/A</v>
      </c>
      <c r="K43" s="138" t="str">
        <f>VLOOKUP(E43,VIP!$A$2:$O16571,6,0)</f>
        <v>N/A</v>
      </c>
      <c r="L43" s="143" t="s">
        <v>2655</v>
      </c>
      <c r="M43" s="157" t="s">
        <v>2530</v>
      </c>
      <c r="N43" s="93" t="s">
        <v>2443</v>
      </c>
      <c r="O43" s="138" t="s">
        <v>2445</v>
      </c>
      <c r="P43" s="143"/>
      <c r="Q43" s="156" t="s">
        <v>2769</v>
      </c>
    </row>
    <row r="44" spans="1:17" ht="18" x14ac:dyDescent="0.25">
      <c r="A44" s="138" t="str">
        <f>VLOOKUP(E44,'LISTADO ATM'!$A$2:$C$901,3,0)</f>
        <v>SUR</v>
      </c>
      <c r="B44" s="144">
        <v>3336033411</v>
      </c>
      <c r="C44" s="94">
        <v>44460.680659722224</v>
      </c>
      <c r="D44" s="94" t="s">
        <v>2440</v>
      </c>
      <c r="E44" s="136">
        <v>870</v>
      </c>
      <c r="F44" s="138" t="str">
        <f>VLOOKUP(E44,VIP!$A$2:$O16148,2,0)</f>
        <v>DRBR870</v>
      </c>
      <c r="G44" s="138" t="str">
        <f>VLOOKUP(E44,'LISTADO ATM'!$A$2:$B$900,2,0)</f>
        <v xml:space="preserve">ATM Willbes Dominicana (Barahona) </v>
      </c>
      <c r="H44" s="138" t="str">
        <f>VLOOKUP(E44,VIP!$A$2:$O21109,7,FALSE)</f>
        <v>Si</v>
      </c>
      <c r="I44" s="138" t="str">
        <f>VLOOKUP(E44,VIP!$A$2:$O13074,8,FALSE)</f>
        <v>Si</v>
      </c>
      <c r="J44" s="138" t="str">
        <f>VLOOKUP(E44,VIP!$A$2:$O13024,8,FALSE)</f>
        <v>Si</v>
      </c>
      <c r="K44" s="138" t="str">
        <f>VLOOKUP(E44,VIP!$A$2:$O16598,6,0)</f>
        <v>NO</v>
      </c>
      <c r="L44" s="143" t="s">
        <v>2409</v>
      </c>
      <c r="M44" s="157" t="s">
        <v>2530</v>
      </c>
      <c r="N44" s="93" t="s">
        <v>2443</v>
      </c>
      <c r="O44" s="138" t="s">
        <v>2444</v>
      </c>
      <c r="P44" s="143"/>
      <c r="Q44" s="156" t="s">
        <v>2712</v>
      </c>
    </row>
    <row r="45" spans="1:17" ht="18" x14ac:dyDescent="0.25">
      <c r="A45" s="138" t="str">
        <f>VLOOKUP(E45,'LISTADO ATM'!$A$2:$C$901,3,0)</f>
        <v>DISTRITO NACIONAL</v>
      </c>
      <c r="B45" s="144">
        <v>3336031563</v>
      </c>
      <c r="C45" s="94">
        <v>44459.593877314815</v>
      </c>
      <c r="D45" s="94" t="s">
        <v>2459</v>
      </c>
      <c r="E45" s="136">
        <v>743</v>
      </c>
      <c r="F45" s="138" t="str">
        <f>VLOOKUP(E45,VIP!$A$2:$O16053,2,0)</f>
        <v>DRBR287</v>
      </c>
      <c r="G45" s="138" t="str">
        <f>VLOOKUP(E45,'LISTADO ATM'!$A$2:$B$900,2,0)</f>
        <v xml:space="preserve">ATM Oficina Los Frailes </v>
      </c>
      <c r="H45" s="138" t="str">
        <f>VLOOKUP(E45,VIP!$A$2:$O21014,7,FALSE)</f>
        <v>Si</v>
      </c>
      <c r="I45" s="138" t="str">
        <f>VLOOKUP(E45,VIP!$A$2:$O12979,8,FALSE)</f>
        <v>Si</v>
      </c>
      <c r="J45" s="138" t="str">
        <f>VLOOKUP(E45,VIP!$A$2:$O12929,8,FALSE)</f>
        <v>Si</v>
      </c>
      <c r="K45" s="138" t="str">
        <f>VLOOKUP(E45,VIP!$A$2:$O16503,6,0)</f>
        <v>SI</v>
      </c>
      <c r="L45" s="143" t="s">
        <v>2409</v>
      </c>
      <c r="M45" s="157" t="s">
        <v>2530</v>
      </c>
      <c r="N45" s="93" t="s">
        <v>2443</v>
      </c>
      <c r="O45" s="138" t="s">
        <v>2616</v>
      </c>
      <c r="P45" s="143"/>
      <c r="Q45" s="156" t="s">
        <v>2708</v>
      </c>
    </row>
    <row r="46" spans="1:17" ht="18" x14ac:dyDescent="0.25">
      <c r="A46" s="138" t="str">
        <f>VLOOKUP(E46,'LISTADO ATM'!$A$2:$C$901,3,0)</f>
        <v>DISTRITO NACIONAL</v>
      </c>
      <c r="B46" s="144">
        <v>3336031966</v>
      </c>
      <c r="C46" s="94">
        <v>44459.747731481482</v>
      </c>
      <c r="D46" s="94" t="s">
        <v>2459</v>
      </c>
      <c r="E46" s="136">
        <v>354</v>
      </c>
      <c r="F46" s="138" t="str">
        <f>VLOOKUP(E46,VIP!$A$2:$O16061,2,0)</f>
        <v>DRBR354</v>
      </c>
      <c r="G46" s="138" t="str">
        <f>VLOOKUP(E46,'LISTADO ATM'!$A$2:$B$900,2,0)</f>
        <v xml:space="preserve">ATM Oficina Núñez de Cáceres II </v>
      </c>
      <c r="H46" s="138" t="str">
        <f>VLOOKUP(E46,VIP!$A$2:$O21022,7,FALSE)</f>
        <v>Si</v>
      </c>
      <c r="I46" s="138" t="str">
        <f>VLOOKUP(E46,VIP!$A$2:$O12987,8,FALSE)</f>
        <v>Si</v>
      </c>
      <c r="J46" s="138" t="str">
        <f>VLOOKUP(E46,VIP!$A$2:$O12937,8,FALSE)</f>
        <v>Si</v>
      </c>
      <c r="K46" s="138" t="str">
        <f>VLOOKUP(E46,VIP!$A$2:$O16511,6,0)</f>
        <v>NO</v>
      </c>
      <c r="L46" s="143" t="s">
        <v>2409</v>
      </c>
      <c r="M46" s="157" t="s">
        <v>2530</v>
      </c>
      <c r="N46" s="93" t="s">
        <v>2443</v>
      </c>
      <c r="O46" s="138" t="s">
        <v>2621</v>
      </c>
      <c r="P46" s="143"/>
      <c r="Q46" s="156" t="s">
        <v>2703</v>
      </c>
    </row>
    <row r="47" spans="1:17" ht="18" x14ac:dyDescent="0.25">
      <c r="A47" s="138" t="str">
        <f>VLOOKUP(E47,'LISTADO ATM'!$A$2:$C$901,3,0)</f>
        <v>DISTRITO NACIONAL</v>
      </c>
      <c r="B47" s="144">
        <v>3336033197</v>
      </c>
      <c r="C47" s="94">
        <v>44460.629560185182</v>
      </c>
      <c r="D47" s="94" t="s">
        <v>2440</v>
      </c>
      <c r="E47" s="136">
        <v>259</v>
      </c>
      <c r="F47" s="138" t="str">
        <f>VLOOKUP(E47,VIP!$A$2:$O16156,2,0)</f>
        <v>DRBR259</v>
      </c>
      <c r="G47" s="138" t="str">
        <f>VLOOKUP(E47,'LISTADO ATM'!$A$2:$B$900,2,0)</f>
        <v>ATM Senado de la Republica</v>
      </c>
      <c r="H47" s="138" t="str">
        <f>VLOOKUP(E47,VIP!$A$2:$O21117,7,FALSE)</f>
        <v>Si</v>
      </c>
      <c r="I47" s="138" t="str">
        <f>VLOOKUP(E47,VIP!$A$2:$O13082,8,FALSE)</f>
        <v>Si</v>
      </c>
      <c r="J47" s="138" t="str">
        <f>VLOOKUP(E47,VIP!$A$2:$O13032,8,FALSE)</f>
        <v>Si</v>
      </c>
      <c r="K47" s="138" t="str">
        <f>VLOOKUP(E47,VIP!$A$2:$O16606,6,0)</f>
        <v>NO</v>
      </c>
      <c r="L47" s="143" t="s">
        <v>2409</v>
      </c>
      <c r="M47" s="157" t="s">
        <v>2530</v>
      </c>
      <c r="N47" s="93" t="s">
        <v>2443</v>
      </c>
      <c r="O47" s="138" t="s">
        <v>2444</v>
      </c>
      <c r="P47" s="143"/>
      <c r="Q47" s="156" t="s">
        <v>2707</v>
      </c>
    </row>
    <row r="48" spans="1:17" ht="18" x14ac:dyDescent="0.25">
      <c r="A48" s="138" t="str">
        <f>VLOOKUP(E48,'LISTADO ATM'!$A$2:$C$901,3,0)</f>
        <v>SUR</v>
      </c>
      <c r="B48" s="144">
        <v>3336033649</v>
      </c>
      <c r="C48" s="94">
        <v>44460.874074074076</v>
      </c>
      <c r="D48" s="94" t="s">
        <v>2459</v>
      </c>
      <c r="E48" s="136">
        <v>767</v>
      </c>
      <c r="F48" s="138" t="str">
        <f>VLOOKUP(E48,VIP!$A$2:$O16108,2,0)</f>
        <v>DRBR059</v>
      </c>
      <c r="G48" s="138" t="str">
        <f>VLOOKUP(E48,'LISTADO ATM'!$A$2:$B$900,2,0)</f>
        <v xml:space="preserve">ATM S/M Diverso (Azua) </v>
      </c>
      <c r="H48" s="138" t="str">
        <f>VLOOKUP(E48,VIP!$A$2:$O21069,7,FALSE)</f>
        <v>Si</v>
      </c>
      <c r="I48" s="138" t="str">
        <f>VLOOKUP(E48,VIP!$A$2:$O13034,8,FALSE)</f>
        <v>No</v>
      </c>
      <c r="J48" s="138" t="str">
        <f>VLOOKUP(E48,VIP!$A$2:$O12984,8,FALSE)</f>
        <v>No</v>
      </c>
      <c r="K48" s="138" t="str">
        <f>VLOOKUP(E48,VIP!$A$2:$O16558,6,0)</f>
        <v>NO</v>
      </c>
      <c r="L48" s="143" t="s">
        <v>2409</v>
      </c>
      <c r="M48" s="157" t="s">
        <v>2530</v>
      </c>
      <c r="N48" s="93" t="s">
        <v>2443</v>
      </c>
      <c r="O48" s="138" t="s">
        <v>2621</v>
      </c>
      <c r="P48" s="143"/>
      <c r="Q48" s="156" t="s">
        <v>2707</v>
      </c>
    </row>
    <row r="49" spans="1:17" ht="18" x14ac:dyDescent="0.25">
      <c r="A49" s="138" t="str">
        <f>VLOOKUP(E49,'LISTADO ATM'!$A$2:$C$901,3,0)</f>
        <v>DISTRITO NACIONAL</v>
      </c>
      <c r="B49" s="144">
        <v>3336033624</v>
      </c>
      <c r="C49" s="94">
        <v>44460.809872685182</v>
      </c>
      <c r="D49" s="94" t="s">
        <v>2440</v>
      </c>
      <c r="E49" s="136">
        <v>955</v>
      </c>
      <c r="F49" s="138" t="str">
        <f>VLOOKUP(E49,VIP!$A$2:$O16127,2,0)</f>
        <v>DRBR955</v>
      </c>
      <c r="G49" s="138" t="str">
        <f>VLOOKUP(E49,'LISTADO ATM'!$A$2:$B$900,2,0)</f>
        <v xml:space="preserve">ATM Oficina Americana Independencia II </v>
      </c>
      <c r="H49" s="138" t="str">
        <f>VLOOKUP(E49,VIP!$A$2:$O21088,7,FALSE)</f>
        <v>Si</v>
      </c>
      <c r="I49" s="138" t="str">
        <f>VLOOKUP(E49,VIP!$A$2:$O13053,8,FALSE)</f>
        <v>Si</v>
      </c>
      <c r="J49" s="138" t="str">
        <f>VLOOKUP(E49,VIP!$A$2:$O13003,8,FALSE)</f>
        <v>Si</v>
      </c>
      <c r="K49" s="138" t="str">
        <f>VLOOKUP(E49,VIP!$A$2:$O16577,6,0)</f>
        <v>NO</v>
      </c>
      <c r="L49" s="143" t="s">
        <v>2409</v>
      </c>
      <c r="M49" s="157" t="s">
        <v>2530</v>
      </c>
      <c r="N49" s="93" t="s">
        <v>2443</v>
      </c>
      <c r="O49" s="138" t="s">
        <v>2444</v>
      </c>
      <c r="P49" s="143"/>
      <c r="Q49" s="156" t="s">
        <v>2707</v>
      </c>
    </row>
    <row r="50" spans="1:17" ht="18" x14ac:dyDescent="0.25">
      <c r="A50" s="138" t="str">
        <f>VLOOKUP(E50,'LISTADO ATM'!$A$2:$C$901,3,0)</f>
        <v>DISTRITO NACIONAL</v>
      </c>
      <c r="B50" s="144">
        <v>3336033099</v>
      </c>
      <c r="C50" s="94">
        <v>44460.593680555554</v>
      </c>
      <c r="D50" s="94" t="s">
        <v>2440</v>
      </c>
      <c r="E50" s="136">
        <v>272</v>
      </c>
      <c r="F50" s="138" t="str">
        <f>VLOOKUP(E50,VIP!$A$2:$O16107,2,0)</f>
        <v>DRBR272</v>
      </c>
      <c r="G50" s="138" t="str">
        <f>VLOOKUP(E50,'LISTADO ATM'!$A$2:$B$900,2,0)</f>
        <v xml:space="preserve">ATM Cámara de Diputados </v>
      </c>
      <c r="H50" s="138" t="str">
        <f>VLOOKUP(E50,VIP!$A$2:$O21068,7,FALSE)</f>
        <v>Si</v>
      </c>
      <c r="I50" s="138" t="str">
        <f>VLOOKUP(E50,VIP!$A$2:$O13033,8,FALSE)</f>
        <v>Si</v>
      </c>
      <c r="J50" s="138" t="str">
        <f>VLOOKUP(E50,VIP!$A$2:$O12983,8,FALSE)</f>
        <v>Si</v>
      </c>
      <c r="K50" s="138" t="str">
        <f>VLOOKUP(E50,VIP!$A$2:$O16557,6,0)</f>
        <v>NO</v>
      </c>
      <c r="L50" s="143" t="s">
        <v>2409</v>
      </c>
      <c r="M50" s="157" t="s">
        <v>2530</v>
      </c>
      <c r="N50" s="93" t="s">
        <v>2443</v>
      </c>
      <c r="O50" s="138" t="s">
        <v>2444</v>
      </c>
      <c r="P50" s="143"/>
      <c r="Q50" s="156" t="s">
        <v>2709</v>
      </c>
    </row>
    <row r="51" spans="1:17" ht="18" x14ac:dyDescent="0.25">
      <c r="A51" s="138" t="str">
        <f>VLOOKUP(E51,'LISTADO ATM'!$A$2:$C$901,3,0)</f>
        <v>DISTRITO NACIONAL</v>
      </c>
      <c r="B51" s="144">
        <v>3336033100</v>
      </c>
      <c r="C51" s="94">
        <v>44460.595219907409</v>
      </c>
      <c r="D51" s="94" t="s">
        <v>2440</v>
      </c>
      <c r="E51" s="136">
        <v>13</v>
      </c>
      <c r="F51" s="138" t="str">
        <f>VLOOKUP(E51,VIP!$A$2:$O16106,2,0)</f>
        <v>DRBR013</v>
      </c>
      <c r="G51" s="138" t="str">
        <f>VLOOKUP(E51,'LISTADO ATM'!$A$2:$B$900,2,0)</f>
        <v xml:space="preserve">ATM CDEEE </v>
      </c>
      <c r="H51" s="138" t="str">
        <f>VLOOKUP(E51,VIP!$A$2:$O21067,7,FALSE)</f>
        <v>Si</v>
      </c>
      <c r="I51" s="138" t="str">
        <f>VLOOKUP(E51,VIP!$A$2:$O13032,8,FALSE)</f>
        <v>Si</v>
      </c>
      <c r="J51" s="138" t="str">
        <f>VLOOKUP(E51,VIP!$A$2:$O12982,8,FALSE)</f>
        <v>Si</v>
      </c>
      <c r="K51" s="138" t="str">
        <f>VLOOKUP(E51,VIP!$A$2:$O16556,6,0)</f>
        <v>NO</v>
      </c>
      <c r="L51" s="143" t="s">
        <v>2409</v>
      </c>
      <c r="M51" s="157" t="s">
        <v>2530</v>
      </c>
      <c r="N51" s="93" t="s">
        <v>2443</v>
      </c>
      <c r="O51" s="138" t="s">
        <v>2444</v>
      </c>
      <c r="P51" s="143"/>
      <c r="Q51" s="156" t="s">
        <v>2710</v>
      </c>
    </row>
    <row r="52" spans="1:17" ht="18" x14ac:dyDescent="0.25">
      <c r="A52" s="138" t="str">
        <f>VLOOKUP(E52,'LISTADO ATM'!$A$2:$C$901,3,0)</f>
        <v>ESTE</v>
      </c>
      <c r="B52" s="144">
        <v>3336033260</v>
      </c>
      <c r="C52" s="94">
        <v>44460.648912037039</v>
      </c>
      <c r="D52" s="94" t="s">
        <v>2459</v>
      </c>
      <c r="E52" s="136">
        <v>385</v>
      </c>
      <c r="F52" s="138" t="str">
        <f>VLOOKUP(E52,VIP!$A$2:$O16152,2,0)</f>
        <v>DRBR385</v>
      </c>
      <c r="G52" s="138" t="str">
        <f>VLOOKUP(E52,'LISTADO ATM'!$A$2:$B$900,2,0)</f>
        <v xml:space="preserve">ATM Plaza Verón I </v>
      </c>
      <c r="H52" s="138" t="str">
        <f>VLOOKUP(E52,VIP!$A$2:$O21113,7,FALSE)</f>
        <v>Si</v>
      </c>
      <c r="I52" s="138" t="str">
        <f>VLOOKUP(E52,VIP!$A$2:$O13078,8,FALSE)</f>
        <v>Si</v>
      </c>
      <c r="J52" s="138" t="str">
        <f>VLOOKUP(E52,VIP!$A$2:$O13028,8,FALSE)</f>
        <v>Si</v>
      </c>
      <c r="K52" s="138" t="str">
        <f>VLOOKUP(E52,VIP!$A$2:$O16602,6,0)</f>
        <v>NO</v>
      </c>
      <c r="L52" s="143" t="s">
        <v>2409</v>
      </c>
      <c r="M52" s="157" t="s">
        <v>2530</v>
      </c>
      <c r="N52" s="93" t="s">
        <v>2443</v>
      </c>
      <c r="O52" s="138" t="s">
        <v>2616</v>
      </c>
      <c r="P52" s="143"/>
      <c r="Q52" s="156" t="s">
        <v>2710</v>
      </c>
    </row>
    <row r="53" spans="1:17" ht="18" x14ac:dyDescent="0.25">
      <c r="A53" s="138" t="str">
        <f>VLOOKUP(E53,'LISTADO ATM'!$A$2:$C$901,3,0)</f>
        <v>DISTRITO NACIONAL</v>
      </c>
      <c r="B53" s="144">
        <v>3336033252</v>
      </c>
      <c r="C53" s="94">
        <v>44460.646932870368</v>
      </c>
      <c r="D53" s="94" t="s">
        <v>2440</v>
      </c>
      <c r="E53" s="136">
        <v>836</v>
      </c>
      <c r="F53" s="138" t="str">
        <f>VLOOKUP(E53,VIP!$A$2:$O16153,2,0)</f>
        <v>DRBR836</v>
      </c>
      <c r="G53" s="138" t="str">
        <f>VLOOKUP(E53,'LISTADO ATM'!$A$2:$B$900,2,0)</f>
        <v xml:space="preserve">ATM UNP Plaza Luperón </v>
      </c>
      <c r="H53" s="138" t="str">
        <f>VLOOKUP(E53,VIP!$A$2:$O21114,7,FALSE)</f>
        <v>Si</v>
      </c>
      <c r="I53" s="138" t="str">
        <f>VLOOKUP(E53,VIP!$A$2:$O13079,8,FALSE)</f>
        <v>Si</v>
      </c>
      <c r="J53" s="138" t="str">
        <f>VLOOKUP(E53,VIP!$A$2:$O13029,8,FALSE)</f>
        <v>Si</v>
      </c>
      <c r="K53" s="138" t="str">
        <f>VLOOKUP(E53,VIP!$A$2:$O16603,6,0)</f>
        <v>NO</v>
      </c>
      <c r="L53" s="143" t="s">
        <v>2409</v>
      </c>
      <c r="M53" s="157" t="s">
        <v>2530</v>
      </c>
      <c r="N53" s="93" t="s">
        <v>2443</v>
      </c>
      <c r="O53" s="138" t="s">
        <v>2444</v>
      </c>
      <c r="P53" s="143"/>
      <c r="Q53" s="156" t="s">
        <v>2710</v>
      </c>
    </row>
    <row r="54" spans="1:17" ht="18" x14ac:dyDescent="0.25">
      <c r="A54" s="138" t="str">
        <f>VLOOKUP(E54,'LISTADO ATM'!$A$2:$C$901,3,0)</f>
        <v>ESTE</v>
      </c>
      <c r="B54" s="144">
        <v>3336033636</v>
      </c>
      <c r="C54" s="94">
        <v>44460.856620370374</v>
      </c>
      <c r="D54" s="94" t="s">
        <v>2459</v>
      </c>
      <c r="E54" s="136">
        <v>399</v>
      </c>
      <c r="F54" s="138" t="str">
        <f>VLOOKUP(E54,VIP!$A$2:$O16121,2,0)</f>
        <v>DRBR399</v>
      </c>
      <c r="G54" s="138" t="str">
        <f>VLOOKUP(E54,'LISTADO ATM'!$A$2:$B$900,2,0)</f>
        <v xml:space="preserve">ATM Oficina La Romana II </v>
      </c>
      <c r="H54" s="138" t="str">
        <f>VLOOKUP(E54,VIP!$A$2:$O21082,7,FALSE)</f>
        <v>Si</v>
      </c>
      <c r="I54" s="138" t="str">
        <f>VLOOKUP(E54,VIP!$A$2:$O13047,8,FALSE)</f>
        <v>Si</v>
      </c>
      <c r="J54" s="138" t="str">
        <f>VLOOKUP(E54,VIP!$A$2:$O12997,8,FALSE)</f>
        <v>Si</v>
      </c>
      <c r="K54" s="138" t="str">
        <f>VLOOKUP(E54,VIP!$A$2:$O16571,6,0)</f>
        <v>NO</v>
      </c>
      <c r="L54" s="143" t="s">
        <v>2409</v>
      </c>
      <c r="M54" s="157" t="s">
        <v>2530</v>
      </c>
      <c r="N54" s="93" t="s">
        <v>2443</v>
      </c>
      <c r="O54" s="138" t="s">
        <v>2621</v>
      </c>
      <c r="P54" s="143"/>
      <c r="Q54" s="156" t="s">
        <v>2711</v>
      </c>
    </row>
    <row r="55" spans="1:17" ht="18" x14ac:dyDescent="0.25">
      <c r="A55" s="138" t="str">
        <f>VLOOKUP(E55,'LISTADO ATM'!$A$2:$C$901,3,0)</f>
        <v>ESTE</v>
      </c>
      <c r="B55" s="144" t="s">
        <v>2686</v>
      </c>
      <c r="C55" s="94">
        <v>44461.403483796297</v>
      </c>
      <c r="D55" s="94" t="s">
        <v>2459</v>
      </c>
      <c r="E55" s="136">
        <v>660</v>
      </c>
      <c r="F55" s="138" t="str">
        <f>VLOOKUP(E55,VIP!$A$2:$O16149,2,0)</f>
        <v>DRBR660</v>
      </c>
      <c r="G55" s="138" t="str">
        <f>VLOOKUP(E55,'LISTADO ATM'!$A$2:$B$900,2,0)</f>
        <v>ATM Romana Norte II</v>
      </c>
      <c r="H55" s="138" t="str">
        <f>VLOOKUP(E55,VIP!$A$2:$O21110,7,FALSE)</f>
        <v>N/A</v>
      </c>
      <c r="I55" s="138" t="str">
        <f>VLOOKUP(E55,VIP!$A$2:$O13075,8,FALSE)</f>
        <v>N/A</v>
      </c>
      <c r="J55" s="138" t="str">
        <f>VLOOKUP(E55,VIP!$A$2:$O13025,8,FALSE)</f>
        <v>N/A</v>
      </c>
      <c r="K55" s="138" t="str">
        <f>VLOOKUP(E55,VIP!$A$2:$O16599,6,0)</f>
        <v>N/A</v>
      </c>
      <c r="L55" s="143" t="s">
        <v>2409</v>
      </c>
      <c r="M55" s="157" t="s">
        <v>2530</v>
      </c>
      <c r="N55" s="93" t="s">
        <v>2443</v>
      </c>
      <c r="O55" s="138" t="s">
        <v>2616</v>
      </c>
      <c r="P55" s="143"/>
      <c r="Q55" s="156" t="s">
        <v>2711</v>
      </c>
    </row>
    <row r="56" spans="1:17" ht="18" x14ac:dyDescent="0.25">
      <c r="A56" s="138" t="str">
        <f>VLOOKUP(E56,'LISTADO ATM'!$A$2:$C$901,3,0)</f>
        <v>DISTRITO NACIONAL</v>
      </c>
      <c r="B56" s="144">
        <v>3336033266</v>
      </c>
      <c r="C56" s="94">
        <v>44460.65016203704</v>
      </c>
      <c r="D56" s="94" t="s">
        <v>2440</v>
      </c>
      <c r="E56" s="136">
        <v>744</v>
      </c>
      <c r="F56" s="138" t="str">
        <f>VLOOKUP(E56,VIP!$A$2:$O16151,2,0)</f>
        <v>DRBR289</v>
      </c>
      <c r="G56" s="138" t="str">
        <f>VLOOKUP(E56,'LISTADO ATM'!$A$2:$B$900,2,0)</f>
        <v xml:space="preserve">ATM Multicentro La Sirena Venezuela </v>
      </c>
      <c r="H56" s="138" t="str">
        <f>VLOOKUP(E56,VIP!$A$2:$O21112,7,FALSE)</f>
        <v>Si</v>
      </c>
      <c r="I56" s="138" t="str">
        <f>VLOOKUP(E56,VIP!$A$2:$O13077,8,FALSE)</f>
        <v>Si</v>
      </c>
      <c r="J56" s="138" t="str">
        <f>VLOOKUP(E56,VIP!$A$2:$O13027,8,FALSE)</f>
        <v>Si</v>
      </c>
      <c r="K56" s="138" t="str">
        <f>VLOOKUP(E56,VIP!$A$2:$O16601,6,0)</f>
        <v>SI</v>
      </c>
      <c r="L56" s="143" t="s">
        <v>2409</v>
      </c>
      <c r="M56" s="157" t="s">
        <v>2530</v>
      </c>
      <c r="N56" s="93" t="s">
        <v>2443</v>
      </c>
      <c r="O56" s="138" t="s">
        <v>2444</v>
      </c>
      <c r="P56" s="143"/>
      <c r="Q56" s="156" t="s">
        <v>2711</v>
      </c>
    </row>
    <row r="57" spans="1:17" ht="18" x14ac:dyDescent="0.25">
      <c r="A57" s="138" t="str">
        <f>VLOOKUP(E57,'LISTADO ATM'!$A$2:$C$901,3,0)</f>
        <v>DISTRITO NACIONAL</v>
      </c>
      <c r="B57" s="144">
        <v>3336033638</v>
      </c>
      <c r="C57" s="94">
        <v>44460.861192129632</v>
      </c>
      <c r="D57" s="94" t="s">
        <v>2440</v>
      </c>
      <c r="E57" s="136">
        <v>815</v>
      </c>
      <c r="F57" s="138" t="str">
        <f>VLOOKUP(E57,VIP!$A$2:$O16119,2,0)</f>
        <v>DRBR24A</v>
      </c>
      <c r="G57" s="138" t="str">
        <f>VLOOKUP(E57,'LISTADO ATM'!$A$2:$B$900,2,0)</f>
        <v xml:space="preserve">ATM Oficina Atalaya del Mar </v>
      </c>
      <c r="H57" s="138" t="str">
        <f>VLOOKUP(E57,VIP!$A$2:$O21080,7,FALSE)</f>
        <v>Si</v>
      </c>
      <c r="I57" s="138" t="str">
        <f>VLOOKUP(E57,VIP!$A$2:$O13045,8,FALSE)</f>
        <v>Si</v>
      </c>
      <c r="J57" s="138" t="str">
        <f>VLOOKUP(E57,VIP!$A$2:$O12995,8,FALSE)</f>
        <v>Si</v>
      </c>
      <c r="K57" s="138" t="str">
        <f>VLOOKUP(E57,VIP!$A$2:$O16569,6,0)</f>
        <v>SI</v>
      </c>
      <c r="L57" s="143" t="s">
        <v>2409</v>
      </c>
      <c r="M57" s="157" t="s">
        <v>2530</v>
      </c>
      <c r="N57" s="93" t="s">
        <v>2443</v>
      </c>
      <c r="O57" s="138" t="s">
        <v>2444</v>
      </c>
      <c r="P57" s="143"/>
      <c r="Q57" s="156" t="s">
        <v>2711</v>
      </c>
    </row>
    <row r="58" spans="1:17" ht="18" x14ac:dyDescent="0.25">
      <c r="A58" s="138" t="str">
        <f>VLOOKUP(E58,'LISTADO ATM'!$A$2:$C$901,3,0)</f>
        <v>DISTRITO NACIONAL</v>
      </c>
      <c r="B58" s="144">
        <v>3336033683</v>
      </c>
      <c r="C58" s="94">
        <v>44461.20689814815</v>
      </c>
      <c r="D58" s="94" t="s">
        <v>2440</v>
      </c>
      <c r="E58" s="136">
        <v>578</v>
      </c>
      <c r="F58" s="138" t="str">
        <f>VLOOKUP(E58,VIP!$A$2:$O16111,2,0)</f>
        <v>DRBR324</v>
      </c>
      <c r="G58" s="138" t="str">
        <f>VLOOKUP(E58,'LISTADO ATM'!$A$2:$B$900,2,0)</f>
        <v xml:space="preserve">ATM Procuraduría General de la República </v>
      </c>
      <c r="H58" s="138" t="str">
        <f>VLOOKUP(E58,VIP!$A$2:$O21072,7,FALSE)</f>
        <v>Si</v>
      </c>
      <c r="I58" s="138" t="str">
        <f>VLOOKUP(E58,VIP!$A$2:$O13037,8,FALSE)</f>
        <v>No</v>
      </c>
      <c r="J58" s="138" t="str">
        <f>VLOOKUP(E58,VIP!$A$2:$O12987,8,FALSE)</f>
        <v>No</v>
      </c>
      <c r="K58" s="138" t="str">
        <f>VLOOKUP(E58,VIP!$A$2:$O16561,6,0)</f>
        <v>NO</v>
      </c>
      <c r="L58" s="143" t="s">
        <v>2409</v>
      </c>
      <c r="M58" s="157" t="s">
        <v>2530</v>
      </c>
      <c r="N58" s="93" t="s">
        <v>2443</v>
      </c>
      <c r="O58" s="138" t="s">
        <v>2444</v>
      </c>
      <c r="P58" s="143"/>
      <c r="Q58" s="156" t="s">
        <v>2713</v>
      </c>
    </row>
    <row r="59" spans="1:17" ht="18" x14ac:dyDescent="0.25">
      <c r="A59" s="138" t="str">
        <f>VLOOKUP(E59,'LISTADO ATM'!$A$2:$C$901,3,0)</f>
        <v>DISTRITO NACIONAL</v>
      </c>
      <c r="B59" s="144">
        <v>3336033646</v>
      </c>
      <c r="C59" s="94">
        <v>44460.871018518519</v>
      </c>
      <c r="D59" s="94" t="s">
        <v>2459</v>
      </c>
      <c r="E59" s="136">
        <v>734</v>
      </c>
      <c r="F59" s="138" t="str">
        <f>VLOOKUP(E59,VIP!$A$2:$O16111,2,0)</f>
        <v>DRBR178</v>
      </c>
      <c r="G59" s="138" t="str">
        <f>VLOOKUP(E59,'LISTADO ATM'!$A$2:$B$900,2,0)</f>
        <v xml:space="preserve">ATM Oficina Independencia I </v>
      </c>
      <c r="H59" s="138" t="str">
        <f>VLOOKUP(E59,VIP!$A$2:$O21072,7,FALSE)</f>
        <v>Si</v>
      </c>
      <c r="I59" s="138" t="str">
        <f>VLOOKUP(E59,VIP!$A$2:$O13037,8,FALSE)</f>
        <v>Si</v>
      </c>
      <c r="J59" s="138" t="str">
        <f>VLOOKUP(E59,VIP!$A$2:$O12987,8,FALSE)</f>
        <v>Si</v>
      </c>
      <c r="K59" s="138" t="str">
        <f>VLOOKUP(E59,VIP!$A$2:$O16561,6,0)</f>
        <v>SI</v>
      </c>
      <c r="L59" s="143" t="s">
        <v>2409</v>
      </c>
      <c r="M59" s="157" t="s">
        <v>2530</v>
      </c>
      <c r="N59" s="93" t="s">
        <v>2443</v>
      </c>
      <c r="O59" s="138" t="s">
        <v>2621</v>
      </c>
      <c r="P59" s="143"/>
      <c r="Q59" s="156" t="s">
        <v>2713</v>
      </c>
    </row>
    <row r="60" spans="1:17" ht="18" x14ac:dyDescent="0.25">
      <c r="A60" s="138" t="str">
        <f>VLOOKUP(E60,'LISTADO ATM'!$A$2:$C$901,3,0)</f>
        <v>DISTRITO NACIONAL</v>
      </c>
      <c r="B60" s="144">
        <v>3336033644</v>
      </c>
      <c r="C60" s="94">
        <v>44460.868101851855</v>
      </c>
      <c r="D60" s="94" t="s">
        <v>2459</v>
      </c>
      <c r="E60" s="136">
        <v>979</v>
      </c>
      <c r="F60" s="138" t="str">
        <f>VLOOKUP(E60,VIP!$A$2:$O16113,2,0)</f>
        <v>DRBR979</v>
      </c>
      <c r="G60" s="138" t="str">
        <f>VLOOKUP(E60,'LISTADO ATM'!$A$2:$B$900,2,0)</f>
        <v xml:space="preserve">ATM Oficina Luperón I </v>
      </c>
      <c r="H60" s="138" t="str">
        <f>VLOOKUP(E60,VIP!$A$2:$O21074,7,FALSE)</f>
        <v>Si</v>
      </c>
      <c r="I60" s="138" t="str">
        <f>VLOOKUP(E60,VIP!$A$2:$O13039,8,FALSE)</f>
        <v>Si</v>
      </c>
      <c r="J60" s="138" t="str">
        <f>VLOOKUP(E60,VIP!$A$2:$O12989,8,FALSE)</f>
        <v>Si</v>
      </c>
      <c r="K60" s="138" t="str">
        <f>VLOOKUP(E60,VIP!$A$2:$O16563,6,0)</f>
        <v>NO</v>
      </c>
      <c r="L60" s="143" t="s">
        <v>2409</v>
      </c>
      <c r="M60" s="157" t="s">
        <v>2530</v>
      </c>
      <c r="N60" s="93" t="s">
        <v>2443</v>
      </c>
      <c r="O60" s="138" t="s">
        <v>2621</v>
      </c>
      <c r="P60" s="143"/>
      <c r="Q60" s="156" t="s">
        <v>2713</v>
      </c>
    </row>
    <row r="61" spans="1:17" ht="18" x14ac:dyDescent="0.25">
      <c r="A61" s="138" t="str">
        <f>VLOOKUP(E61,'LISTADO ATM'!$A$2:$C$901,3,0)</f>
        <v>SUR</v>
      </c>
      <c r="B61" s="144">
        <v>3336033671</v>
      </c>
      <c r="C61" s="94">
        <v>44461.044907407406</v>
      </c>
      <c r="D61" s="94" t="s">
        <v>2459</v>
      </c>
      <c r="E61" s="136">
        <v>5</v>
      </c>
      <c r="F61" s="138" t="str">
        <f>VLOOKUP(E61,VIP!$A$2:$O16111,2,0)</f>
        <v>DRBR005</v>
      </c>
      <c r="G61" s="138" t="str">
        <f>VLOOKUP(E61,'LISTADO ATM'!$A$2:$B$900,2,0)</f>
        <v>ATM Oficina Autoservicio Villa Ofelia (San Juan)</v>
      </c>
      <c r="H61" s="138" t="str">
        <f>VLOOKUP(E61,VIP!$A$2:$O21072,7,FALSE)</f>
        <v>Si</v>
      </c>
      <c r="I61" s="138" t="str">
        <f>VLOOKUP(E61,VIP!$A$2:$O13037,8,FALSE)</f>
        <v>Si</v>
      </c>
      <c r="J61" s="138" t="str">
        <f>VLOOKUP(E61,VIP!$A$2:$O12987,8,FALSE)</f>
        <v>Si</v>
      </c>
      <c r="K61" s="138" t="str">
        <f>VLOOKUP(E61,VIP!$A$2:$O16561,6,0)</f>
        <v>NO</v>
      </c>
      <c r="L61" s="143" t="s">
        <v>2409</v>
      </c>
      <c r="M61" s="157" t="s">
        <v>2530</v>
      </c>
      <c r="N61" s="93" t="s">
        <v>2443</v>
      </c>
      <c r="O61" s="138" t="s">
        <v>2616</v>
      </c>
      <c r="P61" s="143"/>
      <c r="Q61" s="156" t="s">
        <v>2715</v>
      </c>
    </row>
    <row r="62" spans="1:17" ht="18" x14ac:dyDescent="0.25">
      <c r="A62" s="138" t="str">
        <f>VLOOKUP(E62,'LISTADO ATM'!$A$2:$C$901,3,0)</f>
        <v>NORTE</v>
      </c>
      <c r="B62" s="144">
        <v>3336033667</v>
      </c>
      <c r="C62" s="94">
        <v>44461.014745370368</v>
      </c>
      <c r="D62" s="94" t="s">
        <v>2614</v>
      </c>
      <c r="E62" s="136">
        <v>632</v>
      </c>
      <c r="F62" s="138" t="str">
        <f>VLOOKUP(E62,VIP!$A$2:$O16115,2,0)</f>
        <v>DRBR263</v>
      </c>
      <c r="G62" s="138" t="str">
        <f>VLOOKUP(E62,'LISTADO ATM'!$A$2:$B$900,2,0)</f>
        <v xml:space="preserve">ATM Autobanco Gurabo </v>
      </c>
      <c r="H62" s="138" t="str">
        <f>VLOOKUP(E62,VIP!$A$2:$O21076,7,FALSE)</f>
        <v>Si</v>
      </c>
      <c r="I62" s="138" t="str">
        <f>VLOOKUP(E62,VIP!$A$2:$O13041,8,FALSE)</f>
        <v>Si</v>
      </c>
      <c r="J62" s="138" t="str">
        <f>VLOOKUP(E62,VIP!$A$2:$O12991,8,FALSE)</f>
        <v>Si</v>
      </c>
      <c r="K62" s="138" t="str">
        <f>VLOOKUP(E62,VIP!$A$2:$O16565,6,0)</f>
        <v>NO</v>
      </c>
      <c r="L62" s="143" t="s">
        <v>2409</v>
      </c>
      <c r="M62" s="157" t="s">
        <v>2530</v>
      </c>
      <c r="N62" s="93" t="s">
        <v>2443</v>
      </c>
      <c r="O62" s="138" t="s">
        <v>2615</v>
      </c>
      <c r="P62" s="143"/>
      <c r="Q62" s="156" t="s">
        <v>2715</v>
      </c>
    </row>
    <row r="63" spans="1:17" ht="18" x14ac:dyDescent="0.25">
      <c r="A63" s="138" t="str">
        <f>VLOOKUP(E63,'LISTADO ATM'!$A$2:$C$901,3,0)</f>
        <v>ESTE</v>
      </c>
      <c r="B63" s="144">
        <v>3336033685</v>
      </c>
      <c r="C63" s="94">
        <v>44461.211643518516</v>
      </c>
      <c r="D63" s="94" t="s">
        <v>2459</v>
      </c>
      <c r="E63" s="136">
        <v>630</v>
      </c>
      <c r="F63" s="138" t="str">
        <f>VLOOKUP(E63,VIP!$A$2:$O16109,2,0)</f>
        <v>DRBR112</v>
      </c>
      <c r="G63" s="138" t="str">
        <f>VLOOKUP(E63,'LISTADO ATM'!$A$2:$B$900,2,0)</f>
        <v xml:space="preserve">ATM Oficina Plaza Zaglul (SPM) </v>
      </c>
      <c r="H63" s="138" t="str">
        <f>VLOOKUP(E63,VIP!$A$2:$O21070,7,FALSE)</f>
        <v>Si</v>
      </c>
      <c r="I63" s="138" t="str">
        <f>VLOOKUP(E63,VIP!$A$2:$O13035,8,FALSE)</f>
        <v>Si</v>
      </c>
      <c r="J63" s="138" t="str">
        <f>VLOOKUP(E63,VIP!$A$2:$O12985,8,FALSE)</f>
        <v>Si</v>
      </c>
      <c r="K63" s="138" t="str">
        <f>VLOOKUP(E63,VIP!$A$2:$O16559,6,0)</f>
        <v>NO</v>
      </c>
      <c r="L63" s="143" t="s">
        <v>2409</v>
      </c>
      <c r="M63" s="157" t="s">
        <v>2530</v>
      </c>
      <c r="N63" s="93" t="s">
        <v>2443</v>
      </c>
      <c r="O63" s="138" t="s">
        <v>2616</v>
      </c>
      <c r="P63" s="143"/>
      <c r="Q63" s="156" t="s">
        <v>2717</v>
      </c>
    </row>
    <row r="64" spans="1:17" ht="18" x14ac:dyDescent="0.25">
      <c r="A64" s="138" t="str">
        <f>VLOOKUP(E64,'LISTADO ATM'!$A$2:$C$901,3,0)</f>
        <v>DISTRITO NACIONAL</v>
      </c>
      <c r="B64" s="144">
        <v>3336033680</v>
      </c>
      <c r="C64" s="94">
        <v>44461.066747685189</v>
      </c>
      <c r="D64" s="94" t="s">
        <v>2459</v>
      </c>
      <c r="E64" s="136">
        <v>973</v>
      </c>
      <c r="F64" s="138" t="str">
        <f>VLOOKUP(E64,VIP!$A$2:$O16103,2,0)</f>
        <v>DRBR912</v>
      </c>
      <c r="G64" s="138" t="str">
        <f>VLOOKUP(E64,'LISTADO ATM'!$A$2:$B$900,2,0)</f>
        <v xml:space="preserve">ATM Oficina Sabana de la Mar </v>
      </c>
      <c r="H64" s="138" t="str">
        <f>VLOOKUP(E64,VIP!$A$2:$O21064,7,FALSE)</f>
        <v>Si</v>
      </c>
      <c r="I64" s="138" t="str">
        <f>VLOOKUP(E64,VIP!$A$2:$O13029,8,FALSE)</f>
        <v>Si</v>
      </c>
      <c r="J64" s="138" t="str">
        <f>VLOOKUP(E64,VIP!$A$2:$O12979,8,FALSE)</f>
        <v>Si</v>
      </c>
      <c r="K64" s="138" t="str">
        <f>VLOOKUP(E64,VIP!$A$2:$O16553,6,0)</f>
        <v>NO</v>
      </c>
      <c r="L64" s="143" t="s">
        <v>2409</v>
      </c>
      <c r="M64" s="157" t="s">
        <v>2530</v>
      </c>
      <c r="N64" s="93" t="s">
        <v>2443</v>
      </c>
      <c r="O64" s="138" t="s">
        <v>2616</v>
      </c>
      <c r="P64" s="143"/>
      <c r="Q64" s="156" t="s">
        <v>2717</v>
      </c>
    </row>
    <row r="65" spans="1:17" ht="18" x14ac:dyDescent="0.25">
      <c r="A65" s="138" t="str">
        <f>VLOOKUP(E65,'LISTADO ATM'!$A$2:$C$901,3,0)</f>
        <v>NORTE</v>
      </c>
      <c r="B65" s="144">
        <v>3336033673</v>
      </c>
      <c r="C65" s="94">
        <v>44461.046111111114</v>
      </c>
      <c r="D65" s="94" t="s">
        <v>2459</v>
      </c>
      <c r="E65" s="136">
        <v>142</v>
      </c>
      <c r="F65" s="138" t="str">
        <f>VLOOKUP(E65,VIP!$A$2:$O16109,2,0)</f>
        <v>DRBR142</v>
      </c>
      <c r="G65" s="138" t="str">
        <f>VLOOKUP(E65,'LISTADO ATM'!$A$2:$B$900,2,0)</f>
        <v xml:space="preserve">ATM Centro de Caja Galerías Bonao </v>
      </c>
      <c r="H65" s="138" t="str">
        <f>VLOOKUP(E65,VIP!$A$2:$O21070,7,FALSE)</f>
        <v>Si</v>
      </c>
      <c r="I65" s="138" t="str">
        <f>VLOOKUP(E65,VIP!$A$2:$O13035,8,FALSE)</f>
        <v>Si</v>
      </c>
      <c r="J65" s="138" t="str">
        <f>VLOOKUP(E65,VIP!$A$2:$O12985,8,FALSE)</f>
        <v>Si</v>
      </c>
      <c r="K65" s="138" t="str">
        <f>VLOOKUP(E65,VIP!$A$2:$O16559,6,0)</f>
        <v>SI</v>
      </c>
      <c r="L65" s="143" t="s">
        <v>2409</v>
      </c>
      <c r="M65" s="157" t="s">
        <v>2530</v>
      </c>
      <c r="N65" s="93" t="s">
        <v>2443</v>
      </c>
      <c r="O65" s="138" t="s">
        <v>2616</v>
      </c>
      <c r="P65" s="143"/>
      <c r="Q65" s="156" t="s">
        <v>2716</v>
      </c>
    </row>
    <row r="66" spans="1:17" ht="18" x14ac:dyDescent="0.25">
      <c r="A66" s="138" t="str">
        <f>VLOOKUP(E66,'LISTADO ATM'!$A$2:$C$901,3,0)</f>
        <v>DISTRITO NACIONAL</v>
      </c>
      <c r="B66" s="144" t="s">
        <v>2662</v>
      </c>
      <c r="C66" s="94">
        <v>44461.443101851852</v>
      </c>
      <c r="D66" s="94" t="s">
        <v>2440</v>
      </c>
      <c r="E66" s="136">
        <v>629</v>
      </c>
      <c r="F66" s="138" t="str">
        <f>VLOOKUP(E66,VIP!$A$2:$O16127,2,0)</f>
        <v>DRBR24M</v>
      </c>
      <c r="G66" s="138" t="str">
        <f>VLOOKUP(E66,'LISTADO ATM'!$A$2:$B$900,2,0)</f>
        <v xml:space="preserve">ATM Oficina Americana Independencia I </v>
      </c>
      <c r="H66" s="138" t="str">
        <f>VLOOKUP(E66,VIP!$A$2:$O21088,7,FALSE)</f>
        <v>Si</v>
      </c>
      <c r="I66" s="138" t="str">
        <f>VLOOKUP(E66,VIP!$A$2:$O13053,8,FALSE)</f>
        <v>Si</v>
      </c>
      <c r="J66" s="138" t="str">
        <f>VLOOKUP(E66,VIP!$A$2:$O13003,8,FALSE)</f>
        <v>Si</v>
      </c>
      <c r="K66" s="138" t="str">
        <f>VLOOKUP(E66,VIP!$A$2:$O16577,6,0)</f>
        <v>SI</v>
      </c>
      <c r="L66" s="143" t="s">
        <v>2409</v>
      </c>
      <c r="M66" s="157" t="s">
        <v>2530</v>
      </c>
      <c r="N66" s="93" t="s">
        <v>2443</v>
      </c>
      <c r="O66" s="138" t="s">
        <v>2444</v>
      </c>
      <c r="P66" s="143"/>
      <c r="Q66" s="156" t="s">
        <v>2716</v>
      </c>
    </row>
    <row r="67" spans="1:17" ht="18" x14ac:dyDescent="0.25">
      <c r="A67" s="138" t="str">
        <f>VLOOKUP(E67,'LISTADO ATM'!$A$2:$C$901,3,0)</f>
        <v>ESTE</v>
      </c>
      <c r="B67" s="144" t="s">
        <v>2688</v>
      </c>
      <c r="C67" s="94">
        <v>44461.400289351855</v>
      </c>
      <c r="D67" s="94" t="s">
        <v>2440</v>
      </c>
      <c r="E67" s="136">
        <v>838</v>
      </c>
      <c r="F67" s="138" t="str">
        <f>VLOOKUP(E67,VIP!$A$2:$O16151,2,0)</f>
        <v>DRBR838</v>
      </c>
      <c r="G67" s="138" t="str">
        <f>VLOOKUP(E67,'LISTADO ATM'!$A$2:$B$900,2,0)</f>
        <v xml:space="preserve">ATM UNP Consuelo </v>
      </c>
      <c r="H67" s="138" t="str">
        <f>VLOOKUP(E67,VIP!$A$2:$O21112,7,FALSE)</f>
        <v>Si</v>
      </c>
      <c r="I67" s="138" t="str">
        <f>VLOOKUP(E67,VIP!$A$2:$O13077,8,FALSE)</f>
        <v>Si</v>
      </c>
      <c r="J67" s="138" t="str">
        <f>VLOOKUP(E67,VIP!$A$2:$O13027,8,FALSE)</f>
        <v>Si</v>
      </c>
      <c r="K67" s="138" t="str">
        <f>VLOOKUP(E67,VIP!$A$2:$O16601,6,0)</f>
        <v>NO</v>
      </c>
      <c r="L67" s="143" t="s">
        <v>2409</v>
      </c>
      <c r="M67" s="157" t="s">
        <v>2530</v>
      </c>
      <c r="N67" s="93" t="s">
        <v>2443</v>
      </c>
      <c r="O67" s="138" t="s">
        <v>2444</v>
      </c>
      <c r="P67" s="143"/>
      <c r="Q67" s="156" t="s">
        <v>2718</v>
      </c>
    </row>
    <row r="68" spans="1:17" ht="18" x14ac:dyDescent="0.25">
      <c r="A68" s="138" t="str">
        <f>VLOOKUP(E68,'LISTADO ATM'!$A$2:$C$901,3,0)</f>
        <v>DISTRITO NACIONAL</v>
      </c>
      <c r="B68" s="144" t="s">
        <v>2754</v>
      </c>
      <c r="C68" s="94">
        <v>44461.530787037038</v>
      </c>
      <c r="D68" s="94" t="s">
        <v>2440</v>
      </c>
      <c r="E68" s="136">
        <v>590</v>
      </c>
      <c r="F68" s="138" t="str">
        <f>VLOOKUP(E68,VIP!$A$2:$O16141,2,0)</f>
        <v>DRBR177</v>
      </c>
      <c r="G68" s="138" t="str">
        <f>VLOOKUP(E68,'LISTADO ATM'!$A$2:$B$900,2,0)</f>
        <v xml:space="preserve">ATM Olé Aut. Las Américas </v>
      </c>
      <c r="H68" s="138" t="str">
        <f>VLOOKUP(E68,VIP!$A$2:$O21102,7,FALSE)</f>
        <v>Si</v>
      </c>
      <c r="I68" s="138" t="str">
        <f>VLOOKUP(E68,VIP!$A$2:$O13067,8,FALSE)</f>
        <v>Si</v>
      </c>
      <c r="J68" s="138" t="str">
        <f>VLOOKUP(E68,VIP!$A$2:$O13017,8,FALSE)</f>
        <v>Si</v>
      </c>
      <c r="K68" s="138" t="str">
        <f>VLOOKUP(E68,VIP!$A$2:$O16591,6,0)</f>
        <v>SI</v>
      </c>
      <c r="L68" s="143" t="s">
        <v>2409</v>
      </c>
      <c r="M68" s="157" t="s">
        <v>2530</v>
      </c>
      <c r="N68" s="93" t="s">
        <v>2443</v>
      </c>
      <c r="O68" s="138" t="s">
        <v>2444</v>
      </c>
      <c r="P68" s="143"/>
      <c r="Q68" s="156" t="s">
        <v>2785</v>
      </c>
    </row>
    <row r="69" spans="1:17" ht="18" x14ac:dyDescent="0.25">
      <c r="A69" s="138" t="str">
        <f>VLOOKUP(E69,'LISTADO ATM'!$A$2:$C$901,3,0)</f>
        <v>NORTE</v>
      </c>
      <c r="B69" s="144">
        <v>3336033665</v>
      </c>
      <c r="C69" s="94">
        <v>44460.963402777779</v>
      </c>
      <c r="D69" s="94" t="s">
        <v>2614</v>
      </c>
      <c r="E69" s="136">
        <v>373</v>
      </c>
      <c r="F69" s="138" t="str">
        <f>VLOOKUP(E69,VIP!$A$2:$O16102,2,0)</f>
        <v>DRBR373</v>
      </c>
      <c r="G69" s="138" t="str">
        <f>VLOOKUP(E69,'LISTADO ATM'!$A$2:$B$900,2,0)</f>
        <v>S/M Tangui Nagua</v>
      </c>
      <c r="H69" s="138" t="str">
        <f>VLOOKUP(E69,VIP!$A$2:$O21063,7,FALSE)</f>
        <v>N/A</v>
      </c>
      <c r="I69" s="138" t="str">
        <f>VLOOKUP(E69,VIP!$A$2:$O13028,8,FALSE)</f>
        <v>N/A</v>
      </c>
      <c r="J69" s="138" t="str">
        <f>VLOOKUP(E69,VIP!$A$2:$O12978,8,FALSE)</f>
        <v>N/A</v>
      </c>
      <c r="K69" s="138" t="str">
        <f>VLOOKUP(E69,VIP!$A$2:$O16552,6,0)</f>
        <v>N/A</v>
      </c>
      <c r="L69" s="143" t="s">
        <v>2409</v>
      </c>
      <c r="M69" s="157" t="s">
        <v>2530</v>
      </c>
      <c r="N69" s="93" t="s">
        <v>2443</v>
      </c>
      <c r="O69" s="138" t="s">
        <v>2615</v>
      </c>
      <c r="P69" s="143"/>
      <c r="Q69" s="156" t="s">
        <v>2714</v>
      </c>
    </row>
    <row r="70" spans="1:17" ht="18" x14ac:dyDescent="0.25">
      <c r="A70" s="138" t="str">
        <f>VLOOKUP(E70,'LISTADO ATM'!$A$2:$C$901,3,0)</f>
        <v>NORTE</v>
      </c>
      <c r="B70" s="144" t="s">
        <v>2743</v>
      </c>
      <c r="C70" s="94">
        <v>44461.59988425926</v>
      </c>
      <c r="D70" s="94" t="s">
        <v>2459</v>
      </c>
      <c r="E70" s="136">
        <v>266</v>
      </c>
      <c r="F70" s="138" t="str">
        <f>VLOOKUP(E70,VIP!$A$2:$O16125,2,0)</f>
        <v>DRBR266</v>
      </c>
      <c r="G70" s="138" t="str">
        <f>VLOOKUP(E70,'LISTADO ATM'!$A$2:$B$900,2,0)</f>
        <v xml:space="preserve">ATM Oficina Villa Francisca </v>
      </c>
      <c r="H70" s="138" t="str">
        <f>VLOOKUP(E70,VIP!$A$2:$O21086,7,FALSE)</f>
        <v>Si</v>
      </c>
      <c r="I70" s="138" t="str">
        <f>VLOOKUP(E70,VIP!$A$2:$O13051,8,FALSE)</f>
        <v>Si</v>
      </c>
      <c r="J70" s="138" t="str">
        <f>VLOOKUP(E70,VIP!$A$2:$O13001,8,FALSE)</f>
        <v>Si</v>
      </c>
      <c r="K70" s="138" t="str">
        <f>VLOOKUP(E70,VIP!$A$2:$O16575,6,0)</f>
        <v>NO</v>
      </c>
      <c r="L70" s="143" t="s">
        <v>2409</v>
      </c>
      <c r="M70" s="157" t="s">
        <v>2530</v>
      </c>
      <c r="N70" s="93" t="s">
        <v>2443</v>
      </c>
      <c r="O70" s="138" t="s">
        <v>2638</v>
      </c>
      <c r="P70" s="143"/>
      <c r="Q70" s="156" t="s">
        <v>2784</v>
      </c>
    </row>
    <row r="71" spans="1:17" ht="18" x14ac:dyDescent="0.25">
      <c r="A71" s="138" t="str">
        <f>VLOOKUP(E71,'LISTADO ATM'!$A$2:$C$901,3,0)</f>
        <v>DISTRITO NACIONAL</v>
      </c>
      <c r="B71" s="144" t="s">
        <v>2668</v>
      </c>
      <c r="C71" s="94">
        <v>44461.437581018516</v>
      </c>
      <c r="D71" s="94" t="s">
        <v>2440</v>
      </c>
      <c r="E71" s="136">
        <v>967</v>
      </c>
      <c r="F71" s="138" t="str">
        <f>VLOOKUP(E71,VIP!$A$2:$O16133,2,0)</f>
        <v>DRBR967</v>
      </c>
      <c r="G71" s="138" t="str">
        <f>VLOOKUP(E71,'LISTADO ATM'!$A$2:$B$900,2,0)</f>
        <v xml:space="preserve">ATM UNP Hiper Olé Autopista Duarte </v>
      </c>
      <c r="H71" s="138" t="str">
        <f>VLOOKUP(E71,VIP!$A$2:$O21094,7,FALSE)</f>
        <v>Si</v>
      </c>
      <c r="I71" s="138" t="str">
        <f>VLOOKUP(E71,VIP!$A$2:$O13059,8,FALSE)</f>
        <v>Si</v>
      </c>
      <c r="J71" s="138" t="str">
        <f>VLOOKUP(E71,VIP!$A$2:$O13009,8,FALSE)</f>
        <v>Si</v>
      </c>
      <c r="K71" s="138" t="str">
        <f>VLOOKUP(E71,VIP!$A$2:$O16583,6,0)</f>
        <v>NO</v>
      </c>
      <c r="L71" s="143" t="s">
        <v>2409</v>
      </c>
      <c r="M71" s="157" t="s">
        <v>2530</v>
      </c>
      <c r="N71" s="93" t="s">
        <v>2443</v>
      </c>
      <c r="O71" s="138" t="s">
        <v>2444</v>
      </c>
      <c r="P71" s="143"/>
      <c r="Q71" s="156" t="s">
        <v>2782</v>
      </c>
    </row>
    <row r="72" spans="1:17" ht="18" x14ac:dyDescent="0.25">
      <c r="A72" s="138" t="str">
        <f>VLOOKUP(E72,'LISTADO ATM'!$A$2:$C$901,3,0)</f>
        <v>DISTRITO NACIONAL</v>
      </c>
      <c r="B72" s="144" t="s">
        <v>2674</v>
      </c>
      <c r="C72" s="94">
        <v>44461.414872685185</v>
      </c>
      <c r="D72" s="94" t="s">
        <v>2459</v>
      </c>
      <c r="E72" s="136">
        <v>551</v>
      </c>
      <c r="F72" s="138" t="str">
        <f>VLOOKUP(E72,VIP!$A$2:$O16139,2,0)</f>
        <v>DRBR01C</v>
      </c>
      <c r="G72" s="138" t="str">
        <f>VLOOKUP(E72,'LISTADO ATM'!$A$2:$B$900,2,0)</f>
        <v xml:space="preserve">ATM Oficina Padre Castellanos </v>
      </c>
      <c r="H72" s="138" t="str">
        <f>VLOOKUP(E72,VIP!$A$2:$O21100,7,FALSE)</f>
        <v>Si</v>
      </c>
      <c r="I72" s="138" t="str">
        <f>VLOOKUP(E72,VIP!$A$2:$O13065,8,FALSE)</f>
        <v>Si</v>
      </c>
      <c r="J72" s="138" t="str">
        <f>VLOOKUP(E72,VIP!$A$2:$O13015,8,FALSE)</f>
        <v>Si</v>
      </c>
      <c r="K72" s="138" t="str">
        <f>VLOOKUP(E72,VIP!$A$2:$O16589,6,0)</f>
        <v>NO</v>
      </c>
      <c r="L72" s="143" t="s">
        <v>2409</v>
      </c>
      <c r="M72" s="157" t="s">
        <v>2530</v>
      </c>
      <c r="N72" s="93" t="s">
        <v>2443</v>
      </c>
      <c r="O72" s="138" t="s">
        <v>2616</v>
      </c>
      <c r="P72" s="143"/>
      <c r="Q72" s="156" t="s">
        <v>2777</v>
      </c>
    </row>
    <row r="73" spans="1:17" ht="18" x14ac:dyDescent="0.25">
      <c r="A73" s="138" t="str">
        <f>VLOOKUP(E73,'LISTADO ATM'!$A$2:$C$901,3,0)</f>
        <v>DISTRITO NACIONAL</v>
      </c>
      <c r="B73" s="144" t="s">
        <v>2676</v>
      </c>
      <c r="C73" s="94">
        <v>44461.413576388892</v>
      </c>
      <c r="D73" s="94" t="s">
        <v>2440</v>
      </c>
      <c r="E73" s="136">
        <v>437</v>
      </c>
      <c r="F73" s="138" t="str">
        <f>VLOOKUP(E73,VIP!$A$2:$O16141,2,0)</f>
        <v>DRBR437</v>
      </c>
      <c r="G73" s="138" t="str">
        <f>VLOOKUP(E73,'LISTADO ATM'!$A$2:$B$900,2,0)</f>
        <v xml:space="preserve">ATM Autobanco Torre III </v>
      </c>
      <c r="H73" s="138" t="str">
        <f>VLOOKUP(E73,VIP!$A$2:$O21102,7,FALSE)</f>
        <v>Si</v>
      </c>
      <c r="I73" s="138" t="str">
        <f>VLOOKUP(E73,VIP!$A$2:$O13067,8,FALSE)</f>
        <v>Si</v>
      </c>
      <c r="J73" s="138" t="str">
        <f>VLOOKUP(E73,VIP!$A$2:$O13017,8,FALSE)</f>
        <v>Si</v>
      </c>
      <c r="K73" s="138" t="str">
        <f>VLOOKUP(E73,VIP!$A$2:$O16591,6,0)</f>
        <v>SI</v>
      </c>
      <c r="L73" s="143" t="s">
        <v>2409</v>
      </c>
      <c r="M73" s="157" t="s">
        <v>2530</v>
      </c>
      <c r="N73" s="93" t="s">
        <v>2443</v>
      </c>
      <c r="O73" s="138" t="s">
        <v>2444</v>
      </c>
      <c r="P73" s="143"/>
      <c r="Q73" s="156" t="s">
        <v>2776</v>
      </c>
    </row>
    <row r="74" spans="1:17" ht="18" x14ac:dyDescent="0.25">
      <c r="A74" s="138" t="str">
        <f>VLOOKUP(E74,'LISTADO ATM'!$A$2:$C$901,3,0)</f>
        <v>DISTRITO NACIONAL</v>
      </c>
      <c r="B74" s="144">
        <v>3336033479</v>
      </c>
      <c r="C74" s="94">
        <v>44460.701493055552</v>
      </c>
      <c r="D74" s="94" t="s">
        <v>2440</v>
      </c>
      <c r="E74" s="136">
        <v>14</v>
      </c>
      <c r="F74" s="138" t="str">
        <f>VLOOKUP(E74,VIP!$A$2:$O16140,2,0)</f>
        <v>DRBR014</v>
      </c>
      <c r="G74" s="138" t="str">
        <f>VLOOKUP(E74,'LISTADO ATM'!$A$2:$B$900,2,0)</f>
        <v xml:space="preserve">ATM Oficina Aeropuerto Las Américas I </v>
      </c>
      <c r="H74" s="138" t="str">
        <f>VLOOKUP(E74,VIP!$A$2:$O21101,7,FALSE)</f>
        <v>Si</v>
      </c>
      <c r="I74" s="138" t="str">
        <f>VLOOKUP(E74,VIP!$A$2:$O13066,8,FALSE)</f>
        <v>Si</v>
      </c>
      <c r="J74" s="138" t="str">
        <f>VLOOKUP(E74,VIP!$A$2:$O13016,8,FALSE)</f>
        <v>Si</v>
      </c>
      <c r="K74" s="138" t="str">
        <f>VLOOKUP(E74,VIP!$A$2:$O16590,6,0)</f>
        <v>NO</v>
      </c>
      <c r="L74" s="143" t="s">
        <v>2409</v>
      </c>
      <c r="M74" s="157" t="s">
        <v>2530</v>
      </c>
      <c r="N74" s="93" t="s">
        <v>2443</v>
      </c>
      <c r="O74" s="138" t="s">
        <v>2444</v>
      </c>
      <c r="P74" s="143"/>
      <c r="Q74" s="156" t="s">
        <v>2770</v>
      </c>
    </row>
    <row r="75" spans="1:17" ht="18" x14ac:dyDescent="0.25">
      <c r="A75" s="138" t="str">
        <f>VLOOKUP(E75,'LISTADO ATM'!$A$2:$C$901,3,0)</f>
        <v>DISTRITO NACIONAL</v>
      </c>
      <c r="B75" s="144">
        <v>3336033245</v>
      </c>
      <c r="C75" s="94">
        <v>44460.644293981481</v>
      </c>
      <c r="D75" s="94" t="s">
        <v>2440</v>
      </c>
      <c r="E75" s="136">
        <v>769</v>
      </c>
      <c r="F75" s="138" t="str">
        <f>VLOOKUP(E75,VIP!$A$2:$O16154,2,0)</f>
        <v>DRBR769</v>
      </c>
      <c r="G75" s="138" t="str">
        <f>VLOOKUP(E75,'LISTADO ATM'!$A$2:$B$900,2,0)</f>
        <v>ATM UNP Pablo Mella Morales</v>
      </c>
      <c r="H75" s="138" t="str">
        <f>VLOOKUP(E75,VIP!$A$2:$O21115,7,FALSE)</f>
        <v>Si</v>
      </c>
      <c r="I75" s="138" t="str">
        <f>VLOOKUP(E75,VIP!$A$2:$O13080,8,FALSE)</f>
        <v>Si</v>
      </c>
      <c r="J75" s="138" t="str">
        <f>VLOOKUP(E75,VIP!$A$2:$O13030,8,FALSE)</f>
        <v>Si</v>
      </c>
      <c r="K75" s="138" t="str">
        <f>VLOOKUP(E75,VIP!$A$2:$O16604,6,0)</f>
        <v>NO</v>
      </c>
      <c r="L75" s="143" t="s">
        <v>2409</v>
      </c>
      <c r="M75" s="157" t="s">
        <v>2530</v>
      </c>
      <c r="N75" s="93" t="s">
        <v>2443</v>
      </c>
      <c r="O75" s="138" t="s">
        <v>2444</v>
      </c>
      <c r="P75" s="143"/>
      <c r="Q75" s="156" t="s">
        <v>2769</v>
      </c>
    </row>
    <row r="76" spans="1:17" ht="18" x14ac:dyDescent="0.25">
      <c r="A76" s="138" t="str">
        <f>VLOOKUP(E76,'LISTADO ATM'!$A$2:$C$901,3,0)</f>
        <v>DISTRITO NACIONAL</v>
      </c>
      <c r="B76" s="144">
        <v>3336033417</v>
      </c>
      <c r="C76" s="94">
        <v>44460.68341435185</v>
      </c>
      <c r="D76" s="94" t="s">
        <v>2440</v>
      </c>
      <c r="E76" s="136">
        <v>169</v>
      </c>
      <c r="F76" s="138" t="str">
        <f>VLOOKUP(E76,VIP!$A$2:$O16146,2,0)</f>
        <v>DRBR169</v>
      </c>
      <c r="G76" s="138" t="str">
        <f>VLOOKUP(E76,'LISTADO ATM'!$A$2:$B$900,2,0)</f>
        <v xml:space="preserve">ATM Oficina Caonabo </v>
      </c>
      <c r="H76" s="138" t="str">
        <f>VLOOKUP(E76,VIP!$A$2:$O21107,7,FALSE)</f>
        <v>Si</v>
      </c>
      <c r="I76" s="138" t="str">
        <f>VLOOKUP(E76,VIP!$A$2:$O13072,8,FALSE)</f>
        <v>Si</v>
      </c>
      <c r="J76" s="138" t="str">
        <f>VLOOKUP(E76,VIP!$A$2:$O13022,8,FALSE)</f>
        <v>Si</v>
      </c>
      <c r="K76" s="138" t="str">
        <f>VLOOKUP(E76,VIP!$A$2:$O16596,6,0)</f>
        <v>NO</v>
      </c>
      <c r="L76" s="143" t="s">
        <v>2409</v>
      </c>
      <c r="M76" s="157" t="s">
        <v>2530</v>
      </c>
      <c r="N76" s="93" t="s">
        <v>2443</v>
      </c>
      <c r="O76" s="138" t="s">
        <v>2444</v>
      </c>
      <c r="P76" s="143"/>
      <c r="Q76" s="156" t="s">
        <v>2769</v>
      </c>
    </row>
    <row r="77" spans="1:17" ht="18" x14ac:dyDescent="0.25">
      <c r="A77" s="138" t="str">
        <f>VLOOKUP(E77,'LISTADO ATM'!$A$2:$C$901,3,0)</f>
        <v>DISTRITO NACIONAL</v>
      </c>
      <c r="B77" s="144" t="s">
        <v>2643</v>
      </c>
      <c r="C77" s="94">
        <v>44461.466307870367</v>
      </c>
      <c r="D77" s="94" t="s">
        <v>2440</v>
      </c>
      <c r="E77" s="136">
        <v>593</v>
      </c>
      <c r="F77" s="138" t="str">
        <f>VLOOKUP(E77,VIP!$A$2:$O16112,2,0)</f>
        <v>DRBR242</v>
      </c>
      <c r="G77" s="138" t="str">
        <f>VLOOKUP(E77,'LISTADO ATM'!$A$2:$B$900,2,0)</f>
        <v xml:space="preserve">ATM Ministerio Fuerzas Armadas II </v>
      </c>
      <c r="H77" s="138" t="str">
        <f>VLOOKUP(E77,VIP!$A$2:$O21073,7,FALSE)</f>
        <v>Si</v>
      </c>
      <c r="I77" s="138" t="str">
        <f>VLOOKUP(E77,VIP!$A$2:$O13038,8,FALSE)</f>
        <v>Si</v>
      </c>
      <c r="J77" s="138" t="str">
        <f>VLOOKUP(E77,VIP!$A$2:$O12988,8,FALSE)</f>
        <v>Si</v>
      </c>
      <c r="K77" s="138" t="str">
        <f>VLOOKUP(E77,VIP!$A$2:$O16562,6,0)</f>
        <v>NO</v>
      </c>
      <c r="L77" s="143" t="s">
        <v>2409</v>
      </c>
      <c r="M77" s="157" t="s">
        <v>2530</v>
      </c>
      <c r="N77" s="93" t="s">
        <v>2443</v>
      </c>
      <c r="O77" s="138" t="s">
        <v>2444</v>
      </c>
      <c r="P77" s="143"/>
      <c r="Q77" s="156" t="s">
        <v>2772</v>
      </c>
    </row>
    <row r="78" spans="1:17" ht="18" x14ac:dyDescent="0.25">
      <c r="A78" s="138" t="str">
        <f>VLOOKUP(E78,'LISTADO ATM'!$A$2:$C$901,3,0)</f>
        <v>NORTE</v>
      </c>
      <c r="B78" s="144" t="s">
        <v>2647</v>
      </c>
      <c r="C78" s="94">
        <v>44461.46292824074</v>
      </c>
      <c r="D78" s="94" t="s">
        <v>2459</v>
      </c>
      <c r="E78" s="136">
        <v>75</v>
      </c>
      <c r="F78" s="138" t="str">
        <f>VLOOKUP(E78,VIP!$A$2:$O16115,2,0)</f>
        <v>DRBR075</v>
      </c>
      <c r="G78" s="138" t="str">
        <f>VLOOKUP(E78,'LISTADO ATM'!$A$2:$B$900,2,0)</f>
        <v xml:space="preserve">ATM Oficina Gaspar Hernández </v>
      </c>
      <c r="H78" s="138" t="str">
        <f>VLOOKUP(E78,VIP!$A$2:$O21076,7,FALSE)</f>
        <v>Si</v>
      </c>
      <c r="I78" s="138" t="str">
        <f>VLOOKUP(E78,VIP!$A$2:$O13041,8,FALSE)</f>
        <v>Si</v>
      </c>
      <c r="J78" s="138" t="str">
        <f>VLOOKUP(E78,VIP!$A$2:$O12991,8,FALSE)</f>
        <v>Si</v>
      </c>
      <c r="K78" s="138" t="str">
        <f>VLOOKUP(E78,VIP!$A$2:$O16565,6,0)</f>
        <v>NO</v>
      </c>
      <c r="L78" s="143" t="s">
        <v>2409</v>
      </c>
      <c r="M78" s="157" t="s">
        <v>2530</v>
      </c>
      <c r="N78" s="93" t="s">
        <v>2443</v>
      </c>
      <c r="O78" s="138" t="s">
        <v>2616</v>
      </c>
      <c r="P78" s="143"/>
      <c r="Q78" s="156" t="s">
        <v>2773</v>
      </c>
    </row>
    <row r="79" spans="1:17" ht="18" x14ac:dyDescent="0.25">
      <c r="A79" s="138" t="str">
        <f>VLOOKUP(E79,'LISTADO ATM'!$A$2:$C$901,3,0)</f>
        <v>ESTE</v>
      </c>
      <c r="B79" s="144">
        <v>3336033242</v>
      </c>
      <c r="C79" s="94">
        <v>44460.643171296295</v>
      </c>
      <c r="D79" s="94" t="s">
        <v>2440</v>
      </c>
      <c r="E79" s="136">
        <v>104</v>
      </c>
      <c r="F79" s="138" t="str">
        <f>VLOOKUP(E79,VIP!$A$2:$O16155,2,0)</f>
        <v>DRBR104</v>
      </c>
      <c r="G79" s="138" t="str">
        <f>VLOOKUP(E79,'LISTADO ATM'!$A$2:$B$900,2,0)</f>
        <v xml:space="preserve">ATM Jumbo Higuey </v>
      </c>
      <c r="H79" s="138" t="str">
        <f>VLOOKUP(E79,VIP!$A$2:$O21116,7,FALSE)</f>
        <v>Si</v>
      </c>
      <c r="I79" s="138" t="str">
        <f>VLOOKUP(E79,VIP!$A$2:$O13081,8,FALSE)</f>
        <v>Si</v>
      </c>
      <c r="J79" s="138" t="str">
        <f>VLOOKUP(E79,VIP!$A$2:$O13031,8,FALSE)</f>
        <v>Si</v>
      </c>
      <c r="K79" s="138" t="str">
        <f>VLOOKUP(E79,VIP!$A$2:$O16605,6,0)</f>
        <v>NO</v>
      </c>
      <c r="L79" s="143" t="s">
        <v>2409</v>
      </c>
      <c r="M79" s="157" t="s">
        <v>2530</v>
      </c>
      <c r="N79" s="93" t="s">
        <v>2443</v>
      </c>
      <c r="O79" s="138" t="s">
        <v>2444</v>
      </c>
      <c r="P79" s="143"/>
      <c r="Q79" s="156" t="s">
        <v>2773</v>
      </c>
    </row>
    <row r="80" spans="1:17" ht="18" x14ac:dyDescent="0.25">
      <c r="A80" s="138" t="str">
        <f>VLOOKUP(E80,'LISTADO ATM'!$A$2:$C$901,3,0)</f>
        <v>ESTE</v>
      </c>
      <c r="B80" s="144" t="s">
        <v>2690</v>
      </c>
      <c r="C80" s="94">
        <v>44461.39439814815</v>
      </c>
      <c r="D80" s="94" t="s">
        <v>2459</v>
      </c>
      <c r="E80" s="136">
        <v>114</v>
      </c>
      <c r="F80" s="138" t="str">
        <f>VLOOKUP(E80,VIP!$A$2:$O16153,2,0)</f>
        <v>DRBR114</v>
      </c>
      <c r="G80" s="138" t="str">
        <f>VLOOKUP(E80,'LISTADO ATM'!$A$2:$B$900,2,0)</f>
        <v xml:space="preserve">ATM Oficina Hato Mayor </v>
      </c>
      <c r="H80" s="138" t="str">
        <f>VLOOKUP(E80,VIP!$A$2:$O21114,7,FALSE)</f>
        <v>Si</v>
      </c>
      <c r="I80" s="138" t="str">
        <f>VLOOKUP(E80,VIP!$A$2:$O13079,8,FALSE)</f>
        <v>Si</v>
      </c>
      <c r="J80" s="138" t="str">
        <f>VLOOKUP(E80,VIP!$A$2:$O13029,8,FALSE)</f>
        <v>Si</v>
      </c>
      <c r="K80" s="138" t="str">
        <f>VLOOKUP(E80,VIP!$A$2:$O16603,6,0)</f>
        <v>NO</v>
      </c>
      <c r="L80" s="143" t="s">
        <v>2409</v>
      </c>
      <c r="M80" s="157" t="s">
        <v>2530</v>
      </c>
      <c r="N80" s="93" t="s">
        <v>2443</v>
      </c>
      <c r="O80" s="138" t="s">
        <v>2616</v>
      </c>
      <c r="P80" s="143"/>
      <c r="Q80" s="156" t="s">
        <v>2773</v>
      </c>
    </row>
    <row r="81" spans="1:22" ht="18" x14ac:dyDescent="0.25">
      <c r="A81" s="138" t="str">
        <f>VLOOKUP(E81,'LISTADO ATM'!$A$2:$C$901,3,0)</f>
        <v>SUR</v>
      </c>
      <c r="B81" s="144" t="s">
        <v>2649</v>
      </c>
      <c r="C81" s="94">
        <v>44461.460763888892</v>
      </c>
      <c r="D81" s="94" t="s">
        <v>2459</v>
      </c>
      <c r="E81" s="136">
        <v>103</v>
      </c>
      <c r="F81" s="138" t="str">
        <f>VLOOKUP(E81,VIP!$A$2:$O16117,2,0)</f>
        <v>DRBR103</v>
      </c>
      <c r="G81" s="138" t="str">
        <f>VLOOKUP(E81,'LISTADO ATM'!$A$2:$B$900,2,0)</f>
        <v xml:space="preserve">ATM Oficina Las Matas de Farfán </v>
      </c>
      <c r="H81" s="138" t="str">
        <f>VLOOKUP(E81,VIP!$A$2:$O21078,7,FALSE)</f>
        <v>Si</v>
      </c>
      <c r="I81" s="138" t="str">
        <f>VLOOKUP(E81,VIP!$A$2:$O13043,8,FALSE)</f>
        <v>Si</v>
      </c>
      <c r="J81" s="138" t="str">
        <f>VLOOKUP(E81,VIP!$A$2:$O12993,8,FALSE)</f>
        <v>Si</v>
      </c>
      <c r="K81" s="138" t="str">
        <f>VLOOKUP(E81,VIP!$A$2:$O16567,6,0)</f>
        <v>NO</v>
      </c>
      <c r="L81" s="143" t="s">
        <v>2409</v>
      </c>
      <c r="M81" s="157" t="s">
        <v>2530</v>
      </c>
      <c r="N81" s="93" t="s">
        <v>2443</v>
      </c>
      <c r="O81" s="138" t="s">
        <v>2616</v>
      </c>
      <c r="P81" s="143"/>
      <c r="Q81" s="156" t="s">
        <v>2774</v>
      </c>
    </row>
    <row r="82" spans="1:22" ht="18" x14ac:dyDescent="0.25">
      <c r="A82" s="138" t="str">
        <f>VLOOKUP(E82,'LISTADO ATM'!$A$2:$C$901,3,0)</f>
        <v>DISTRITO NACIONAL</v>
      </c>
      <c r="B82" s="144" t="s">
        <v>2680</v>
      </c>
      <c r="C82" s="94">
        <v>44461.409571759257</v>
      </c>
      <c r="D82" s="94" t="s">
        <v>2440</v>
      </c>
      <c r="E82" s="136">
        <v>139</v>
      </c>
      <c r="F82" s="138" t="str">
        <f>VLOOKUP(E82,VIP!$A$2:$O16144,2,0)</f>
        <v>DRBR139</v>
      </c>
      <c r="G82" s="138" t="str">
        <f>VLOOKUP(E82,'LISTADO ATM'!$A$2:$B$900,2,0)</f>
        <v xml:space="preserve">ATM Oficina Plaza Lama Zona Oriental I </v>
      </c>
      <c r="H82" s="138" t="str">
        <f>VLOOKUP(E82,VIP!$A$2:$O21105,7,FALSE)</f>
        <v>Si</v>
      </c>
      <c r="I82" s="138" t="str">
        <f>VLOOKUP(E82,VIP!$A$2:$O13070,8,FALSE)</f>
        <v>Si</v>
      </c>
      <c r="J82" s="138" t="str">
        <f>VLOOKUP(E82,VIP!$A$2:$O13020,8,FALSE)</f>
        <v>Si</v>
      </c>
      <c r="K82" s="138" t="str">
        <f>VLOOKUP(E82,VIP!$A$2:$O16594,6,0)</f>
        <v>NO</v>
      </c>
      <c r="L82" s="143" t="s">
        <v>2409</v>
      </c>
      <c r="M82" s="157" t="s">
        <v>2530</v>
      </c>
      <c r="N82" s="93" t="s">
        <v>2443</v>
      </c>
      <c r="O82" s="138" t="s">
        <v>2444</v>
      </c>
      <c r="P82" s="143"/>
      <c r="Q82" s="156" t="s">
        <v>2774</v>
      </c>
    </row>
    <row r="83" spans="1:22" ht="18" x14ac:dyDescent="0.25">
      <c r="A83" s="138" t="str">
        <f>VLOOKUP(E83,'LISTADO ATM'!$A$2:$C$901,3,0)</f>
        <v>DISTRITO NACIONAL</v>
      </c>
      <c r="B83" s="144" t="s">
        <v>2679</v>
      </c>
      <c r="C83" s="94">
        <v>44461.410914351851</v>
      </c>
      <c r="D83" s="94" t="s">
        <v>2440</v>
      </c>
      <c r="E83" s="136">
        <v>238</v>
      </c>
      <c r="F83" s="138" t="str">
        <f>VLOOKUP(E83,VIP!$A$2:$O16143,2,0)</f>
        <v>DRBR238</v>
      </c>
      <c r="G83" s="138" t="str">
        <f>VLOOKUP(E83,'LISTADO ATM'!$A$2:$B$900,2,0)</f>
        <v xml:space="preserve">ATM Multicentro La Sirena Charles de Gaulle </v>
      </c>
      <c r="H83" s="138" t="str">
        <f>VLOOKUP(E83,VIP!$A$2:$O21104,7,FALSE)</f>
        <v>Si</v>
      </c>
      <c r="I83" s="138" t="str">
        <f>VLOOKUP(E83,VIP!$A$2:$O13069,8,FALSE)</f>
        <v>Si</v>
      </c>
      <c r="J83" s="138" t="str">
        <f>VLOOKUP(E83,VIP!$A$2:$O13019,8,FALSE)</f>
        <v>Si</v>
      </c>
      <c r="K83" s="138" t="str">
        <f>VLOOKUP(E83,VIP!$A$2:$O16593,6,0)</f>
        <v>No</v>
      </c>
      <c r="L83" s="143" t="s">
        <v>2409</v>
      </c>
      <c r="M83" s="157" t="s">
        <v>2530</v>
      </c>
      <c r="N83" s="93" t="s">
        <v>2443</v>
      </c>
      <c r="O83" s="138" t="s">
        <v>2444</v>
      </c>
      <c r="P83" s="143"/>
      <c r="Q83" s="156" t="s">
        <v>2774</v>
      </c>
    </row>
    <row r="84" spans="1:22" ht="18" x14ac:dyDescent="0.25">
      <c r="A84" s="138" t="str">
        <f>VLOOKUP(E84,'LISTADO ATM'!$A$2:$C$901,3,0)</f>
        <v>DISTRITO NACIONAL</v>
      </c>
      <c r="B84" s="144">
        <v>3336033413</v>
      </c>
      <c r="C84" s="94">
        <v>44460.68172453704</v>
      </c>
      <c r="D84" s="94" t="s">
        <v>2440</v>
      </c>
      <c r="E84" s="136">
        <v>540</v>
      </c>
      <c r="F84" s="138" t="str">
        <f>VLOOKUP(E84,VIP!$A$2:$O16147,2,0)</f>
        <v>DRBR540</v>
      </c>
      <c r="G84" s="138" t="str">
        <f>VLOOKUP(E84,'LISTADO ATM'!$A$2:$B$900,2,0)</f>
        <v xml:space="preserve">ATM Autoservicio Sambil I </v>
      </c>
      <c r="H84" s="138" t="str">
        <f>VLOOKUP(E84,VIP!$A$2:$O21108,7,FALSE)</f>
        <v>Si</v>
      </c>
      <c r="I84" s="138" t="str">
        <f>VLOOKUP(E84,VIP!$A$2:$O13073,8,FALSE)</f>
        <v>Si</v>
      </c>
      <c r="J84" s="138" t="str">
        <f>VLOOKUP(E84,VIP!$A$2:$O13023,8,FALSE)</f>
        <v>Si</v>
      </c>
      <c r="K84" s="138" t="str">
        <f>VLOOKUP(E84,VIP!$A$2:$O16597,6,0)</f>
        <v>NO</v>
      </c>
      <c r="L84" s="143" t="s">
        <v>2409</v>
      </c>
      <c r="M84" s="157" t="s">
        <v>2530</v>
      </c>
      <c r="N84" s="93" t="s">
        <v>2443</v>
      </c>
      <c r="O84" s="138" t="s">
        <v>2444</v>
      </c>
      <c r="P84" s="143"/>
      <c r="Q84" s="156" t="s">
        <v>2774</v>
      </c>
    </row>
    <row r="85" spans="1:22" ht="18" x14ac:dyDescent="0.25">
      <c r="A85" s="138" t="str">
        <f>VLOOKUP(E85,'LISTADO ATM'!$A$2:$C$901,3,0)</f>
        <v>ESTE</v>
      </c>
      <c r="B85" s="144">
        <v>3336033650</v>
      </c>
      <c r="C85" s="94">
        <v>44460.874872685185</v>
      </c>
      <c r="D85" s="94" t="s">
        <v>2440</v>
      </c>
      <c r="E85" s="136">
        <v>427</v>
      </c>
      <c r="F85" s="138" t="str">
        <f>VLOOKUP(E85,VIP!$A$2:$O16107,2,0)</f>
        <v>DRBR427</v>
      </c>
      <c r="G85" s="138" t="str">
        <f>VLOOKUP(E85,'LISTADO ATM'!$A$2:$B$900,2,0)</f>
        <v xml:space="preserve">ATM Almacenes Iberia (Hato Mayor) </v>
      </c>
      <c r="H85" s="138" t="str">
        <f>VLOOKUP(E85,VIP!$A$2:$O21068,7,FALSE)</f>
        <v>Si</v>
      </c>
      <c r="I85" s="138" t="str">
        <f>VLOOKUP(E85,VIP!$A$2:$O13033,8,FALSE)</f>
        <v>Si</v>
      </c>
      <c r="J85" s="138" t="str">
        <f>VLOOKUP(E85,VIP!$A$2:$O12983,8,FALSE)</f>
        <v>Si</v>
      </c>
      <c r="K85" s="138" t="str">
        <f>VLOOKUP(E85,VIP!$A$2:$O16557,6,0)</f>
        <v>NO</v>
      </c>
      <c r="L85" s="143" t="s">
        <v>2409</v>
      </c>
      <c r="M85" s="157" t="s">
        <v>2530</v>
      </c>
      <c r="N85" s="93" t="s">
        <v>2443</v>
      </c>
      <c r="O85" s="138" t="s">
        <v>2444</v>
      </c>
      <c r="P85" s="143"/>
      <c r="Q85" s="156" t="s">
        <v>2775</v>
      </c>
    </row>
    <row r="86" spans="1:22" ht="18" x14ac:dyDescent="0.25">
      <c r="A86" s="138" t="str">
        <f>VLOOKUP(E86,'LISTADO ATM'!$A$2:$C$901,3,0)</f>
        <v>DISTRITO NACIONAL</v>
      </c>
      <c r="B86" s="144" t="s">
        <v>2685</v>
      </c>
      <c r="C86" s="94">
        <v>44461.403923611113</v>
      </c>
      <c r="D86" s="94" t="s">
        <v>2440</v>
      </c>
      <c r="E86" s="136">
        <v>583</v>
      </c>
      <c r="F86" s="138" t="str">
        <f>VLOOKUP(E86,VIP!$A$2:$O16148,2,0)</f>
        <v>DRBR431</v>
      </c>
      <c r="G86" s="138" t="str">
        <f>VLOOKUP(E86,'LISTADO ATM'!$A$2:$B$900,2,0)</f>
        <v xml:space="preserve">ATM Ministerio Fuerzas Armadas I </v>
      </c>
      <c r="H86" s="138" t="str">
        <f>VLOOKUP(E86,VIP!$A$2:$O21109,7,FALSE)</f>
        <v>Si</v>
      </c>
      <c r="I86" s="138" t="str">
        <f>VLOOKUP(E86,VIP!$A$2:$O13074,8,FALSE)</f>
        <v>Si</v>
      </c>
      <c r="J86" s="138" t="str">
        <f>VLOOKUP(E86,VIP!$A$2:$O13024,8,FALSE)</f>
        <v>Si</v>
      </c>
      <c r="K86" s="138" t="str">
        <f>VLOOKUP(E86,VIP!$A$2:$O16598,6,0)</f>
        <v>NO</v>
      </c>
      <c r="L86" s="143" t="s">
        <v>2409</v>
      </c>
      <c r="M86" s="157" t="s">
        <v>2530</v>
      </c>
      <c r="N86" s="93" t="s">
        <v>2443</v>
      </c>
      <c r="O86" s="138" t="s">
        <v>2444</v>
      </c>
      <c r="P86" s="143"/>
      <c r="Q86" s="156" t="s">
        <v>2778</v>
      </c>
    </row>
    <row r="87" spans="1:22" ht="18" x14ac:dyDescent="0.25">
      <c r="A87" s="138" t="str">
        <f>VLOOKUP(E87,'LISTADO ATM'!$A$2:$C$901,3,0)</f>
        <v>NORTE</v>
      </c>
      <c r="B87" s="144">
        <v>3336033681</v>
      </c>
      <c r="C87" s="94">
        <v>44461.097222222219</v>
      </c>
      <c r="D87" s="94" t="s">
        <v>2614</v>
      </c>
      <c r="E87" s="136">
        <v>633</v>
      </c>
      <c r="F87" s="138" t="str">
        <f>VLOOKUP(E87,VIP!$A$2:$O16103,2,0)</f>
        <v>DRBR260</v>
      </c>
      <c r="G87" s="138" t="str">
        <f>VLOOKUP(E87,'LISTADO ATM'!$A$2:$B$900,2,0)</f>
        <v xml:space="preserve">ATM Autobanco Las Colinas </v>
      </c>
      <c r="H87" s="138" t="str">
        <f>VLOOKUP(E87,VIP!$A$2:$O21064,7,FALSE)</f>
        <v>Si</v>
      </c>
      <c r="I87" s="138" t="str">
        <f>VLOOKUP(E87,VIP!$A$2:$O13029,8,FALSE)</f>
        <v>Si</v>
      </c>
      <c r="J87" s="138" t="str">
        <f>VLOOKUP(E87,VIP!$A$2:$O12979,8,FALSE)</f>
        <v>Si</v>
      </c>
      <c r="K87" s="138" t="str">
        <f>VLOOKUP(E87,VIP!$A$2:$O16553,6,0)</f>
        <v>SI</v>
      </c>
      <c r="L87" s="143" t="s">
        <v>2409</v>
      </c>
      <c r="M87" s="157" t="s">
        <v>2530</v>
      </c>
      <c r="N87" s="93" t="s">
        <v>2443</v>
      </c>
      <c r="O87" s="138" t="s">
        <v>2615</v>
      </c>
      <c r="P87" s="143"/>
      <c r="Q87" s="156" t="s">
        <v>2779</v>
      </c>
    </row>
    <row r="88" spans="1:22" ht="18" x14ac:dyDescent="0.25">
      <c r="A88" s="138" t="str">
        <f>VLOOKUP(E88,'LISTADO ATM'!$A$2:$C$901,3,0)</f>
        <v>DISTRITO NACIONAL</v>
      </c>
      <c r="B88" s="144">
        <v>3336033637</v>
      </c>
      <c r="C88" s="94">
        <v>44460.859664351854</v>
      </c>
      <c r="D88" s="94" t="s">
        <v>2440</v>
      </c>
      <c r="E88" s="136">
        <v>738</v>
      </c>
      <c r="F88" s="138" t="str">
        <f>VLOOKUP(E88,VIP!$A$2:$O16120,2,0)</f>
        <v>DRBR24S</v>
      </c>
      <c r="G88" s="138" t="str">
        <f>VLOOKUP(E88,'LISTADO ATM'!$A$2:$B$900,2,0)</f>
        <v xml:space="preserve">ATM Zona Franca Los Alcarrizos </v>
      </c>
      <c r="H88" s="138" t="str">
        <f>VLOOKUP(E88,VIP!$A$2:$O21081,7,FALSE)</f>
        <v>Si</v>
      </c>
      <c r="I88" s="138" t="str">
        <f>VLOOKUP(E88,VIP!$A$2:$O13046,8,FALSE)</f>
        <v>Si</v>
      </c>
      <c r="J88" s="138" t="str">
        <f>VLOOKUP(E88,VIP!$A$2:$O12996,8,FALSE)</f>
        <v>Si</v>
      </c>
      <c r="K88" s="138" t="str">
        <f>VLOOKUP(E88,VIP!$A$2:$O16570,6,0)</f>
        <v>NO</v>
      </c>
      <c r="L88" s="143" t="s">
        <v>2409</v>
      </c>
      <c r="M88" s="157" t="s">
        <v>2530</v>
      </c>
      <c r="N88" s="93" t="s">
        <v>2443</v>
      </c>
      <c r="O88" s="138" t="s">
        <v>2444</v>
      </c>
      <c r="P88" s="143"/>
      <c r="Q88" s="156" t="s">
        <v>2779</v>
      </c>
    </row>
    <row r="89" spans="1:22" ht="18" x14ac:dyDescent="0.25">
      <c r="A89" s="138" t="str">
        <f>VLOOKUP(E89,'LISTADO ATM'!$A$2:$C$901,3,0)</f>
        <v>ESTE</v>
      </c>
      <c r="B89" s="144">
        <v>3336033111</v>
      </c>
      <c r="C89" s="94">
        <v>44460.600578703707</v>
      </c>
      <c r="D89" s="94" t="s">
        <v>2440</v>
      </c>
      <c r="E89" s="136">
        <v>824</v>
      </c>
      <c r="F89" s="138" t="str">
        <f>VLOOKUP(E89,VIP!$A$2:$O16102,2,0)</f>
        <v>DRBR824</v>
      </c>
      <c r="G89" s="138" t="str">
        <f>VLOOKUP(E89,'LISTADO ATM'!$A$2:$B$900,2,0)</f>
        <v xml:space="preserve">ATM Multiplaza (Higuey) </v>
      </c>
      <c r="H89" s="138" t="str">
        <f>VLOOKUP(E89,VIP!$A$2:$O21063,7,FALSE)</f>
        <v>Si</v>
      </c>
      <c r="I89" s="138" t="str">
        <f>VLOOKUP(E89,VIP!$A$2:$O13028,8,FALSE)</f>
        <v>Si</v>
      </c>
      <c r="J89" s="138" t="str">
        <f>VLOOKUP(E89,VIP!$A$2:$O12978,8,FALSE)</f>
        <v>Si</v>
      </c>
      <c r="K89" s="138" t="str">
        <f>VLOOKUP(E89,VIP!$A$2:$O16552,6,0)</f>
        <v>NO</v>
      </c>
      <c r="L89" s="143" t="s">
        <v>2409</v>
      </c>
      <c r="M89" s="157" t="s">
        <v>2530</v>
      </c>
      <c r="N89" s="93" t="s">
        <v>2443</v>
      </c>
      <c r="O89" s="138" t="s">
        <v>2444</v>
      </c>
      <c r="P89" s="143"/>
      <c r="Q89" s="156" t="s">
        <v>2779</v>
      </c>
    </row>
    <row r="90" spans="1:22" ht="18" x14ac:dyDescent="0.25">
      <c r="A90" s="138" t="str">
        <f>VLOOKUP(E90,'LISTADO ATM'!$A$2:$C$901,3,0)</f>
        <v>DISTRITO NACIONAL</v>
      </c>
      <c r="B90" s="144" t="s">
        <v>2667</v>
      </c>
      <c r="C90" s="94">
        <v>44461.438854166663</v>
      </c>
      <c r="D90" s="94" t="s">
        <v>2440</v>
      </c>
      <c r="E90" s="136">
        <v>860</v>
      </c>
      <c r="F90" s="138" t="str">
        <f>VLOOKUP(E90,VIP!$A$2:$O16132,2,0)</f>
        <v>DRBR860</v>
      </c>
      <c r="G90" s="138" t="str">
        <f>VLOOKUP(E90,'LISTADO ATM'!$A$2:$B$900,2,0)</f>
        <v xml:space="preserve">ATM Oficina Bella Vista 27 de Febrero I </v>
      </c>
      <c r="H90" s="138" t="str">
        <f>VLOOKUP(E90,VIP!$A$2:$O21093,7,FALSE)</f>
        <v>Si</v>
      </c>
      <c r="I90" s="138" t="str">
        <f>VLOOKUP(E90,VIP!$A$2:$O13058,8,FALSE)</f>
        <v>Si</v>
      </c>
      <c r="J90" s="138" t="str">
        <f>VLOOKUP(E90,VIP!$A$2:$O13008,8,FALSE)</f>
        <v>Si</v>
      </c>
      <c r="K90" s="138" t="str">
        <f>VLOOKUP(E90,VIP!$A$2:$O16582,6,0)</f>
        <v>NO</v>
      </c>
      <c r="L90" s="143" t="s">
        <v>2409</v>
      </c>
      <c r="M90" s="157" t="s">
        <v>2530</v>
      </c>
      <c r="N90" s="93" t="s">
        <v>2443</v>
      </c>
      <c r="O90" s="138" t="s">
        <v>2444</v>
      </c>
      <c r="P90" s="143"/>
      <c r="Q90" s="156" t="s">
        <v>2779</v>
      </c>
    </row>
    <row r="91" spans="1:22" ht="18" x14ac:dyDescent="0.25">
      <c r="A91" s="138" t="str">
        <f>VLOOKUP(E91,'LISTADO ATM'!$A$2:$C$901,3,0)</f>
        <v>DISTRITO NACIONAL</v>
      </c>
      <c r="B91" s="144">
        <v>3336033628</v>
      </c>
      <c r="C91" s="94">
        <v>44460.816608796296</v>
      </c>
      <c r="D91" s="94" t="s">
        <v>2440</v>
      </c>
      <c r="E91" s="136">
        <v>884</v>
      </c>
      <c r="F91" s="138" t="str">
        <f>VLOOKUP(E91,VIP!$A$2:$O16124,2,0)</f>
        <v>DRBR884</v>
      </c>
      <c r="G91" s="138" t="str">
        <f>VLOOKUP(E91,'LISTADO ATM'!$A$2:$B$900,2,0)</f>
        <v xml:space="preserve">ATM UNP Olé Sabana Perdida </v>
      </c>
      <c r="H91" s="138" t="str">
        <f>VLOOKUP(E91,VIP!$A$2:$O21085,7,FALSE)</f>
        <v>Si</v>
      </c>
      <c r="I91" s="138" t="str">
        <f>VLOOKUP(E91,VIP!$A$2:$O13050,8,FALSE)</f>
        <v>Si</v>
      </c>
      <c r="J91" s="138" t="str">
        <f>VLOOKUP(E91,VIP!$A$2:$O13000,8,FALSE)</f>
        <v>Si</v>
      </c>
      <c r="K91" s="138" t="str">
        <f>VLOOKUP(E91,VIP!$A$2:$O16574,6,0)</f>
        <v>NO</v>
      </c>
      <c r="L91" s="143" t="s">
        <v>2409</v>
      </c>
      <c r="M91" s="157" t="s">
        <v>2530</v>
      </c>
      <c r="N91" s="93" t="s">
        <v>2443</v>
      </c>
      <c r="O91" s="138" t="s">
        <v>2444</v>
      </c>
      <c r="P91" s="143"/>
      <c r="Q91" s="156" t="s">
        <v>2779</v>
      </c>
    </row>
    <row r="92" spans="1:22" ht="18" x14ac:dyDescent="0.25">
      <c r="A92" s="138" t="str">
        <f>VLOOKUP(E92,'LISTADO ATM'!$A$2:$C$901,3,0)</f>
        <v>DISTRITO NACIONAL</v>
      </c>
      <c r="B92" s="144">
        <v>3336031943</v>
      </c>
      <c r="C92" s="94">
        <v>44459.732905092591</v>
      </c>
      <c r="D92" s="94" t="s">
        <v>2440</v>
      </c>
      <c r="E92" s="136">
        <v>900</v>
      </c>
      <c r="F92" s="138" t="str">
        <f>VLOOKUP(E92,VIP!$A$2:$O16053,2,0)</f>
        <v>DRBR900</v>
      </c>
      <c r="G92" s="138" t="str">
        <f>VLOOKUP(E92,'LISTADO ATM'!$A$2:$B$900,2,0)</f>
        <v xml:space="preserve">ATM UNP Merca Santo Domingo </v>
      </c>
      <c r="H92" s="138" t="str">
        <f>VLOOKUP(E92,VIP!$A$2:$O21014,7,FALSE)</f>
        <v>Si</v>
      </c>
      <c r="I92" s="138" t="str">
        <f>VLOOKUP(E92,VIP!$A$2:$O12979,8,FALSE)</f>
        <v>Si</v>
      </c>
      <c r="J92" s="138" t="str">
        <f>VLOOKUP(E92,VIP!$A$2:$O12929,8,FALSE)</f>
        <v>Si</v>
      </c>
      <c r="K92" s="138" t="str">
        <f>VLOOKUP(E92,VIP!$A$2:$O16503,6,0)</f>
        <v>NO</v>
      </c>
      <c r="L92" s="143" t="s">
        <v>2409</v>
      </c>
      <c r="M92" s="157" t="s">
        <v>2530</v>
      </c>
      <c r="N92" s="93" t="s">
        <v>2443</v>
      </c>
      <c r="O92" s="138" t="s">
        <v>2444</v>
      </c>
      <c r="P92" s="143"/>
      <c r="Q92" s="156" t="s">
        <v>2780</v>
      </c>
    </row>
    <row r="93" spans="1:22" ht="18" x14ac:dyDescent="0.25">
      <c r="A93" s="138" t="str">
        <f>VLOOKUP(E93,'LISTADO ATM'!$A$2:$C$901,3,0)</f>
        <v>DISTRITO NACIONAL</v>
      </c>
      <c r="B93" s="144">
        <v>3336033648</v>
      </c>
      <c r="C93" s="94">
        <v>44460.873090277775</v>
      </c>
      <c r="D93" s="94" t="s">
        <v>2440</v>
      </c>
      <c r="E93" s="136">
        <v>931</v>
      </c>
      <c r="F93" s="138" t="str">
        <f>VLOOKUP(E93,VIP!$A$2:$O16109,2,0)</f>
        <v>DRBR24N</v>
      </c>
      <c r="G93" s="138" t="str">
        <f>VLOOKUP(E93,'LISTADO ATM'!$A$2:$B$900,2,0)</f>
        <v xml:space="preserve">ATM Autobanco Luperón I </v>
      </c>
      <c r="H93" s="138" t="str">
        <f>VLOOKUP(E93,VIP!$A$2:$O21070,7,FALSE)</f>
        <v>Si</v>
      </c>
      <c r="I93" s="138" t="str">
        <f>VLOOKUP(E93,VIP!$A$2:$O13035,8,FALSE)</f>
        <v>Si</v>
      </c>
      <c r="J93" s="138" t="str">
        <f>VLOOKUP(E93,VIP!$A$2:$O12985,8,FALSE)</f>
        <v>Si</v>
      </c>
      <c r="K93" s="138" t="str">
        <f>VLOOKUP(E93,VIP!$A$2:$O16559,6,0)</f>
        <v>NO</v>
      </c>
      <c r="L93" s="143" t="s">
        <v>2409</v>
      </c>
      <c r="M93" s="157" t="s">
        <v>2530</v>
      </c>
      <c r="N93" s="93" t="s">
        <v>2443</v>
      </c>
      <c r="O93" s="138" t="s">
        <v>2444</v>
      </c>
      <c r="P93" s="143"/>
      <c r="Q93" s="156" t="s">
        <v>2781</v>
      </c>
      <c r="R93" s="99"/>
      <c r="S93" s="99"/>
      <c r="T93" s="99"/>
      <c r="U93" s="129"/>
      <c r="V93" s="68"/>
    </row>
    <row r="94" spans="1:22" ht="18" x14ac:dyDescent="0.25">
      <c r="A94" s="138" t="str">
        <f>VLOOKUP(E94,'LISTADO ATM'!$A$2:$C$901,3,0)</f>
        <v>DISTRITO NACIONAL</v>
      </c>
      <c r="B94" s="144" t="s">
        <v>2684</v>
      </c>
      <c r="C94" s="94">
        <v>44461.405034722222</v>
      </c>
      <c r="D94" s="94" t="s">
        <v>2440</v>
      </c>
      <c r="E94" s="136">
        <v>993</v>
      </c>
      <c r="F94" s="138" t="str">
        <f>VLOOKUP(E94,VIP!$A$2:$O16147,2,0)</f>
        <v>DRBR993</v>
      </c>
      <c r="G94" s="138" t="str">
        <f>VLOOKUP(E94,'LISTADO ATM'!$A$2:$B$900,2,0)</f>
        <v xml:space="preserve">ATM Centro Medico Integral II </v>
      </c>
      <c r="H94" s="138" t="str">
        <f>VLOOKUP(E94,VIP!$A$2:$O21108,7,FALSE)</f>
        <v>Si</v>
      </c>
      <c r="I94" s="138" t="str">
        <f>VLOOKUP(E94,VIP!$A$2:$O13073,8,FALSE)</f>
        <v>Si</v>
      </c>
      <c r="J94" s="138" t="str">
        <f>VLOOKUP(E94,VIP!$A$2:$O13023,8,FALSE)</f>
        <v>Si</v>
      </c>
      <c r="K94" s="138" t="str">
        <f>VLOOKUP(E94,VIP!$A$2:$O16597,6,0)</f>
        <v>NO</v>
      </c>
      <c r="L94" s="143" t="s">
        <v>2409</v>
      </c>
      <c r="M94" s="157" t="s">
        <v>2530</v>
      </c>
      <c r="N94" s="93" t="s">
        <v>2443</v>
      </c>
      <c r="O94" s="138" t="s">
        <v>2444</v>
      </c>
      <c r="P94" s="143"/>
      <c r="Q94" s="156" t="s">
        <v>2781</v>
      </c>
      <c r="R94" s="99"/>
      <c r="S94" s="99"/>
      <c r="T94" s="99"/>
      <c r="U94" s="129"/>
      <c r="V94" s="68"/>
    </row>
    <row r="95" spans="1:22" ht="18" x14ac:dyDescent="0.25">
      <c r="A95" s="138" t="str">
        <f>VLOOKUP(E95,'LISTADO ATM'!$A$2:$C$901,3,0)</f>
        <v>NORTE</v>
      </c>
      <c r="B95" s="144" t="s">
        <v>2759</v>
      </c>
      <c r="C95" s="94">
        <v>44461.520462962966</v>
      </c>
      <c r="D95" s="94" t="s">
        <v>2614</v>
      </c>
      <c r="E95" s="136">
        <v>606</v>
      </c>
      <c r="F95" s="138" t="str">
        <f>VLOOKUP(E95,VIP!$A$2:$O16146,2,0)</f>
        <v>DRBR704</v>
      </c>
      <c r="G95" s="138" t="str">
        <f>VLOOKUP(E95,'LISTADO ATM'!$A$2:$B$900,2,0)</f>
        <v xml:space="preserve">ATM UNP Manolo Tavarez Justo </v>
      </c>
      <c r="H95" s="138" t="str">
        <f>VLOOKUP(E95,VIP!$A$2:$O21107,7,FALSE)</f>
        <v>Si</v>
      </c>
      <c r="I95" s="138" t="str">
        <f>VLOOKUP(E95,VIP!$A$2:$O13072,8,FALSE)</f>
        <v>Si</v>
      </c>
      <c r="J95" s="138" t="str">
        <f>VLOOKUP(E95,VIP!$A$2:$O13022,8,FALSE)</f>
        <v>Si</v>
      </c>
      <c r="K95" s="138" t="str">
        <f>VLOOKUP(E95,VIP!$A$2:$O16596,6,0)</f>
        <v>NO</v>
      </c>
      <c r="L95" s="143" t="s">
        <v>2409</v>
      </c>
      <c r="M95" s="157" t="s">
        <v>2530</v>
      </c>
      <c r="N95" s="93" t="s">
        <v>2443</v>
      </c>
      <c r="O95" s="138" t="s">
        <v>2615</v>
      </c>
      <c r="P95" s="143"/>
      <c r="Q95" s="156" t="s">
        <v>2786</v>
      </c>
      <c r="R95" s="99"/>
      <c r="S95" s="99"/>
      <c r="T95" s="99"/>
      <c r="U95" s="129"/>
      <c r="V95" s="68"/>
    </row>
    <row r="96" spans="1:22" ht="18" x14ac:dyDescent="0.25">
      <c r="A96" s="138" t="str">
        <f>VLOOKUP(E96,'LISTADO ATM'!$A$2:$C$901,3,0)</f>
        <v>ESTE</v>
      </c>
      <c r="B96" s="144" t="s">
        <v>2761</v>
      </c>
      <c r="C96" s="94">
        <v>44461.517233796294</v>
      </c>
      <c r="D96" s="94" t="s">
        <v>2459</v>
      </c>
      <c r="E96" s="136">
        <v>830</v>
      </c>
      <c r="F96" s="138" t="str">
        <f>VLOOKUP(E96,VIP!$A$2:$O16148,2,0)</f>
        <v>DRBR830</v>
      </c>
      <c r="G96" s="138" t="str">
        <f>VLOOKUP(E96,'LISTADO ATM'!$A$2:$B$900,2,0)</f>
        <v xml:space="preserve">ATM UNP Sabana Grande de Boyá </v>
      </c>
      <c r="H96" s="138" t="str">
        <f>VLOOKUP(E96,VIP!$A$2:$O21109,7,FALSE)</f>
        <v>Si</v>
      </c>
      <c r="I96" s="138" t="str">
        <f>VLOOKUP(E96,VIP!$A$2:$O13074,8,FALSE)</f>
        <v>Si</v>
      </c>
      <c r="J96" s="138" t="str">
        <f>VLOOKUP(E96,VIP!$A$2:$O13024,8,FALSE)</f>
        <v>Si</v>
      </c>
      <c r="K96" s="138" t="str">
        <f>VLOOKUP(E96,VIP!$A$2:$O16598,6,0)</f>
        <v>NO</v>
      </c>
      <c r="L96" s="143" t="s">
        <v>2409</v>
      </c>
      <c r="M96" s="157" t="s">
        <v>2530</v>
      </c>
      <c r="N96" s="93" t="s">
        <v>2443</v>
      </c>
      <c r="O96" s="138" t="s">
        <v>2616</v>
      </c>
      <c r="P96" s="143"/>
      <c r="Q96" s="156" t="s">
        <v>2786</v>
      </c>
      <c r="R96" s="99"/>
      <c r="S96" s="99"/>
      <c r="T96" s="99"/>
      <c r="U96" s="129"/>
      <c r="V96" s="68"/>
    </row>
    <row r="97" spans="1:22" ht="18" x14ac:dyDescent="0.25">
      <c r="A97" s="138" t="str">
        <f>VLOOKUP(E97,'LISTADO ATM'!$A$2:$C$901,3,0)</f>
        <v>DISTRITO NACIONAL</v>
      </c>
      <c r="B97" s="144">
        <v>3336033621</v>
      </c>
      <c r="C97" s="94">
        <v>44460.808148148149</v>
      </c>
      <c r="D97" s="94" t="s">
        <v>2174</v>
      </c>
      <c r="E97" s="136">
        <v>676</v>
      </c>
      <c r="F97" s="138" t="str">
        <f>VLOOKUP(E97,VIP!$A$2:$O16129,2,0)</f>
        <v>DRBR676</v>
      </c>
      <c r="G97" s="138" t="str">
        <f>VLOOKUP(E97,'LISTADO ATM'!$A$2:$B$900,2,0)</f>
        <v>ATM S/M Bravo Colina Del Oeste</v>
      </c>
      <c r="H97" s="138" t="str">
        <f>VLOOKUP(E97,VIP!$A$2:$O21090,7,FALSE)</f>
        <v>Si</v>
      </c>
      <c r="I97" s="138" t="str">
        <f>VLOOKUP(E97,VIP!$A$2:$O13055,8,FALSE)</f>
        <v>Si</v>
      </c>
      <c r="J97" s="138" t="str">
        <f>VLOOKUP(E97,VIP!$A$2:$O13005,8,FALSE)</f>
        <v>Si</v>
      </c>
      <c r="K97" s="138" t="str">
        <f>VLOOKUP(E97,VIP!$A$2:$O16579,6,0)</f>
        <v>NO</v>
      </c>
      <c r="L97" s="143" t="s">
        <v>2455</v>
      </c>
      <c r="M97" s="157" t="s">
        <v>2530</v>
      </c>
      <c r="N97" s="93" t="s">
        <v>2443</v>
      </c>
      <c r="O97" s="138" t="s">
        <v>2445</v>
      </c>
      <c r="P97" s="143"/>
      <c r="Q97" s="156" t="s">
        <v>2718</v>
      </c>
      <c r="R97" s="99"/>
      <c r="S97" s="99"/>
      <c r="T97" s="99"/>
      <c r="U97" s="129"/>
      <c r="V97" s="68"/>
    </row>
    <row r="98" spans="1:22" ht="18" x14ac:dyDescent="0.25">
      <c r="A98" s="138" t="str">
        <f>VLOOKUP(E98,'LISTADO ATM'!$A$2:$C$901,3,0)</f>
        <v>DISTRITO NACIONAL</v>
      </c>
      <c r="B98" s="144">
        <v>3336033660</v>
      </c>
      <c r="C98" s="94">
        <v>44460.894814814812</v>
      </c>
      <c r="D98" s="94" t="s">
        <v>2174</v>
      </c>
      <c r="E98" s="136">
        <v>390</v>
      </c>
      <c r="F98" s="138" t="str">
        <f>VLOOKUP(E98,VIP!$A$2:$O16101,2,0)</f>
        <v>DRBR390</v>
      </c>
      <c r="G98" s="138" t="str">
        <f>VLOOKUP(E98,'LISTADO ATM'!$A$2:$B$900,2,0)</f>
        <v xml:space="preserve">ATM Oficina Boca Chica II </v>
      </c>
      <c r="H98" s="138" t="str">
        <f>VLOOKUP(E98,VIP!$A$2:$O21062,7,FALSE)</f>
        <v>Si</v>
      </c>
      <c r="I98" s="138" t="str">
        <f>VLOOKUP(E98,VIP!$A$2:$O13027,8,FALSE)</f>
        <v>Si</v>
      </c>
      <c r="J98" s="138" t="str">
        <f>VLOOKUP(E98,VIP!$A$2:$O12977,8,FALSE)</f>
        <v>Si</v>
      </c>
      <c r="K98" s="138" t="str">
        <f>VLOOKUP(E98,VIP!$A$2:$O16551,6,0)</f>
        <v>NO</v>
      </c>
      <c r="L98" s="143" t="s">
        <v>2455</v>
      </c>
      <c r="M98" s="157" t="s">
        <v>2530</v>
      </c>
      <c r="N98" s="93" t="s">
        <v>2443</v>
      </c>
      <c r="O98" s="138" t="s">
        <v>2445</v>
      </c>
      <c r="P98" s="143"/>
      <c r="Q98" s="156" t="s">
        <v>2719</v>
      </c>
      <c r="R98" s="99"/>
      <c r="S98" s="99"/>
      <c r="T98" s="99"/>
      <c r="U98" s="129"/>
      <c r="V98" s="68"/>
    </row>
    <row r="99" spans="1:22" ht="18" x14ac:dyDescent="0.25">
      <c r="A99" s="138" t="str">
        <f>VLOOKUP(E99,'LISTADO ATM'!$A$2:$C$901,3,0)</f>
        <v>DISTRITO NACIONAL</v>
      </c>
      <c r="B99" s="144">
        <v>3336033051</v>
      </c>
      <c r="C99" s="94">
        <v>44460.567615740743</v>
      </c>
      <c r="D99" s="94" t="s">
        <v>2174</v>
      </c>
      <c r="E99" s="136">
        <v>658</v>
      </c>
      <c r="F99" s="138" t="str">
        <f>VLOOKUP(E99,VIP!$A$2:$O16115,2,0)</f>
        <v>DRBR658</v>
      </c>
      <c r="G99" s="138" t="str">
        <f>VLOOKUP(E99,'LISTADO ATM'!$A$2:$B$900,2,0)</f>
        <v>ATM Cámara de Cuentas</v>
      </c>
      <c r="H99" s="138" t="str">
        <f>VLOOKUP(E99,VIP!$A$2:$O21076,7,FALSE)</f>
        <v>Si</v>
      </c>
      <c r="I99" s="138" t="str">
        <f>VLOOKUP(E99,VIP!$A$2:$O13041,8,FALSE)</f>
        <v>Si</v>
      </c>
      <c r="J99" s="138" t="str">
        <f>VLOOKUP(E99,VIP!$A$2:$O12991,8,FALSE)</f>
        <v>Si</v>
      </c>
      <c r="K99" s="138" t="str">
        <f>VLOOKUP(E99,VIP!$A$2:$O16565,6,0)</f>
        <v>NO</v>
      </c>
      <c r="L99" s="143" t="s">
        <v>2455</v>
      </c>
      <c r="M99" s="157" t="s">
        <v>2530</v>
      </c>
      <c r="N99" s="93" t="s">
        <v>2443</v>
      </c>
      <c r="O99" s="138" t="s">
        <v>2445</v>
      </c>
      <c r="P99" s="143"/>
      <c r="Q99" s="156" t="s">
        <v>2719</v>
      </c>
      <c r="R99" s="99"/>
      <c r="S99" s="99"/>
      <c r="T99" s="99"/>
      <c r="U99" s="129"/>
      <c r="V99" s="68"/>
    </row>
    <row r="100" spans="1:22" ht="18" x14ac:dyDescent="0.25">
      <c r="A100" s="138" t="str">
        <f>VLOOKUP(E100,'LISTADO ATM'!$A$2:$C$901,3,0)</f>
        <v>DISTRITO NACIONAL</v>
      </c>
      <c r="B100" s="144">
        <v>3336033421</v>
      </c>
      <c r="C100" s="94">
        <v>44460.684837962966</v>
      </c>
      <c r="D100" s="94" t="s">
        <v>2174</v>
      </c>
      <c r="E100" s="136">
        <v>165</v>
      </c>
      <c r="F100" s="138" t="str">
        <f>VLOOKUP(E100,VIP!$A$2:$O16144,2,0)</f>
        <v>DRBR165</v>
      </c>
      <c r="G100" s="138" t="str">
        <f>VLOOKUP(E100,'LISTADO ATM'!$A$2:$B$900,2,0)</f>
        <v>ATM Autoservicio Megacentro</v>
      </c>
      <c r="H100" s="138" t="str">
        <f>VLOOKUP(E100,VIP!$A$2:$O21105,7,FALSE)</f>
        <v>Si</v>
      </c>
      <c r="I100" s="138" t="str">
        <f>VLOOKUP(E100,VIP!$A$2:$O13070,8,FALSE)</f>
        <v>Si</v>
      </c>
      <c r="J100" s="138" t="str">
        <f>VLOOKUP(E100,VIP!$A$2:$O13020,8,FALSE)</f>
        <v>Si</v>
      </c>
      <c r="K100" s="138" t="str">
        <f>VLOOKUP(E100,VIP!$A$2:$O16594,6,0)</f>
        <v>SI</v>
      </c>
      <c r="L100" s="143" t="s">
        <v>2455</v>
      </c>
      <c r="M100" s="157" t="s">
        <v>2530</v>
      </c>
      <c r="N100" s="93" t="s">
        <v>2443</v>
      </c>
      <c r="O100" s="138" t="s">
        <v>2445</v>
      </c>
      <c r="P100" s="143"/>
      <c r="Q100" s="156" t="s">
        <v>2783</v>
      </c>
      <c r="R100" s="99"/>
      <c r="S100" s="99"/>
      <c r="T100" s="99"/>
      <c r="U100" s="129"/>
      <c r="V100" s="68"/>
    </row>
    <row r="101" spans="1:22" ht="18" x14ac:dyDescent="0.25">
      <c r="A101" s="138" t="str">
        <f>VLOOKUP(E101,'LISTADO ATM'!$A$2:$C$901,3,0)</f>
        <v>DISTRITO NACIONAL</v>
      </c>
      <c r="B101" s="144">
        <v>3336033625</v>
      </c>
      <c r="C101" s="94">
        <v>44460.811041666668</v>
      </c>
      <c r="D101" s="94" t="s">
        <v>2174</v>
      </c>
      <c r="E101" s="136">
        <v>422</v>
      </c>
      <c r="F101" s="138" t="str">
        <f>VLOOKUP(E101,VIP!$A$2:$O16126,2,0)</f>
        <v>DRBR422</v>
      </c>
      <c r="G101" s="138" t="str">
        <f>VLOOKUP(E101,'LISTADO ATM'!$A$2:$B$900,2,0)</f>
        <v xml:space="preserve">ATM Olé Manoguayabo </v>
      </c>
      <c r="H101" s="138" t="str">
        <f>VLOOKUP(E101,VIP!$A$2:$O21087,7,FALSE)</f>
        <v>Si</v>
      </c>
      <c r="I101" s="138" t="str">
        <f>VLOOKUP(E101,VIP!$A$2:$O13052,8,FALSE)</f>
        <v>Si</v>
      </c>
      <c r="J101" s="138" t="str">
        <f>VLOOKUP(E101,VIP!$A$2:$O13002,8,FALSE)</f>
        <v>Si</v>
      </c>
      <c r="K101" s="138" t="str">
        <f>VLOOKUP(E101,VIP!$A$2:$O16576,6,0)</f>
        <v>NO</v>
      </c>
      <c r="L101" s="143" t="s">
        <v>2455</v>
      </c>
      <c r="M101" s="157" t="s">
        <v>2530</v>
      </c>
      <c r="N101" s="93" t="s">
        <v>2443</v>
      </c>
      <c r="O101" s="138" t="s">
        <v>2445</v>
      </c>
      <c r="P101" s="143"/>
      <c r="Q101" s="156" t="s">
        <v>2783</v>
      </c>
      <c r="R101" s="99"/>
      <c r="S101" s="99"/>
      <c r="T101" s="99"/>
      <c r="U101" s="129"/>
      <c r="V101" s="68"/>
    </row>
    <row r="102" spans="1:22" ht="18" x14ac:dyDescent="0.25">
      <c r="A102" s="138" t="str">
        <f>VLOOKUP(E102,'LISTADO ATM'!$A$2:$C$901,3,0)</f>
        <v>DISTRITO NACIONAL</v>
      </c>
      <c r="B102" s="144">
        <v>3336033633</v>
      </c>
      <c r="C102" s="94">
        <v>44460.829513888886</v>
      </c>
      <c r="D102" s="94" t="s">
        <v>2174</v>
      </c>
      <c r="E102" s="136">
        <v>813</v>
      </c>
      <c r="F102" s="138" t="str">
        <f>VLOOKUP(E102,VIP!$A$2:$O16123,2,0)</f>
        <v>DRBR815</v>
      </c>
      <c r="G102" s="138" t="str">
        <f>VLOOKUP(E102,'LISTADO ATM'!$A$2:$B$900,2,0)</f>
        <v>ATM Occidental Mall</v>
      </c>
      <c r="H102" s="138" t="str">
        <f>VLOOKUP(E102,VIP!$A$2:$O21084,7,FALSE)</f>
        <v>Si</v>
      </c>
      <c r="I102" s="138" t="str">
        <f>VLOOKUP(E102,VIP!$A$2:$O13049,8,FALSE)</f>
        <v>Si</v>
      </c>
      <c r="J102" s="138" t="str">
        <f>VLOOKUP(E102,VIP!$A$2:$O12999,8,FALSE)</f>
        <v>Si</v>
      </c>
      <c r="K102" s="138" t="str">
        <f>VLOOKUP(E102,VIP!$A$2:$O16573,6,0)</f>
        <v>NO</v>
      </c>
      <c r="L102" s="143" t="s">
        <v>2455</v>
      </c>
      <c r="M102" s="157" t="s">
        <v>2530</v>
      </c>
      <c r="N102" s="93" t="s">
        <v>2443</v>
      </c>
      <c r="O102" s="138" t="s">
        <v>2445</v>
      </c>
      <c r="P102" s="143"/>
      <c r="Q102" s="156" t="s">
        <v>2783</v>
      </c>
      <c r="R102" s="99"/>
      <c r="S102" s="99"/>
      <c r="T102" s="99"/>
      <c r="U102" s="129"/>
      <c r="V102" s="68"/>
    </row>
    <row r="103" spans="1:22" ht="18" x14ac:dyDescent="0.25">
      <c r="A103" s="138" t="str">
        <f>VLOOKUP(E103,'LISTADO ATM'!$A$2:$C$901,3,0)</f>
        <v>NORTE</v>
      </c>
      <c r="B103" s="144" t="s">
        <v>2728</v>
      </c>
      <c r="C103" s="94">
        <v>44461.627187500002</v>
      </c>
      <c r="D103" s="94" t="s">
        <v>2175</v>
      </c>
      <c r="E103" s="136">
        <v>666</v>
      </c>
      <c r="F103" s="138" t="str">
        <f>VLOOKUP(E103,VIP!$A$2:$O16107,2,0)</f>
        <v>DRBR666</v>
      </c>
      <c r="G103" s="138" t="str">
        <f>VLOOKUP(E103,'LISTADO ATM'!$A$2:$B$900,2,0)</f>
        <v>ATM S/M El Porvernir Libert</v>
      </c>
      <c r="H103" s="138" t="str">
        <f>VLOOKUP(E103,VIP!$A$2:$O21068,7,FALSE)</f>
        <v>N/A</v>
      </c>
      <c r="I103" s="138" t="str">
        <f>VLOOKUP(E103,VIP!$A$2:$O13033,8,FALSE)</f>
        <v>N/A</v>
      </c>
      <c r="J103" s="138" t="str">
        <f>VLOOKUP(E103,VIP!$A$2:$O12983,8,FALSE)</f>
        <v>N/A</v>
      </c>
      <c r="K103" s="138" t="str">
        <f>VLOOKUP(E103,VIP!$A$2:$O16557,6,0)</f>
        <v>N/A</v>
      </c>
      <c r="L103" s="143" t="s">
        <v>2455</v>
      </c>
      <c r="M103" s="157" t="s">
        <v>2530</v>
      </c>
      <c r="N103" s="93" t="s">
        <v>2443</v>
      </c>
      <c r="O103" s="138" t="s">
        <v>2634</v>
      </c>
      <c r="P103" s="143"/>
      <c r="Q103" s="156" t="s">
        <v>2786</v>
      </c>
      <c r="R103" s="99"/>
      <c r="S103" s="99"/>
      <c r="T103" s="99"/>
      <c r="U103" s="129"/>
      <c r="V103" s="68"/>
    </row>
    <row r="104" spans="1:22" ht="18" x14ac:dyDescent="0.25">
      <c r="A104" s="138" t="str">
        <f>VLOOKUP(E104,'LISTADO ATM'!$A$2:$C$901,3,0)</f>
        <v>DISTRITO NACIONAL</v>
      </c>
      <c r="B104" s="144" t="s">
        <v>2750</v>
      </c>
      <c r="C104" s="94">
        <v>44461.585150462961</v>
      </c>
      <c r="D104" s="94" t="s">
        <v>2174</v>
      </c>
      <c r="E104" s="136">
        <v>535</v>
      </c>
      <c r="F104" s="138" t="str">
        <f>VLOOKUP(E104,VIP!$A$2:$O16135,2,0)</f>
        <v>DRBR535</v>
      </c>
      <c r="G104" s="138" t="str">
        <f>VLOOKUP(E104,'LISTADO ATM'!$A$2:$B$900,2,0)</f>
        <v xml:space="preserve">ATM Autoservicio Torre III </v>
      </c>
      <c r="H104" s="138" t="str">
        <f>VLOOKUP(E104,VIP!$A$2:$O21096,7,FALSE)</f>
        <v>Si</v>
      </c>
      <c r="I104" s="138" t="str">
        <f>VLOOKUP(E104,VIP!$A$2:$O13061,8,FALSE)</f>
        <v>No</v>
      </c>
      <c r="J104" s="138" t="str">
        <f>VLOOKUP(E104,VIP!$A$2:$O13011,8,FALSE)</f>
        <v>No</v>
      </c>
      <c r="K104" s="138" t="str">
        <f>VLOOKUP(E104,VIP!$A$2:$O16585,6,0)</f>
        <v>SI</v>
      </c>
      <c r="L104" s="143" t="s">
        <v>2751</v>
      </c>
      <c r="M104" s="93" t="s">
        <v>2437</v>
      </c>
      <c r="N104" s="93" t="s">
        <v>2630</v>
      </c>
      <c r="O104" s="138" t="s">
        <v>2445</v>
      </c>
      <c r="P104" s="143" t="s">
        <v>2787</v>
      </c>
      <c r="Q104" s="134" t="s">
        <v>2751</v>
      </c>
      <c r="R104" s="99"/>
      <c r="S104" s="99"/>
      <c r="T104" s="99"/>
      <c r="U104" s="129"/>
      <c r="V104" s="68"/>
    </row>
    <row r="105" spans="1:22" ht="18" x14ac:dyDescent="0.25">
      <c r="A105" s="138" t="str">
        <f>VLOOKUP(E105,'LISTADO ATM'!$A$2:$C$901,3,0)</f>
        <v>SUR</v>
      </c>
      <c r="B105" s="144">
        <v>3336030155</v>
      </c>
      <c r="C105" s="94">
        <v>44457.361319444448</v>
      </c>
      <c r="D105" s="94" t="s">
        <v>2174</v>
      </c>
      <c r="E105" s="136">
        <v>134</v>
      </c>
      <c r="F105" s="138" t="str">
        <f>VLOOKUP(E105,VIP!$A$2:$O16012,2,0)</f>
        <v>DRBR134</v>
      </c>
      <c r="G105" s="138" t="str">
        <f>VLOOKUP(E105,'LISTADO ATM'!$A$2:$B$900,2,0)</f>
        <v xml:space="preserve">ATM Oficina San José de Ocoa </v>
      </c>
      <c r="H105" s="138" t="str">
        <f>VLOOKUP(E105,VIP!$A$2:$O20973,7,FALSE)</f>
        <v>Si</v>
      </c>
      <c r="I105" s="138" t="str">
        <f>VLOOKUP(E105,VIP!$A$2:$O12938,8,FALSE)</f>
        <v>Si</v>
      </c>
      <c r="J105" s="138" t="str">
        <f>VLOOKUP(E105,VIP!$A$2:$O12888,8,FALSE)</f>
        <v>Si</v>
      </c>
      <c r="K105" s="138" t="str">
        <f>VLOOKUP(E105,VIP!$A$2:$O16462,6,0)</f>
        <v>SI</v>
      </c>
      <c r="L105" s="143" t="s">
        <v>2212</v>
      </c>
      <c r="M105" s="93" t="s">
        <v>2437</v>
      </c>
      <c r="N105" s="93" t="s">
        <v>2443</v>
      </c>
      <c r="O105" s="138" t="s">
        <v>2445</v>
      </c>
      <c r="P105" s="143"/>
      <c r="Q105" s="134" t="s">
        <v>2212</v>
      </c>
      <c r="R105" s="99"/>
      <c r="S105" s="99"/>
      <c r="T105" s="99"/>
      <c r="U105" s="129"/>
      <c r="V105" s="68"/>
    </row>
    <row r="106" spans="1:22" ht="18" x14ac:dyDescent="0.25">
      <c r="A106" s="138" t="str">
        <f>VLOOKUP(E106,'LISTADO ATM'!$A$2:$C$901,3,0)</f>
        <v>DISTRITO NACIONAL</v>
      </c>
      <c r="B106" s="144" t="s">
        <v>2656</v>
      </c>
      <c r="C106" s="94">
        <v>44461.452384259261</v>
      </c>
      <c r="D106" s="94" t="s">
        <v>2174</v>
      </c>
      <c r="E106" s="136">
        <v>192</v>
      </c>
      <c r="F106" s="138" t="str">
        <f>VLOOKUP(E106,VIP!$A$2:$O16122,2,0)</f>
        <v>DRBR192</v>
      </c>
      <c r="G106" s="138" t="str">
        <f>VLOOKUP(E106,'LISTADO ATM'!$A$2:$B$900,2,0)</f>
        <v xml:space="preserve">ATM Autobanco Luperón II </v>
      </c>
      <c r="H106" s="138" t="str">
        <f>VLOOKUP(E106,VIP!$A$2:$O21083,7,FALSE)</f>
        <v>Si</v>
      </c>
      <c r="I106" s="138" t="str">
        <f>VLOOKUP(E106,VIP!$A$2:$O13048,8,FALSE)</f>
        <v>Si</v>
      </c>
      <c r="J106" s="138" t="str">
        <f>VLOOKUP(E106,VIP!$A$2:$O12998,8,FALSE)</f>
        <v>Si</v>
      </c>
      <c r="K106" s="138" t="str">
        <f>VLOOKUP(E106,VIP!$A$2:$O16572,6,0)</f>
        <v>NO</v>
      </c>
      <c r="L106" s="143" t="s">
        <v>2212</v>
      </c>
      <c r="M106" s="93" t="s">
        <v>2437</v>
      </c>
      <c r="N106" s="93" t="s">
        <v>2443</v>
      </c>
      <c r="O106" s="138" t="s">
        <v>2445</v>
      </c>
      <c r="P106" s="143"/>
      <c r="Q106" s="134" t="s">
        <v>2212</v>
      </c>
      <c r="R106" s="99"/>
      <c r="S106" s="99"/>
      <c r="T106" s="99"/>
      <c r="U106" s="129"/>
      <c r="V106" s="68"/>
    </row>
    <row r="107" spans="1:22" ht="18" x14ac:dyDescent="0.25">
      <c r="A107" s="138" t="str">
        <f>VLOOKUP(E107,'LISTADO ATM'!$A$2:$C$901,3,0)</f>
        <v>DISTRITO NACIONAL</v>
      </c>
      <c r="B107" s="144">
        <v>3336032650</v>
      </c>
      <c r="C107" s="94">
        <v>44460.456331018519</v>
      </c>
      <c r="D107" s="94" t="s">
        <v>2174</v>
      </c>
      <c r="E107" s="136">
        <v>517</v>
      </c>
      <c r="F107" s="138" t="str">
        <f>VLOOKUP(E107,VIP!$A$2:$O16100,2,0)</f>
        <v>DRBR517</v>
      </c>
      <c r="G107" s="138" t="str">
        <f>VLOOKUP(E107,'LISTADO ATM'!$A$2:$B$900,2,0)</f>
        <v xml:space="preserve">ATM Autobanco Oficina Sans Soucí </v>
      </c>
      <c r="H107" s="138" t="str">
        <f>VLOOKUP(E107,VIP!$A$2:$O21061,7,FALSE)</f>
        <v>Si</v>
      </c>
      <c r="I107" s="138" t="str">
        <f>VLOOKUP(E107,VIP!$A$2:$O13026,8,FALSE)</f>
        <v>Si</v>
      </c>
      <c r="J107" s="138" t="str">
        <f>VLOOKUP(E107,VIP!$A$2:$O12976,8,FALSE)</f>
        <v>Si</v>
      </c>
      <c r="K107" s="138" t="str">
        <f>VLOOKUP(E107,VIP!$A$2:$O16550,6,0)</f>
        <v>SI</v>
      </c>
      <c r="L107" s="143" t="s">
        <v>2212</v>
      </c>
      <c r="M107" s="93" t="s">
        <v>2437</v>
      </c>
      <c r="N107" s="93" t="s">
        <v>2443</v>
      </c>
      <c r="O107" s="138" t="s">
        <v>2445</v>
      </c>
      <c r="P107" s="143"/>
      <c r="Q107" s="134" t="s">
        <v>2212</v>
      </c>
      <c r="R107" s="99"/>
      <c r="S107" s="99"/>
      <c r="T107" s="99"/>
      <c r="U107" s="129"/>
      <c r="V107" s="68"/>
    </row>
    <row r="108" spans="1:22" ht="18" x14ac:dyDescent="0.25">
      <c r="A108" s="138" t="str">
        <f>VLOOKUP(E108,'LISTADO ATM'!$A$2:$C$901,3,0)</f>
        <v>DISTRITO NACIONAL</v>
      </c>
      <c r="B108" s="144" t="s">
        <v>2657</v>
      </c>
      <c r="C108" s="94">
        <v>44461.451296296298</v>
      </c>
      <c r="D108" s="94" t="s">
        <v>2174</v>
      </c>
      <c r="E108" s="136">
        <v>841</v>
      </c>
      <c r="F108" s="138" t="str">
        <f>VLOOKUP(E108,VIP!$A$2:$O16123,2,0)</f>
        <v>DRBR841</v>
      </c>
      <c r="G108" s="138" t="str">
        <f>VLOOKUP(E108,'LISTADO ATM'!$A$2:$B$900,2,0)</f>
        <v xml:space="preserve">ATM CEA </v>
      </c>
      <c r="H108" s="138" t="str">
        <f>VLOOKUP(E108,VIP!$A$2:$O21084,7,FALSE)</f>
        <v>Si</v>
      </c>
      <c r="I108" s="138" t="str">
        <f>VLOOKUP(E108,VIP!$A$2:$O13049,8,FALSE)</f>
        <v>No</v>
      </c>
      <c r="J108" s="138" t="str">
        <f>VLOOKUP(E108,VIP!$A$2:$O12999,8,FALSE)</f>
        <v>No</v>
      </c>
      <c r="K108" s="138" t="str">
        <f>VLOOKUP(E108,VIP!$A$2:$O16573,6,0)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134" t="s">
        <v>2212</v>
      </c>
      <c r="R108" s="99"/>
      <c r="S108" s="99"/>
      <c r="T108" s="99"/>
      <c r="U108" s="129"/>
      <c r="V108" s="68"/>
    </row>
    <row r="109" spans="1:22" ht="18" x14ac:dyDescent="0.25">
      <c r="A109" s="138" t="str">
        <f>VLOOKUP(E109,'LISTADO ATM'!$A$2:$C$901,3,0)</f>
        <v>DISTRITO NACIONAL</v>
      </c>
      <c r="B109" s="144">
        <v>3336030324</v>
      </c>
      <c r="C109" s="94">
        <v>44457.48841435185</v>
      </c>
      <c r="D109" s="94" t="s">
        <v>2174</v>
      </c>
      <c r="E109" s="136">
        <v>861</v>
      </c>
      <c r="F109" s="138" t="str">
        <f>VLOOKUP(E109,VIP!$A$2:$O16010,2,0)</f>
        <v>DRBR861</v>
      </c>
      <c r="G109" s="138" t="str">
        <f>VLOOKUP(E109,'LISTADO ATM'!$A$2:$B$900,2,0)</f>
        <v xml:space="preserve">ATM Oficina Bella Vista 27 de Febrero II </v>
      </c>
      <c r="H109" s="138" t="str">
        <f>VLOOKUP(E109,VIP!$A$2:$O20971,7,FALSE)</f>
        <v>Si</v>
      </c>
      <c r="I109" s="138" t="str">
        <f>VLOOKUP(E109,VIP!$A$2:$O12936,8,FALSE)</f>
        <v>Si</v>
      </c>
      <c r="J109" s="138" t="str">
        <f>VLOOKUP(E109,VIP!$A$2:$O12886,8,FALSE)</f>
        <v>Si</v>
      </c>
      <c r="K109" s="138" t="str">
        <f>VLOOKUP(E109,VIP!$A$2:$O16460,6,0)</f>
        <v>NO</v>
      </c>
      <c r="L109" s="143" t="s">
        <v>2212</v>
      </c>
      <c r="M109" s="93" t="s">
        <v>2437</v>
      </c>
      <c r="N109" s="93" t="s">
        <v>2443</v>
      </c>
      <c r="O109" s="138" t="s">
        <v>2445</v>
      </c>
      <c r="P109" s="143"/>
      <c r="Q109" s="134" t="s">
        <v>2212</v>
      </c>
      <c r="R109" s="99"/>
      <c r="S109" s="99"/>
      <c r="T109" s="99"/>
      <c r="U109" s="129"/>
      <c r="V109" s="68"/>
    </row>
    <row r="110" spans="1:22" ht="18" x14ac:dyDescent="0.25">
      <c r="A110" s="138" t="str">
        <f>VLOOKUP(E110,'LISTADO ATM'!$A$2:$C$901,3,0)</f>
        <v>SUR</v>
      </c>
      <c r="B110" s="144" t="s">
        <v>2659</v>
      </c>
      <c r="C110" s="94">
        <v>44461.445127314815</v>
      </c>
      <c r="D110" s="94" t="s">
        <v>2174</v>
      </c>
      <c r="E110" s="136">
        <v>870</v>
      </c>
      <c r="F110" s="138" t="str">
        <f>VLOOKUP(E110,VIP!$A$2:$O16125,2,0)</f>
        <v>DRBR870</v>
      </c>
      <c r="G110" s="138" t="str">
        <f>VLOOKUP(E110,'LISTADO ATM'!$A$2:$B$900,2,0)</f>
        <v xml:space="preserve">ATM Willbes Dominicana (Barahona) </v>
      </c>
      <c r="H110" s="138" t="str">
        <f>VLOOKUP(E110,VIP!$A$2:$O21086,7,FALSE)</f>
        <v>Si</v>
      </c>
      <c r="I110" s="138" t="str">
        <f>VLOOKUP(E110,VIP!$A$2:$O13051,8,FALSE)</f>
        <v>Si</v>
      </c>
      <c r="J110" s="138" t="str">
        <f>VLOOKUP(E110,VIP!$A$2:$O13001,8,FALSE)</f>
        <v>Si</v>
      </c>
      <c r="K110" s="138" t="str">
        <f>VLOOKUP(E110,VIP!$A$2:$O16575,6,0)</f>
        <v>NO</v>
      </c>
      <c r="L110" s="143" t="s">
        <v>2212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2212</v>
      </c>
      <c r="R110" s="99"/>
      <c r="S110" s="99"/>
      <c r="T110" s="99"/>
      <c r="U110" s="129"/>
      <c r="V110" s="68"/>
    </row>
    <row r="111" spans="1:22" ht="18" x14ac:dyDescent="0.25">
      <c r="A111" s="138" t="str">
        <f>VLOOKUP(E111,'LISTADO ATM'!$A$2:$C$901,3,0)</f>
        <v>DISTRITO NACIONAL</v>
      </c>
      <c r="B111" s="144" t="s">
        <v>2673</v>
      </c>
      <c r="C111" s="94">
        <v>44461.415162037039</v>
      </c>
      <c r="D111" s="94" t="s">
        <v>2174</v>
      </c>
      <c r="E111" s="136">
        <v>902</v>
      </c>
      <c r="F111" s="138" t="str">
        <f>VLOOKUP(E111,VIP!$A$2:$O16138,2,0)</f>
        <v>DRBR16A</v>
      </c>
      <c r="G111" s="138" t="str">
        <f>VLOOKUP(E111,'LISTADO ATM'!$A$2:$B$900,2,0)</f>
        <v xml:space="preserve">ATM Oficina Plaza Florida </v>
      </c>
      <c r="H111" s="138" t="str">
        <f>VLOOKUP(E111,VIP!$A$2:$O21099,7,FALSE)</f>
        <v>Si</v>
      </c>
      <c r="I111" s="138" t="str">
        <f>VLOOKUP(E111,VIP!$A$2:$O13064,8,FALSE)</f>
        <v>Si</v>
      </c>
      <c r="J111" s="138" t="str">
        <f>VLOOKUP(E111,VIP!$A$2:$O13014,8,FALSE)</f>
        <v>Si</v>
      </c>
      <c r="K111" s="138" t="str">
        <f>VLOOKUP(E111,VIP!$A$2:$O16588,6,0)</f>
        <v>NO</v>
      </c>
      <c r="L111" s="143" t="s">
        <v>2212</v>
      </c>
      <c r="M111" s="93" t="s">
        <v>2437</v>
      </c>
      <c r="N111" s="93" t="s">
        <v>2443</v>
      </c>
      <c r="O111" s="138" t="s">
        <v>2445</v>
      </c>
      <c r="P111" s="143"/>
      <c r="Q111" s="134" t="s">
        <v>2212</v>
      </c>
      <c r="R111" s="99"/>
      <c r="S111" s="99"/>
      <c r="T111" s="99"/>
      <c r="U111" s="129"/>
      <c r="V111" s="68"/>
    </row>
    <row r="112" spans="1:22" ht="18" x14ac:dyDescent="0.25">
      <c r="A112" s="138" t="str">
        <f>VLOOKUP(E112,'LISTADO ATM'!$A$2:$C$901,3,0)</f>
        <v>DISTRITO NACIONAL</v>
      </c>
      <c r="B112" s="144">
        <v>3336032092</v>
      </c>
      <c r="C112" s="94">
        <v>44460.154780092591</v>
      </c>
      <c r="D112" s="94" t="s">
        <v>2174</v>
      </c>
      <c r="E112" s="136">
        <v>943</v>
      </c>
      <c r="F112" s="138" t="str">
        <f>VLOOKUP(E112,VIP!$A$2:$O16101,2,0)</f>
        <v>DRBR16K</v>
      </c>
      <c r="G112" s="138" t="str">
        <f>VLOOKUP(E112,'LISTADO ATM'!$A$2:$B$900,2,0)</f>
        <v xml:space="preserve">ATM Oficina Tránsito Terreste </v>
      </c>
      <c r="H112" s="138" t="str">
        <f>VLOOKUP(E112,VIP!$A$2:$O21062,7,FALSE)</f>
        <v>Si</v>
      </c>
      <c r="I112" s="138" t="str">
        <f>VLOOKUP(E112,VIP!$A$2:$O13027,8,FALSE)</f>
        <v>Si</v>
      </c>
      <c r="J112" s="138" t="str">
        <f>VLOOKUP(E112,VIP!$A$2:$O12977,8,FALSE)</f>
        <v>Si</v>
      </c>
      <c r="K112" s="138" t="str">
        <f>VLOOKUP(E112,VIP!$A$2:$O16551,6,0)</f>
        <v>NO</v>
      </c>
      <c r="L112" s="143" t="s">
        <v>2212</v>
      </c>
      <c r="M112" s="93" t="s">
        <v>2437</v>
      </c>
      <c r="N112" s="93" t="s">
        <v>2443</v>
      </c>
      <c r="O112" s="138" t="s">
        <v>2445</v>
      </c>
      <c r="P112" s="143"/>
      <c r="Q112" s="134" t="s">
        <v>2212</v>
      </c>
      <c r="R112" s="99"/>
      <c r="S112" s="99"/>
      <c r="T112" s="99"/>
      <c r="U112" s="129"/>
      <c r="V112" s="68"/>
    </row>
    <row r="113" spans="1:22" ht="18" x14ac:dyDescent="0.25">
      <c r="A113" s="138" t="str">
        <f>VLOOKUP(E113,'LISTADO ATM'!$A$2:$C$901,3,0)</f>
        <v>DISTRITO NACIONAL</v>
      </c>
      <c r="B113" s="144">
        <v>3336033610</v>
      </c>
      <c r="C113" s="94">
        <v>44460.785405092596</v>
      </c>
      <c r="D113" s="94" t="s">
        <v>2174</v>
      </c>
      <c r="E113" s="136">
        <v>951</v>
      </c>
      <c r="F113" s="138" t="str">
        <f>VLOOKUP(E113,VIP!$A$2:$O16132,2,0)</f>
        <v>DRBR203</v>
      </c>
      <c r="G113" s="138" t="str">
        <f>VLOOKUP(E113,'LISTADO ATM'!$A$2:$B$900,2,0)</f>
        <v xml:space="preserve">ATM Oficina Plaza Haché JFK </v>
      </c>
      <c r="H113" s="138" t="str">
        <f>VLOOKUP(E113,VIP!$A$2:$O21093,7,FALSE)</f>
        <v>Si</v>
      </c>
      <c r="I113" s="138" t="str">
        <f>VLOOKUP(E113,VIP!$A$2:$O13058,8,FALSE)</f>
        <v>Si</v>
      </c>
      <c r="J113" s="138" t="str">
        <f>VLOOKUP(E113,VIP!$A$2:$O13008,8,FALSE)</f>
        <v>Si</v>
      </c>
      <c r="K113" s="138" t="str">
        <f>VLOOKUP(E113,VIP!$A$2:$O16582,6,0)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134" t="s">
        <v>2212</v>
      </c>
      <c r="R113" s="99"/>
      <c r="S113" s="99"/>
      <c r="T113" s="99"/>
      <c r="U113" s="129"/>
      <c r="V113" s="68"/>
    </row>
    <row r="114" spans="1:22" ht="18" x14ac:dyDescent="0.25">
      <c r="A114" s="138" t="str">
        <f>VLOOKUP(E114,'LISTADO ATM'!$A$2:$C$901,3,0)</f>
        <v>NORTE</v>
      </c>
      <c r="B114" s="144">
        <v>3336033661</v>
      </c>
      <c r="C114" s="94">
        <v>44460.945057870369</v>
      </c>
      <c r="D114" s="94" t="s">
        <v>2175</v>
      </c>
      <c r="E114" s="136">
        <v>991</v>
      </c>
      <c r="F114" s="138" t="str">
        <f>VLOOKUP(E114,VIP!$A$2:$O16104,2,0)</f>
        <v>DRBR991</v>
      </c>
      <c r="G114" s="138" t="str">
        <f>VLOOKUP(E114,'LISTADO ATM'!$A$2:$B$900,2,0)</f>
        <v xml:space="preserve">ATM UNP Las Matas de Santa Cruz </v>
      </c>
      <c r="H114" s="138" t="str">
        <f>VLOOKUP(E114,VIP!$A$2:$O21065,7,FALSE)</f>
        <v>Si</v>
      </c>
      <c r="I114" s="138" t="str">
        <f>VLOOKUP(E114,VIP!$A$2:$O13030,8,FALSE)</f>
        <v>Si</v>
      </c>
      <c r="J114" s="138" t="str">
        <f>VLOOKUP(E114,VIP!$A$2:$O12980,8,FALSE)</f>
        <v>Si</v>
      </c>
      <c r="K114" s="138" t="str">
        <f>VLOOKUP(E114,VIP!$A$2:$O16554,6,0)</f>
        <v>NO</v>
      </c>
      <c r="L114" s="143" t="s">
        <v>2212</v>
      </c>
      <c r="M114" s="93" t="s">
        <v>2437</v>
      </c>
      <c r="N114" s="93" t="s">
        <v>2443</v>
      </c>
      <c r="O114" s="138" t="s">
        <v>2625</v>
      </c>
      <c r="P114" s="143"/>
      <c r="Q114" s="134" t="s">
        <v>2212</v>
      </c>
      <c r="R114" s="99"/>
      <c r="S114" s="99"/>
      <c r="T114" s="99"/>
      <c r="U114" s="129"/>
      <c r="V114" s="68"/>
    </row>
    <row r="115" spans="1:22" ht="18" x14ac:dyDescent="0.25">
      <c r="A115" s="138" t="str">
        <f>VLOOKUP(E115,'LISTADO ATM'!$A$2:$C$901,3,0)</f>
        <v>DISTRITO NACIONAL</v>
      </c>
      <c r="B115" s="144" t="s">
        <v>2742</v>
      </c>
      <c r="C115" s="94">
        <v>44461.600787037038</v>
      </c>
      <c r="D115" s="94" t="s">
        <v>2174</v>
      </c>
      <c r="E115" s="136">
        <v>724</v>
      </c>
      <c r="F115" s="138" t="str">
        <f>VLOOKUP(E115,VIP!$A$2:$O16124,2,0)</f>
        <v>DRBR997</v>
      </c>
      <c r="G115" s="138" t="str">
        <f>VLOOKUP(E115,'LISTADO ATM'!$A$2:$B$900,2,0)</f>
        <v xml:space="preserve">ATM El Huacal I </v>
      </c>
      <c r="H115" s="138" t="str">
        <f>VLOOKUP(E115,VIP!$A$2:$O21085,7,FALSE)</f>
        <v>Si</v>
      </c>
      <c r="I115" s="138" t="str">
        <f>VLOOKUP(E115,VIP!$A$2:$O13050,8,FALSE)</f>
        <v>Si</v>
      </c>
      <c r="J115" s="138" t="str">
        <f>VLOOKUP(E115,VIP!$A$2:$O13000,8,FALSE)</f>
        <v>Si</v>
      </c>
      <c r="K115" s="138" t="str">
        <f>VLOOKUP(E115,VIP!$A$2:$O16574,6,0)</f>
        <v>NO</v>
      </c>
      <c r="L115" s="143" t="s">
        <v>2212</v>
      </c>
      <c r="M115" s="93" t="s">
        <v>2437</v>
      </c>
      <c r="N115" s="93" t="s">
        <v>2630</v>
      </c>
      <c r="O115" s="138" t="s">
        <v>2445</v>
      </c>
      <c r="P115" s="143"/>
      <c r="Q115" s="134" t="s">
        <v>2212</v>
      </c>
      <c r="R115" s="99"/>
      <c r="S115" s="99"/>
      <c r="T115" s="99"/>
      <c r="U115" s="129"/>
      <c r="V115" s="68"/>
    </row>
    <row r="116" spans="1:22" ht="18" x14ac:dyDescent="0.25">
      <c r="A116" s="138" t="str">
        <f>VLOOKUP(E116,'LISTADO ATM'!$A$2:$C$901,3,0)</f>
        <v>ESTE</v>
      </c>
      <c r="B116" s="144">
        <v>3336033677</v>
      </c>
      <c r="C116" s="94">
        <v>44461.053680555553</v>
      </c>
      <c r="D116" s="94" t="s">
        <v>2174</v>
      </c>
      <c r="E116" s="136">
        <v>368</v>
      </c>
      <c r="F116" s="138" t="str">
        <f>VLOOKUP(E116,VIP!$A$2:$O16105,2,0)</f>
        <v xml:space="preserve">DRBR368 </v>
      </c>
      <c r="G116" s="138" t="str">
        <f>VLOOKUP(E116,'LISTADO ATM'!$A$2:$B$900,2,0)</f>
        <v>ATM Ayuntamiento Peralvillo</v>
      </c>
      <c r="H116" s="138" t="str">
        <f>VLOOKUP(E116,VIP!$A$2:$O21066,7,FALSE)</f>
        <v>N/A</v>
      </c>
      <c r="I116" s="138" t="str">
        <f>VLOOKUP(E116,VIP!$A$2:$O13031,8,FALSE)</f>
        <v>N/A</v>
      </c>
      <c r="J116" s="138" t="str">
        <f>VLOOKUP(E116,VIP!$A$2:$O12981,8,FALSE)</f>
        <v>N/A</v>
      </c>
      <c r="K116" s="138" t="str">
        <f>VLOOKUP(E116,VIP!$A$2:$O16555,6,0)</f>
        <v>N/A</v>
      </c>
      <c r="L116" s="143" t="s">
        <v>2238</v>
      </c>
      <c r="M116" s="93" t="s">
        <v>2437</v>
      </c>
      <c r="N116" s="93" t="s">
        <v>2443</v>
      </c>
      <c r="O116" s="138" t="s">
        <v>2445</v>
      </c>
      <c r="P116" s="143"/>
      <c r="Q116" s="134" t="s">
        <v>2238</v>
      </c>
      <c r="R116" s="99"/>
      <c r="S116" s="99"/>
      <c r="T116" s="99"/>
      <c r="U116" s="129"/>
      <c r="V116" s="68"/>
    </row>
    <row r="117" spans="1:22" ht="18" x14ac:dyDescent="0.25">
      <c r="A117" s="138" t="str">
        <f>VLOOKUP(E117,'LISTADO ATM'!$A$2:$C$901,3,0)</f>
        <v>ESTE</v>
      </c>
      <c r="B117" s="144">
        <v>3336032666</v>
      </c>
      <c r="C117" s="94">
        <v>44460.460474537038</v>
      </c>
      <c r="D117" s="94" t="s">
        <v>2174</v>
      </c>
      <c r="E117" s="136">
        <v>673</v>
      </c>
      <c r="F117" s="138" t="str">
        <f>VLOOKUP(E117,VIP!$A$2:$O16133,2,0)</f>
        <v>DRBR673</v>
      </c>
      <c r="G117" s="138" t="str">
        <f>VLOOKUP(E117,'LISTADO ATM'!$A$2:$B$900,2,0)</f>
        <v>ATM Clínica Dr. Cruz Jiminián</v>
      </c>
      <c r="H117" s="138" t="str">
        <f>VLOOKUP(E117,VIP!$A$2:$O21094,7,FALSE)</f>
        <v>Si</v>
      </c>
      <c r="I117" s="138" t="str">
        <f>VLOOKUP(E117,VIP!$A$2:$O13059,8,FALSE)</f>
        <v>Si</v>
      </c>
      <c r="J117" s="138" t="str">
        <f>VLOOKUP(E117,VIP!$A$2:$O13009,8,FALSE)</f>
        <v>Si</v>
      </c>
      <c r="K117" s="138" t="str">
        <f>VLOOKUP(E117,VIP!$A$2:$O16583,6,0)</f>
        <v>NO</v>
      </c>
      <c r="L117" s="143" t="s">
        <v>2238</v>
      </c>
      <c r="M117" s="93" t="s">
        <v>2437</v>
      </c>
      <c r="N117" s="93" t="s">
        <v>2443</v>
      </c>
      <c r="O117" s="138" t="s">
        <v>2445</v>
      </c>
      <c r="P117" s="143"/>
      <c r="Q117" s="134" t="s">
        <v>2238</v>
      </c>
      <c r="R117" s="99"/>
      <c r="S117" s="99"/>
      <c r="T117" s="99"/>
      <c r="U117" s="129"/>
      <c r="V117" s="68"/>
    </row>
    <row r="118" spans="1:22" ht="18" x14ac:dyDescent="0.25">
      <c r="A118" s="138" t="str">
        <f>VLOOKUP(E118,'LISTADO ATM'!$A$2:$C$901,3,0)</f>
        <v>ESTE</v>
      </c>
      <c r="B118" s="144" t="s">
        <v>2737</v>
      </c>
      <c r="C118" s="94">
        <v>44461.616585648146</v>
      </c>
      <c r="D118" s="94" t="s">
        <v>2174</v>
      </c>
      <c r="E118" s="136">
        <v>803</v>
      </c>
      <c r="F118" s="138" t="str">
        <f>VLOOKUP(E118,VIP!$A$2:$O16115,2,0)</f>
        <v>DRBR803</v>
      </c>
      <c r="G118" s="138" t="str">
        <f>VLOOKUP(E118,'LISTADO ATM'!$A$2:$B$900,2,0)</f>
        <v xml:space="preserve">ATM Hotel Be Live Canoa (Bayahibe) I </v>
      </c>
      <c r="H118" s="138" t="str">
        <f>VLOOKUP(E118,VIP!$A$2:$O21076,7,FALSE)</f>
        <v>Si</v>
      </c>
      <c r="I118" s="138" t="str">
        <f>VLOOKUP(E118,VIP!$A$2:$O13041,8,FALSE)</f>
        <v>Si</v>
      </c>
      <c r="J118" s="138" t="str">
        <f>VLOOKUP(E118,VIP!$A$2:$O12991,8,FALSE)</f>
        <v>Si</v>
      </c>
      <c r="K118" s="138" t="str">
        <f>VLOOKUP(E118,VIP!$A$2:$O16565,6,0)</f>
        <v>NO</v>
      </c>
      <c r="L118" s="143" t="s">
        <v>2238</v>
      </c>
      <c r="M118" s="93" t="s">
        <v>2437</v>
      </c>
      <c r="N118" s="93" t="s">
        <v>2630</v>
      </c>
      <c r="O118" s="138" t="s">
        <v>2445</v>
      </c>
      <c r="P118" s="143"/>
      <c r="Q118" s="134" t="s">
        <v>2238</v>
      </c>
      <c r="R118" s="99"/>
      <c r="S118" s="99"/>
      <c r="T118" s="99"/>
      <c r="U118" s="129"/>
      <c r="V118" s="68"/>
    </row>
    <row r="119" spans="1:22" ht="18" x14ac:dyDescent="0.25">
      <c r="A119" s="138" t="str">
        <f>VLOOKUP(E119,'LISTADO ATM'!$A$2:$C$901,3,0)</f>
        <v>DISTRITO NACIONAL</v>
      </c>
      <c r="B119" s="144">
        <v>3336033634</v>
      </c>
      <c r="C119" s="94">
        <v>44460.833738425928</v>
      </c>
      <c r="D119" s="94" t="s">
        <v>2440</v>
      </c>
      <c r="E119" s="136">
        <v>54</v>
      </c>
      <c r="F119" s="138" t="str">
        <f>VLOOKUP(E119,VIP!$A$2:$O16122,2,0)</f>
        <v>DRBR054</v>
      </c>
      <c r="G119" s="138" t="str">
        <f>VLOOKUP(E119,'LISTADO ATM'!$A$2:$B$900,2,0)</f>
        <v xml:space="preserve">ATM Autoservicio Galería 360 </v>
      </c>
      <c r="H119" s="138" t="str">
        <f>VLOOKUP(E119,VIP!$A$2:$O21083,7,FALSE)</f>
        <v>Si</v>
      </c>
      <c r="I119" s="138" t="str">
        <f>VLOOKUP(E119,VIP!$A$2:$O13048,8,FALSE)</f>
        <v>Si</v>
      </c>
      <c r="J119" s="138" t="str">
        <f>VLOOKUP(E119,VIP!$A$2:$O12998,8,FALSE)</f>
        <v>Si</v>
      </c>
      <c r="K119" s="138" t="str">
        <f>VLOOKUP(E119,VIP!$A$2:$O16572,6,0)</f>
        <v>NO</v>
      </c>
      <c r="L119" s="143" t="s">
        <v>2606</v>
      </c>
      <c r="M119" s="93" t="s">
        <v>2437</v>
      </c>
      <c r="N119" s="93" t="s">
        <v>2443</v>
      </c>
      <c r="O119" s="138" t="s">
        <v>2444</v>
      </c>
      <c r="P119" s="143"/>
      <c r="Q119" s="134" t="s">
        <v>2606</v>
      </c>
      <c r="R119" s="99"/>
      <c r="S119" s="99"/>
      <c r="T119" s="99"/>
      <c r="U119" s="129"/>
      <c r="V119" s="68"/>
    </row>
    <row r="120" spans="1:22" ht="18" x14ac:dyDescent="0.25">
      <c r="A120" s="138" t="str">
        <f>VLOOKUP(E120,'LISTADO ATM'!$A$2:$C$901,3,0)</f>
        <v>DISTRITO NACIONAL</v>
      </c>
      <c r="B120" s="144" t="s">
        <v>2734</v>
      </c>
      <c r="C120" s="94">
        <v>44461.621481481481</v>
      </c>
      <c r="D120" s="94" t="s">
        <v>2440</v>
      </c>
      <c r="E120" s="136">
        <v>374</v>
      </c>
      <c r="F120" s="138" t="str">
        <f>VLOOKUP(E120,VIP!$A$2:$O16113,2,0)</f>
        <v>DRBR374</v>
      </c>
      <c r="G120" s="138" t="str">
        <f>VLOOKUP(E120,'LISTADO ATM'!$A$2:$B$900,2,0)</f>
        <v>Ofic. Dual Blue Mall #2</v>
      </c>
      <c r="H120" s="138" t="str">
        <f>VLOOKUP(E120,VIP!$A$2:$O21074,7,FALSE)</f>
        <v>Si</v>
      </c>
      <c r="I120" s="138" t="str">
        <f>VLOOKUP(E120,VIP!$A$2:$O13039,8,FALSE)</f>
        <v>Si</v>
      </c>
      <c r="J120" s="138" t="str">
        <f>VLOOKUP(E120,VIP!$A$2:$O12989,8,FALSE)</f>
        <v>Si</v>
      </c>
      <c r="K120" s="138" t="str">
        <f>VLOOKUP(E120,VIP!$A$2:$O16563,6,0)</f>
        <v>SI</v>
      </c>
      <c r="L120" s="143" t="s">
        <v>2735</v>
      </c>
      <c r="M120" s="93" t="s">
        <v>2437</v>
      </c>
      <c r="N120" s="93" t="s">
        <v>2443</v>
      </c>
      <c r="O120" s="138" t="s">
        <v>2444</v>
      </c>
      <c r="P120" s="143"/>
      <c r="Q120" s="134" t="s">
        <v>2735</v>
      </c>
      <c r="R120" s="99"/>
      <c r="S120" s="99"/>
      <c r="T120" s="99"/>
      <c r="U120" s="129"/>
      <c r="V120" s="68"/>
    </row>
    <row r="121" spans="1:22" ht="18" x14ac:dyDescent="0.25">
      <c r="A121" s="138" t="str">
        <f>VLOOKUP(E121,'LISTADO ATM'!$A$2:$C$901,3,0)</f>
        <v>ESTE</v>
      </c>
      <c r="B121" s="144" t="s">
        <v>2733</v>
      </c>
      <c r="C121" s="94">
        <v>44461.623171296298</v>
      </c>
      <c r="D121" s="94" t="s">
        <v>2459</v>
      </c>
      <c r="E121" s="136">
        <v>631</v>
      </c>
      <c r="F121" s="138" t="str">
        <f>VLOOKUP(E121,VIP!$A$2:$O16112,2,0)</f>
        <v>DRBR417</v>
      </c>
      <c r="G121" s="138" t="str">
        <f>VLOOKUP(E121,'LISTADO ATM'!$A$2:$B$900,2,0)</f>
        <v xml:space="preserve">ATM ASOCODEQUI (San Pedro) </v>
      </c>
      <c r="H121" s="138" t="str">
        <f>VLOOKUP(E121,VIP!$A$2:$O21073,7,FALSE)</f>
        <v>Si</v>
      </c>
      <c r="I121" s="138" t="str">
        <f>VLOOKUP(E121,VIP!$A$2:$O13038,8,FALSE)</f>
        <v>Si</v>
      </c>
      <c r="J121" s="138" t="str">
        <f>VLOOKUP(E121,VIP!$A$2:$O12988,8,FALSE)</f>
        <v>Si</v>
      </c>
      <c r="K121" s="138" t="str">
        <f>VLOOKUP(E121,VIP!$A$2:$O16562,6,0)</f>
        <v>NO</v>
      </c>
      <c r="L121" s="143" t="s">
        <v>2628</v>
      </c>
      <c r="M121" s="93" t="s">
        <v>2437</v>
      </c>
      <c r="N121" s="93" t="s">
        <v>2443</v>
      </c>
      <c r="O121" s="138" t="s">
        <v>2616</v>
      </c>
      <c r="P121" s="143"/>
      <c r="Q121" s="134" t="s">
        <v>2628</v>
      </c>
      <c r="R121" s="99"/>
      <c r="S121" s="99"/>
      <c r="T121" s="99"/>
      <c r="U121" s="129"/>
      <c r="V121" s="68"/>
    </row>
    <row r="122" spans="1:22" ht="18" x14ac:dyDescent="0.25">
      <c r="A122" s="138" t="str">
        <f>VLOOKUP(E122,'LISTADO ATM'!$A$2:$C$901,3,0)</f>
        <v>SUR</v>
      </c>
      <c r="B122" s="144">
        <v>3336033595</v>
      </c>
      <c r="C122" s="94">
        <v>44460.766655092593</v>
      </c>
      <c r="D122" s="94" t="s">
        <v>2459</v>
      </c>
      <c r="E122" s="136">
        <v>297</v>
      </c>
      <c r="F122" s="138" t="str">
        <f>VLOOKUP(E122,VIP!$A$2:$O16135,2,0)</f>
        <v>DRBR297</v>
      </c>
      <c r="G122" s="138" t="str">
        <f>VLOOKUP(E122,'LISTADO ATM'!$A$2:$B$900,2,0)</f>
        <v xml:space="preserve">ATM S/M Cadena Ocoa </v>
      </c>
      <c r="H122" s="138" t="str">
        <f>VLOOKUP(E122,VIP!$A$2:$O21096,7,FALSE)</f>
        <v>Si</v>
      </c>
      <c r="I122" s="138" t="str">
        <f>VLOOKUP(E122,VIP!$A$2:$O13061,8,FALSE)</f>
        <v>Si</v>
      </c>
      <c r="J122" s="138" t="str">
        <f>VLOOKUP(E122,VIP!$A$2:$O13011,8,FALSE)</f>
        <v>Si</v>
      </c>
      <c r="K122" s="138" t="str">
        <f>VLOOKUP(E122,VIP!$A$2:$O16585,6,0)</f>
        <v>NO</v>
      </c>
      <c r="L122" s="143" t="s">
        <v>2628</v>
      </c>
      <c r="M122" s="93" t="s">
        <v>2437</v>
      </c>
      <c r="N122" s="93" t="s">
        <v>2443</v>
      </c>
      <c r="O122" s="138" t="s">
        <v>2616</v>
      </c>
      <c r="P122" s="143"/>
      <c r="Q122" s="134" t="s">
        <v>2628</v>
      </c>
      <c r="R122" s="99"/>
      <c r="S122" s="99"/>
      <c r="T122" s="99"/>
      <c r="U122" s="129"/>
      <c r="V122" s="68"/>
    </row>
    <row r="123" spans="1:22" ht="18" x14ac:dyDescent="0.25">
      <c r="A123" s="138" t="str">
        <f>VLOOKUP(E123,'LISTADO ATM'!$A$2:$C$901,3,0)</f>
        <v>DISTRITO NACIONAL</v>
      </c>
      <c r="B123" s="144" t="s">
        <v>2632</v>
      </c>
      <c r="C123" s="94">
        <v>44461.33934027778</v>
      </c>
      <c r="D123" s="94" t="s">
        <v>2440</v>
      </c>
      <c r="E123" s="136">
        <v>648</v>
      </c>
      <c r="F123" s="138" t="str">
        <f>VLOOKUP(E123,VIP!$A$2:$O16105,2,0)</f>
        <v>DRBR190</v>
      </c>
      <c r="G123" s="138" t="str">
        <f>VLOOKUP(E123,'LISTADO ATM'!$A$2:$B$900,2,0)</f>
        <v xml:space="preserve">ATM Hermandad de Pensionados </v>
      </c>
      <c r="H123" s="138" t="str">
        <f>VLOOKUP(E123,VIP!$A$2:$O21066,7,FALSE)</f>
        <v>Si</v>
      </c>
      <c r="I123" s="138" t="str">
        <f>VLOOKUP(E123,VIP!$A$2:$O13031,8,FALSE)</f>
        <v>No</v>
      </c>
      <c r="J123" s="138" t="str">
        <f>VLOOKUP(E123,VIP!$A$2:$O12981,8,FALSE)</f>
        <v>No</v>
      </c>
      <c r="K123" s="138" t="str">
        <f>VLOOKUP(E123,VIP!$A$2:$O16555,6,0)</f>
        <v>NO</v>
      </c>
      <c r="L123" s="143" t="s">
        <v>2628</v>
      </c>
      <c r="M123" s="93" t="s">
        <v>2437</v>
      </c>
      <c r="N123" s="93" t="s">
        <v>2443</v>
      </c>
      <c r="O123" s="138" t="s">
        <v>2444</v>
      </c>
      <c r="P123" s="143"/>
      <c r="Q123" s="134" t="s">
        <v>2628</v>
      </c>
      <c r="R123" s="99"/>
      <c r="S123" s="99"/>
      <c r="T123" s="99"/>
      <c r="U123" s="129"/>
      <c r="V123" s="68"/>
    </row>
    <row r="124" spans="1:22" ht="18" x14ac:dyDescent="0.25">
      <c r="A124" s="138" t="str">
        <f>VLOOKUP(E124,'LISTADO ATM'!$A$2:$C$901,3,0)</f>
        <v>DISTRITO NACIONAL</v>
      </c>
      <c r="B124" s="144">
        <v>3336032435</v>
      </c>
      <c r="C124" s="94">
        <v>44460.393321759257</v>
      </c>
      <c r="D124" s="94" t="s">
        <v>2440</v>
      </c>
      <c r="E124" s="136">
        <v>818</v>
      </c>
      <c r="F124" s="138" t="str">
        <f>VLOOKUP(E124,VIP!$A$2:$O16115,2,0)</f>
        <v>DRBR818</v>
      </c>
      <c r="G124" s="138" t="str">
        <f>VLOOKUP(E124,'LISTADO ATM'!$A$2:$B$900,2,0)</f>
        <v xml:space="preserve">ATM Juridicción Inmobiliaria </v>
      </c>
      <c r="H124" s="138" t="str">
        <f>VLOOKUP(E124,VIP!$A$2:$O21076,7,FALSE)</f>
        <v>No</v>
      </c>
      <c r="I124" s="138" t="str">
        <f>VLOOKUP(E124,VIP!$A$2:$O13041,8,FALSE)</f>
        <v>No</v>
      </c>
      <c r="J124" s="138" t="str">
        <f>VLOOKUP(E124,VIP!$A$2:$O12991,8,FALSE)</f>
        <v>No</v>
      </c>
      <c r="K124" s="138" t="str">
        <f>VLOOKUP(E124,VIP!$A$2:$O16565,6,0)</f>
        <v>NO</v>
      </c>
      <c r="L124" s="143" t="s">
        <v>2628</v>
      </c>
      <c r="M124" s="93" t="s">
        <v>2437</v>
      </c>
      <c r="N124" s="93" t="s">
        <v>2443</v>
      </c>
      <c r="O124" s="138" t="s">
        <v>2444</v>
      </c>
      <c r="P124" s="143"/>
      <c r="Q124" s="134" t="s">
        <v>2628</v>
      </c>
      <c r="R124" s="99"/>
      <c r="S124" s="99"/>
      <c r="T124" s="99"/>
      <c r="U124" s="129"/>
      <c r="V124" s="68"/>
    </row>
    <row r="125" spans="1:22" ht="18" x14ac:dyDescent="0.25">
      <c r="A125" s="138" t="str">
        <f>VLOOKUP(E125,'LISTADO ATM'!$A$2:$C$901,3,0)</f>
        <v>DISTRITO NACIONAL</v>
      </c>
      <c r="B125" s="144" t="s">
        <v>2642</v>
      </c>
      <c r="C125" s="94">
        <v>44461.467928240738</v>
      </c>
      <c r="D125" s="94" t="s">
        <v>2440</v>
      </c>
      <c r="E125" s="136">
        <v>983</v>
      </c>
      <c r="F125" s="138" t="str">
        <f>VLOOKUP(E125,VIP!$A$2:$O16111,2,0)</f>
        <v>DRBR983</v>
      </c>
      <c r="G125" s="138" t="str">
        <f>VLOOKUP(E125,'LISTADO ATM'!$A$2:$B$900,2,0)</f>
        <v xml:space="preserve">ATM Bravo República de Colombia </v>
      </c>
      <c r="H125" s="138" t="str">
        <f>VLOOKUP(E125,VIP!$A$2:$O21072,7,FALSE)</f>
        <v>Si</v>
      </c>
      <c r="I125" s="138" t="str">
        <f>VLOOKUP(E125,VIP!$A$2:$O13037,8,FALSE)</f>
        <v>No</v>
      </c>
      <c r="J125" s="138" t="str">
        <f>VLOOKUP(E125,VIP!$A$2:$O12987,8,FALSE)</f>
        <v>No</v>
      </c>
      <c r="K125" s="138" t="str">
        <f>VLOOKUP(E125,VIP!$A$2:$O16561,6,0)</f>
        <v>NO</v>
      </c>
      <c r="L125" s="143" t="s">
        <v>2628</v>
      </c>
      <c r="M125" s="93" t="s">
        <v>2437</v>
      </c>
      <c r="N125" s="93" t="s">
        <v>2443</v>
      </c>
      <c r="O125" s="138" t="s">
        <v>2444</v>
      </c>
      <c r="P125" s="143"/>
      <c r="Q125" s="134" t="s">
        <v>2628</v>
      </c>
      <c r="R125" s="99"/>
      <c r="S125" s="99"/>
      <c r="T125" s="99"/>
      <c r="U125" s="129"/>
      <c r="V125" s="68"/>
    </row>
    <row r="126" spans="1:22" ht="18" x14ac:dyDescent="0.25">
      <c r="A126" s="138" t="str">
        <f>VLOOKUP(E126,'LISTADO ATM'!$A$2:$C$901,3,0)</f>
        <v>ESTE</v>
      </c>
      <c r="B126" s="144" t="s">
        <v>2669</v>
      </c>
      <c r="C126" s="94">
        <v>44461.429201388892</v>
      </c>
      <c r="D126" s="94" t="s">
        <v>2440</v>
      </c>
      <c r="E126" s="136">
        <v>368</v>
      </c>
      <c r="F126" s="138" t="str">
        <f>VLOOKUP(E126,VIP!$A$2:$O16134,2,0)</f>
        <v xml:space="preserve">DRBR368 </v>
      </c>
      <c r="G126" s="138" t="str">
        <f>VLOOKUP(E126,'LISTADO ATM'!$A$2:$B$900,2,0)</f>
        <v>ATM Ayuntamiento Peralvillo</v>
      </c>
      <c r="H126" s="138" t="str">
        <f>VLOOKUP(E126,VIP!$A$2:$O21095,7,FALSE)</f>
        <v>N/A</v>
      </c>
      <c r="I126" s="138" t="str">
        <f>VLOOKUP(E126,VIP!$A$2:$O13060,8,FALSE)</f>
        <v>N/A</v>
      </c>
      <c r="J126" s="138" t="str">
        <f>VLOOKUP(E126,VIP!$A$2:$O13010,8,FALSE)</f>
        <v>N/A</v>
      </c>
      <c r="K126" s="138" t="str">
        <f>VLOOKUP(E126,VIP!$A$2:$O16584,6,0)</f>
        <v>N/A</v>
      </c>
      <c r="L126" s="143" t="s">
        <v>2433</v>
      </c>
      <c r="M126" s="93" t="s">
        <v>2437</v>
      </c>
      <c r="N126" s="93" t="s">
        <v>2443</v>
      </c>
      <c r="O126" s="138" t="s">
        <v>2444</v>
      </c>
      <c r="P126" s="143"/>
      <c r="Q126" s="134" t="s">
        <v>2670</v>
      </c>
      <c r="R126" s="99"/>
      <c r="S126" s="99"/>
      <c r="T126" s="99"/>
      <c r="U126" s="129"/>
      <c r="V126" s="68"/>
    </row>
    <row r="127" spans="1:22" ht="18" x14ac:dyDescent="0.25">
      <c r="A127" s="138" t="str">
        <f>VLOOKUP(E127,'LISTADO ATM'!$A$2:$C$901,3,0)</f>
        <v>ESTE</v>
      </c>
      <c r="B127" s="144" t="s">
        <v>2682</v>
      </c>
      <c r="C127" s="94">
        <v>44461.406574074077</v>
      </c>
      <c r="D127" s="94" t="s">
        <v>2459</v>
      </c>
      <c r="E127" s="136">
        <v>945</v>
      </c>
      <c r="F127" s="138" t="str">
        <f>VLOOKUP(E127,VIP!$A$2:$O16146,2,0)</f>
        <v>DRBR945</v>
      </c>
      <c r="G127" s="138" t="str">
        <f>VLOOKUP(E127,'LISTADO ATM'!$A$2:$B$900,2,0)</f>
        <v xml:space="preserve">ATM UNP El Valle (Hato Mayor) </v>
      </c>
      <c r="H127" s="138" t="str">
        <f>VLOOKUP(E127,VIP!$A$2:$O21107,7,FALSE)</f>
        <v>Si</v>
      </c>
      <c r="I127" s="138" t="str">
        <f>VLOOKUP(E127,VIP!$A$2:$O13072,8,FALSE)</f>
        <v>Si</v>
      </c>
      <c r="J127" s="138" t="str">
        <f>VLOOKUP(E127,VIP!$A$2:$O13022,8,FALSE)</f>
        <v>Si</v>
      </c>
      <c r="K127" s="138" t="str">
        <f>VLOOKUP(E127,VIP!$A$2:$O16596,6,0)</f>
        <v>NO</v>
      </c>
      <c r="L127" s="143" t="s">
        <v>2433</v>
      </c>
      <c r="M127" s="93" t="s">
        <v>2437</v>
      </c>
      <c r="N127" s="93" t="s">
        <v>2443</v>
      </c>
      <c r="O127" s="138" t="s">
        <v>2683</v>
      </c>
      <c r="P127" s="143"/>
      <c r="Q127" s="134" t="s">
        <v>2670</v>
      </c>
      <c r="R127" s="99"/>
      <c r="S127" s="99"/>
      <c r="T127" s="99"/>
      <c r="U127" s="129"/>
      <c r="V127" s="68"/>
    </row>
    <row r="128" spans="1:22" ht="18" x14ac:dyDescent="0.25">
      <c r="A128" s="138" t="str">
        <f>VLOOKUP(E128,'LISTADO ATM'!$A$2:$C$901,3,0)</f>
        <v>NORTE</v>
      </c>
      <c r="B128" s="144" t="s">
        <v>2660</v>
      </c>
      <c r="C128" s="94">
        <v>44461.443796296298</v>
      </c>
      <c r="D128" s="94" t="s">
        <v>2614</v>
      </c>
      <c r="E128" s="136">
        <v>332</v>
      </c>
      <c r="F128" s="138" t="str">
        <f>VLOOKUP(E128,VIP!$A$2:$O16126,2,0)</f>
        <v>DRBR332</v>
      </c>
      <c r="G128" s="138" t="str">
        <f>VLOOKUP(E128,'LISTADO ATM'!$A$2:$B$900,2,0)</f>
        <v>ATM Estación Sigma (Cotuí)</v>
      </c>
      <c r="H128" s="138" t="str">
        <f>VLOOKUP(E128,VIP!$A$2:$O21087,7,FALSE)</f>
        <v>Si</v>
      </c>
      <c r="I128" s="138" t="str">
        <f>VLOOKUP(E128,VIP!$A$2:$O13052,8,FALSE)</f>
        <v>Si</v>
      </c>
      <c r="J128" s="138" t="str">
        <f>VLOOKUP(E128,VIP!$A$2:$O13002,8,FALSE)</f>
        <v>Si</v>
      </c>
      <c r="K128" s="138" t="str">
        <f>VLOOKUP(E128,VIP!$A$2:$O16576,6,0)</f>
        <v>NO</v>
      </c>
      <c r="L128" s="143" t="s">
        <v>2433</v>
      </c>
      <c r="M128" s="93" t="s">
        <v>2437</v>
      </c>
      <c r="N128" s="93" t="s">
        <v>2443</v>
      </c>
      <c r="O128" s="138" t="s">
        <v>2615</v>
      </c>
      <c r="P128" s="143"/>
      <c r="Q128" s="134" t="s">
        <v>2661</v>
      </c>
      <c r="R128" s="99"/>
      <c r="S128" s="99"/>
      <c r="T128" s="99"/>
      <c r="U128" s="129"/>
      <c r="V128" s="68"/>
    </row>
    <row r="129" spans="1:22" ht="18" x14ac:dyDescent="0.25">
      <c r="A129" s="138" t="str">
        <f>VLOOKUP(E129,'LISTADO ATM'!$A$2:$C$901,3,0)</f>
        <v>DISTRITO NACIONAL</v>
      </c>
      <c r="B129" s="144" t="s">
        <v>2652</v>
      </c>
      <c r="C129" s="94">
        <v>44461.457233796296</v>
      </c>
      <c r="D129" s="94" t="s">
        <v>2440</v>
      </c>
      <c r="E129" s="136">
        <v>618</v>
      </c>
      <c r="F129" s="138" t="str">
        <f>VLOOKUP(E129,VIP!$A$2:$O16119,2,0)</f>
        <v>DRBR618</v>
      </c>
      <c r="G129" s="138" t="str">
        <f>VLOOKUP(E129,'LISTADO ATM'!$A$2:$B$900,2,0)</f>
        <v xml:space="preserve">ATM Bienes Nacionales </v>
      </c>
      <c r="H129" s="138" t="str">
        <f>VLOOKUP(E129,VIP!$A$2:$O21080,7,FALSE)</f>
        <v>Si</v>
      </c>
      <c r="I129" s="138" t="str">
        <f>VLOOKUP(E129,VIP!$A$2:$O13045,8,FALSE)</f>
        <v>Si</v>
      </c>
      <c r="J129" s="138" t="str">
        <f>VLOOKUP(E129,VIP!$A$2:$O12995,8,FALSE)</f>
        <v>Si</v>
      </c>
      <c r="K129" s="138" t="str">
        <f>VLOOKUP(E129,VIP!$A$2:$O16569,6,0)</f>
        <v>NO</v>
      </c>
      <c r="L129" s="143" t="s">
        <v>2433</v>
      </c>
      <c r="M129" s="93" t="s">
        <v>2437</v>
      </c>
      <c r="N129" s="93" t="s">
        <v>2443</v>
      </c>
      <c r="O129" s="138" t="s">
        <v>2444</v>
      </c>
      <c r="P129" s="143"/>
      <c r="Q129" s="134" t="s">
        <v>2645</v>
      </c>
      <c r="R129" s="99"/>
      <c r="S129" s="99"/>
      <c r="T129" s="99"/>
      <c r="U129" s="129"/>
      <c r="V129" s="68"/>
    </row>
    <row r="130" spans="1:22" ht="18" x14ac:dyDescent="0.25">
      <c r="A130" s="138" t="str">
        <f>VLOOKUP(E130,'LISTADO ATM'!$A$2:$C$901,3,0)</f>
        <v>NORTE</v>
      </c>
      <c r="B130" s="144">
        <v>3336033643</v>
      </c>
      <c r="C130" s="94">
        <v>44460.866712962961</v>
      </c>
      <c r="D130" s="94" t="s">
        <v>2614</v>
      </c>
      <c r="E130" s="136">
        <v>413</v>
      </c>
      <c r="F130" s="138" t="str">
        <f>VLOOKUP(E130,VIP!$A$2:$O16114,2,0)</f>
        <v>DRBR413</v>
      </c>
      <c r="G130" s="138" t="str">
        <f>VLOOKUP(E130,'LISTADO ATM'!$A$2:$B$900,2,0)</f>
        <v xml:space="preserve">ATM UNP Las Galeras Samaná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93" t="s">
        <v>2437</v>
      </c>
      <c r="N130" s="93" t="s">
        <v>2443</v>
      </c>
      <c r="O130" s="138" t="s">
        <v>2615</v>
      </c>
      <c r="P130" s="143"/>
      <c r="Q130" s="134" t="s">
        <v>2433</v>
      </c>
      <c r="R130" s="99"/>
      <c r="S130" s="99"/>
      <c r="T130" s="99"/>
      <c r="U130" s="129"/>
      <c r="V130" s="68"/>
    </row>
    <row r="131" spans="1:22" ht="18" x14ac:dyDescent="0.25">
      <c r="A131" s="138" t="str">
        <f>VLOOKUP(E131,'LISTADO ATM'!$A$2:$C$901,3,0)</f>
        <v>DISTRITO NACIONAL</v>
      </c>
      <c r="B131" s="144">
        <v>3336033682</v>
      </c>
      <c r="C131" s="94">
        <v>44461.20449074074</v>
      </c>
      <c r="D131" s="94" t="s">
        <v>2440</v>
      </c>
      <c r="E131" s="136">
        <v>539</v>
      </c>
      <c r="F131" s="138" t="str">
        <f>VLOOKUP(E131,VIP!$A$2:$O16112,2,0)</f>
        <v>DRBR539</v>
      </c>
      <c r="G131" s="138" t="str">
        <f>VLOOKUP(E131,'LISTADO ATM'!$A$2:$B$900,2,0)</f>
        <v>ATM S/M La Cadena Los Proceres</v>
      </c>
      <c r="H131" s="138" t="str">
        <f>VLOOKUP(E131,VIP!$A$2:$O21073,7,FALSE)</f>
        <v>Si</v>
      </c>
      <c r="I131" s="138" t="str">
        <f>VLOOKUP(E131,VIP!$A$2:$O13038,8,FALSE)</f>
        <v>Si</v>
      </c>
      <c r="J131" s="138" t="str">
        <f>VLOOKUP(E131,VIP!$A$2:$O12988,8,FALSE)</f>
        <v>Si</v>
      </c>
      <c r="K131" s="138" t="str">
        <f>VLOOKUP(E131,VIP!$A$2:$O16562,6,0)</f>
        <v>NO</v>
      </c>
      <c r="L131" s="143" t="s">
        <v>2433</v>
      </c>
      <c r="M131" s="93" t="s">
        <v>2437</v>
      </c>
      <c r="N131" s="93" t="s">
        <v>2443</v>
      </c>
      <c r="O131" s="138" t="s">
        <v>2444</v>
      </c>
      <c r="P131" s="143"/>
      <c r="Q131" s="134" t="s">
        <v>2433</v>
      </c>
      <c r="R131" s="99"/>
      <c r="S131" s="99"/>
      <c r="T131" s="99"/>
      <c r="U131" s="129"/>
      <c r="V131" s="68"/>
    </row>
    <row r="132" spans="1:22" ht="18" x14ac:dyDescent="0.25">
      <c r="A132" s="138" t="str">
        <f>VLOOKUP(E132,'LISTADO ATM'!$A$2:$C$901,3,0)</f>
        <v>DISTRITO NACIONAL</v>
      </c>
      <c r="B132" s="144" t="s">
        <v>2681</v>
      </c>
      <c r="C132" s="94">
        <v>44461.407638888886</v>
      </c>
      <c r="D132" s="94" t="s">
        <v>2440</v>
      </c>
      <c r="E132" s="136">
        <v>561</v>
      </c>
      <c r="F132" s="138" t="str">
        <f>VLOOKUP(E132,VIP!$A$2:$O16145,2,0)</f>
        <v>DRBR133</v>
      </c>
      <c r="G132" s="138" t="str">
        <f>VLOOKUP(E132,'LISTADO ATM'!$A$2:$B$900,2,0)</f>
        <v xml:space="preserve">ATM Comando Regional P.N. S.D. Este </v>
      </c>
      <c r="H132" s="138" t="str">
        <f>VLOOKUP(E132,VIP!$A$2:$O21106,7,FALSE)</f>
        <v>Si</v>
      </c>
      <c r="I132" s="138" t="str">
        <f>VLOOKUP(E132,VIP!$A$2:$O13071,8,FALSE)</f>
        <v>Si</v>
      </c>
      <c r="J132" s="138" t="str">
        <f>VLOOKUP(E132,VIP!$A$2:$O13021,8,FALSE)</f>
        <v>Si</v>
      </c>
      <c r="K132" s="138" t="str">
        <f>VLOOKUP(E132,VIP!$A$2:$O16595,6,0)</f>
        <v>NO</v>
      </c>
      <c r="L132" s="143" t="s">
        <v>2433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2433</v>
      </c>
      <c r="R132" s="99"/>
      <c r="S132" s="99"/>
      <c r="T132" s="99"/>
      <c r="U132" s="129"/>
      <c r="V132" s="68"/>
    </row>
    <row r="133" spans="1:22" ht="18" x14ac:dyDescent="0.25">
      <c r="A133" s="138" t="str">
        <f>VLOOKUP(E133,'LISTADO ATM'!$A$2:$C$901,3,0)</f>
        <v>SUR</v>
      </c>
      <c r="B133" s="144">
        <v>3336032702</v>
      </c>
      <c r="C133" s="94">
        <v>44460.469861111109</v>
      </c>
      <c r="D133" s="94" t="s">
        <v>2459</v>
      </c>
      <c r="E133" s="136">
        <v>699</v>
      </c>
      <c r="F133" s="138" t="str">
        <f>VLOOKUP(E133,VIP!$A$2:$O16130,2,0)</f>
        <v>DRBR699</v>
      </c>
      <c r="G133" s="138" t="str">
        <f>VLOOKUP(E133,'LISTADO ATM'!$A$2:$B$900,2,0)</f>
        <v>ATM S/M Bravo Bani</v>
      </c>
      <c r="H133" s="138" t="str">
        <f>VLOOKUP(E133,VIP!$A$2:$O21091,7,FALSE)</f>
        <v>NO</v>
      </c>
      <c r="I133" s="138" t="str">
        <f>VLOOKUP(E133,VIP!$A$2:$O13056,8,FALSE)</f>
        <v>SI</v>
      </c>
      <c r="J133" s="138" t="str">
        <f>VLOOKUP(E133,VIP!$A$2:$O13006,8,FALSE)</f>
        <v>SI</v>
      </c>
      <c r="K133" s="138" t="str">
        <f>VLOOKUP(E133,VIP!$A$2:$O16580,6,0)</f>
        <v>NO</v>
      </c>
      <c r="L133" s="143" t="s">
        <v>2433</v>
      </c>
      <c r="M133" s="93" t="s">
        <v>2437</v>
      </c>
      <c r="N133" s="93" t="s">
        <v>2443</v>
      </c>
      <c r="O133" s="138" t="s">
        <v>2616</v>
      </c>
      <c r="P133" s="143"/>
      <c r="Q133" s="134" t="s">
        <v>2433</v>
      </c>
      <c r="R133" s="99"/>
      <c r="S133" s="99"/>
      <c r="T133" s="99"/>
      <c r="U133" s="129"/>
      <c r="V133" s="68"/>
    </row>
    <row r="134" spans="1:22" ht="18" x14ac:dyDescent="0.25">
      <c r="A134" s="138" t="str">
        <f>VLOOKUP(E134,'LISTADO ATM'!$A$2:$C$901,3,0)</f>
        <v>DISTRITO NACIONAL</v>
      </c>
      <c r="B134" s="144">
        <v>3336031567</v>
      </c>
      <c r="C134" s="94">
        <v>44459.594953703701</v>
      </c>
      <c r="D134" s="94" t="s">
        <v>2440</v>
      </c>
      <c r="E134" s="136">
        <v>719</v>
      </c>
      <c r="F134" s="138" t="str">
        <f>VLOOKUP(E134,VIP!$A$2:$O16052,2,0)</f>
        <v>DRBR419</v>
      </c>
      <c r="G134" s="138" t="str">
        <f>VLOOKUP(E134,'LISTADO ATM'!$A$2:$B$900,2,0)</f>
        <v xml:space="preserve">ATM Ayuntamiento Municipal San Luís </v>
      </c>
      <c r="H134" s="138" t="str">
        <f>VLOOKUP(E134,VIP!$A$2:$O21013,7,FALSE)</f>
        <v>Si</v>
      </c>
      <c r="I134" s="138" t="str">
        <f>VLOOKUP(E134,VIP!$A$2:$O12978,8,FALSE)</f>
        <v>Si</v>
      </c>
      <c r="J134" s="138" t="str">
        <f>VLOOKUP(E134,VIP!$A$2:$O12928,8,FALSE)</f>
        <v>Si</v>
      </c>
      <c r="K134" s="138" t="str">
        <f>VLOOKUP(E134,VIP!$A$2:$O16502,6,0)</f>
        <v>NO</v>
      </c>
      <c r="L134" s="143" t="s">
        <v>2433</v>
      </c>
      <c r="M134" s="93" t="s">
        <v>2437</v>
      </c>
      <c r="N134" s="93" t="s">
        <v>2443</v>
      </c>
      <c r="O134" s="138" t="s">
        <v>2444</v>
      </c>
      <c r="P134" s="143"/>
      <c r="Q134" s="134" t="s">
        <v>2433</v>
      </c>
      <c r="R134" s="99"/>
      <c r="S134" s="99"/>
      <c r="T134" s="99"/>
      <c r="U134" s="129"/>
      <c r="V134" s="68"/>
    </row>
    <row r="135" spans="1:22" ht="18" x14ac:dyDescent="0.25">
      <c r="A135" s="138" t="str">
        <f>VLOOKUP(E135,'LISTADO ATM'!$A$2:$C$901,3,0)</f>
        <v>ESTE</v>
      </c>
      <c r="B135" s="144" t="s">
        <v>2671</v>
      </c>
      <c r="C135" s="94">
        <v>44461.419814814813</v>
      </c>
      <c r="D135" s="94" t="s">
        <v>2459</v>
      </c>
      <c r="E135" s="136">
        <v>772</v>
      </c>
      <c r="F135" s="138" t="str">
        <f>VLOOKUP(E135,VIP!$A$2:$O16136,2,0)</f>
        <v>DRBR215</v>
      </c>
      <c r="G135" s="138" t="str">
        <f>VLOOKUP(E135,'LISTADO ATM'!$A$2:$B$900,2,0)</f>
        <v xml:space="preserve">ATM UNP Yamasá </v>
      </c>
      <c r="H135" s="138" t="str">
        <f>VLOOKUP(E135,VIP!$A$2:$O21097,7,FALSE)</f>
        <v>Si</v>
      </c>
      <c r="I135" s="138" t="str">
        <f>VLOOKUP(E135,VIP!$A$2:$O13062,8,FALSE)</f>
        <v>Si</v>
      </c>
      <c r="J135" s="138" t="str">
        <f>VLOOKUP(E135,VIP!$A$2:$O13012,8,FALSE)</f>
        <v>Si</v>
      </c>
      <c r="K135" s="138" t="str">
        <f>VLOOKUP(E135,VIP!$A$2:$O16586,6,0)</f>
        <v>NO</v>
      </c>
      <c r="L135" s="143" t="s">
        <v>2433</v>
      </c>
      <c r="M135" s="93" t="s">
        <v>2437</v>
      </c>
      <c r="N135" s="93" t="s">
        <v>2443</v>
      </c>
      <c r="O135" s="138" t="s">
        <v>2616</v>
      </c>
      <c r="P135" s="143"/>
      <c r="Q135" s="134" t="s">
        <v>2433</v>
      </c>
      <c r="R135" s="99"/>
      <c r="S135" s="99"/>
      <c r="T135" s="99"/>
      <c r="U135" s="129"/>
      <c r="V135" s="68"/>
    </row>
    <row r="136" spans="1:22" ht="18" x14ac:dyDescent="0.25">
      <c r="A136" s="138" t="str">
        <f>VLOOKUP(E136,'LISTADO ATM'!$A$2:$C$901,3,0)</f>
        <v>NORTE</v>
      </c>
      <c r="B136" s="144">
        <v>3336033562</v>
      </c>
      <c r="C136" s="94">
        <v>44460.728159722225</v>
      </c>
      <c r="D136" s="94" t="s">
        <v>2175</v>
      </c>
      <c r="E136" s="136">
        <v>257</v>
      </c>
      <c r="F136" s="138" t="str">
        <f>VLOOKUP(E136,VIP!$A$2:$O16137,2,0)</f>
        <v>DRBR257</v>
      </c>
      <c r="G136" s="138" t="str">
        <f>VLOOKUP(E136,'LISTADO ATM'!$A$2:$B$900,2,0)</f>
        <v xml:space="preserve">ATM S/M Pola (Santiago) </v>
      </c>
      <c r="H136" s="138" t="str">
        <f>VLOOKUP(E136,VIP!$A$2:$O21098,7,FALSE)</f>
        <v>Si</v>
      </c>
      <c r="I136" s="138" t="str">
        <f>VLOOKUP(E136,VIP!$A$2:$O13063,8,FALSE)</f>
        <v>Si</v>
      </c>
      <c r="J136" s="138" t="str">
        <f>VLOOKUP(E136,VIP!$A$2:$O13013,8,FALSE)</f>
        <v>Si</v>
      </c>
      <c r="K136" s="138" t="str">
        <f>VLOOKUP(E136,VIP!$A$2:$O16587,6,0)</f>
        <v>NO</v>
      </c>
      <c r="L136" s="143" t="s">
        <v>2629</v>
      </c>
      <c r="M136" s="93" t="s">
        <v>2437</v>
      </c>
      <c r="N136" s="93" t="s">
        <v>2443</v>
      </c>
      <c r="O136" s="138" t="s">
        <v>2625</v>
      </c>
      <c r="P136" s="143"/>
      <c r="Q136" s="134" t="s">
        <v>2629</v>
      </c>
      <c r="R136" s="99"/>
      <c r="S136" s="99"/>
      <c r="T136" s="99"/>
      <c r="U136" s="129"/>
      <c r="V136" s="68"/>
    </row>
    <row r="137" spans="1:22" ht="18" x14ac:dyDescent="0.25">
      <c r="A137" s="138" t="str">
        <f>VLOOKUP(E137,'LISTADO ATM'!$A$2:$C$901,3,0)</f>
        <v>SUR</v>
      </c>
      <c r="B137" s="144" t="s">
        <v>2752</v>
      </c>
      <c r="C137" s="94">
        <v>44461.581157407411</v>
      </c>
      <c r="D137" s="94" t="s">
        <v>2174</v>
      </c>
      <c r="E137" s="136">
        <v>584</v>
      </c>
      <c r="F137" s="138" t="str">
        <f>VLOOKUP(E137,VIP!$A$2:$O16138,2,0)</f>
        <v>DRBR404</v>
      </c>
      <c r="G137" s="138" t="str">
        <f>VLOOKUP(E137,'LISTADO ATM'!$A$2:$B$900,2,0)</f>
        <v xml:space="preserve">ATM Oficina San Cristóbal I </v>
      </c>
      <c r="H137" s="138" t="str">
        <f>VLOOKUP(E137,VIP!$A$2:$O21099,7,FALSE)</f>
        <v>Si</v>
      </c>
      <c r="I137" s="138" t="str">
        <f>VLOOKUP(E137,VIP!$A$2:$O13064,8,FALSE)</f>
        <v>Si</v>
      </c>
      <c r="J137" s="138" t="str">
        <f>VLOOKUP(E137,VIP!$A$2:$O13014,8,FALSE)</f>
        <v>Si</v>
      </c>
      <c r="K137" s="138" t="str">
        <f>VLOOKUP(E137,VIP!$A$2:$O16588,6,0)</f>
        <v>SI</v>
      </c>
      <c r="L137" s="143" t="s">
        <v>2747</v>
      </c>
      <c r="M137" s="93" t="s">
        <v>2437</v>
      </c>
      <c r="N137" s="93" t="s">
        <v>2630</v>
      </c>
      <c r="O137" s="138" t="s">
        <v>2445</v>
      </c>
      <c r="P137" s="143" t="s">
        <v>2788</v>
      </c>
      <c r="Q137" s="134" t="s">
        <v>2747</v>
      </c>
      <c r="R137" s="99"/>
      <c r="S137" s="99"/>
      <c r="T137" s="99"/>
      <c r="U137" s="129"/>
      <c r="V137" s="68"/>
    </row>
    <row r="138" spans="1:22" ht="18" x14ac:dyDescent="0.25">
      <c r="A138" s="138" t="str">
        <f>VLOOKUP(E138,'LISTADO ATM'!$A$2:$C$901,3,0)</f>
        <v>NORTE</v>
      </c>
      <c r="B138" s="144" t="s">
        <v>2746</v>
      </c>
      <c r="C138" s="94">
        <v>44461.591261574074</v>
      </c>
      <c r="D138" s="94" t="s">
        <v>2175</v>
      </c>
      <c r="E138" s="136">
        <v>862</v>
      </c>
      <c r="F138" s="138" t="str">
        <f>VLOOKUP(E138,VIP!$A$2:$O16131,2,0)</f>
        <v>DRBR862</v>
      </c>
      <c r="G138" s="138" t="str">
        <f>VLOOKUP(E138,'LISTADO ATM'!$A$2:$B$900,2,0)</f>
        <v xml:space="preserve">ATM S/M Doble A (Sabaneta) </v>
      </c>
      <c r="H138" s="138" t="str">
        <f>VLOOKUP(E138,VIP!$A$2:$O21092,7,FALSE)</f>
        <v>Si</v>
      </c>
      <c r="I138" s="138" t="str">
        <f>VLOOKUP(E138,VIP!$A$2:$O13057,8,FALSE)</f>
        <v>Si</v>
      </c>
      <c r="J138" s="138" t="str">
        <f>VLOOKUP(E138,VIP!$A$2:$O13007,8,FALSE)</f>
        <v>Si</v>
      </c>
      <c r="K138" s="138" t="str">
        <f>VLOOKUP(E138,VIP!$A$2:$O16581,6,0)</f>
        <v>NO</v>
      </c>
      <c r="L138" s="143" t="s">
        <v>2747</v>
      </c>
      <c r="M138" s="93" t="s">
        <v>2437</v>
      </c>
      <c r="N138" s="93" t="s">
        <v>2443</v>
      </c>
      <c r="O138" s="138" t="s">
        <v>2634</v>
      </c>
      <c r="P138" s="143" t="s">
        <v>2788</v>
      </c>
      <c r="Q138" s="134" t="s">
        <v>2747</v>
      </c>
      <c r="R138" s="99"/>
      <c r="S138" s="99"/>
      <c r="T138" s="99"/>
      <c r="U138" s="129"/>
      <c r="V138" s="68"/>
    </row>
    <row r="139" spans="1:22" ht="18" x14ac:dyDescent="0.25">
      <c r="A139" s="138" t="str">
        <f>VLOOKUP(E139,'LISTADO ATM'!$A$2:$C$901,3,0)</f>
        <v>DISTRITO NACIONAL</v>
      </c>
      <c r="B139" s="144" t="s">
        <v>2748</v>
      </c>
      <c r="C139" s="94">
        <v>44461.588090277779</v>
      </c>
      <c r="D139" s="94" t="s">
        <v>2174</v>
      </c>
      <c r="E139" s="136">
        <v>932</v>
      </c>
      <c r="F139" s="138" t="str">
        <f>VLOOKUP(E139,VIP!$A$2:$O16134,2,0)</f>
        <v>DRBR01E</v>
      </c>
      <c r="G139" s="138" t="str">
        <f>VLOOKUP(E139,'LISTADO ATM'!$A$2:$B$900,2,0)</f>
        <v xml:space="preserve">ATM Banco Agrícola </v>
      </c>
      <c r="H139" s="138" t="str">
        <f>VLOOKUP(E139,VIP!$A$2:$O21095,7,FALSE)</f>
        <v>Si</v>
      </c>
      <c r="I139" s="138" t="str">
        <f>VLOOKUP(E139,VIP!$A$2:$O13060,8,FALSE)</f>
        <v>Si</v>
      </c>
      <c r="J139" s="138" t="str">
        <f>VLOOKUP(E139,VIP!$A$2:$O13010,8,FALSE)</f>
        <v>Si</v>
      </c>
      <c r="K139" s="138" t="str">
        <f>VLOOKUP(E139,VIP!$A$2:$O16584,6,0)</f>
        <v>NO</v>
      </c>
      <c r="L139" s="143" t="s">
        <v>2749</v>
      </c>
      <c r="M139" s="93" t="s">
        <v>2437</v>
      </c>
      <c r="N139" s="93" t="s">
        <v>2630</v>
      </c>
      <c r="O139" s="138" t="s">
        <v>2445</v>
      </c>
      <c r="P139" s="143" t="s">
        <v>2788</v>
      </c>
      <c r="Q139" s="134" t="s">
        <v>2749</v>
      </c>
      <c r="R139" s="99"/>
      <c r="S139" s="99"/>
      <c r="T139" s="99"/>
      <c r="U139" s="129"/>
      <c r="V139" s="68"/>
    </row>
    <row r="140" spans="1:22" ht="18" x14ac:dyDescent="0.25">
      <c r="A140" s="138" t="str">
        <f>VLOOKUP(E140,'LISTADO ATM'!$A$2:$C$901,3,0)</f>
        <v>ESTE</v>
      </c>
      <c r="B140" s="144">
        <v>3336033396</v>
      </c>
      <c r="C140" s="94">
        <v>44460.678530092591</v>
      </c>
      <c r="D140" s="94" t="s">
        <v>2440</v>
      </c>
      <c r="E140" s="136">
        <v>16</v>
      </c>
      <c r="F140" s="138" t="str">
        <f>VLOOKUP(E140,VIP!$A$2:$O16149,2,0)</f>
        <v>DRBR046</v>
      </c>
      <c r="G140" s="138" t="str">
        <f>VLOOKUP(E140,'LISTADO ATM'!$A$2:$B$900,2,0)</f>
        <v>ATM Estación Texaco Sabana de la Mar</v>
      </c>
      <c r="H140" s="138" t="str">
        <f>VLOOKUP(E140,VIP!$A$2:$O21110,7,FALSE)</f>
        <v>Si</v>
      </c>
      <c r="I140" s="138" t="str">
        <f>VLOOKUP(E140,VIP!$A$2:$O13075,8,FALSE)</f>
        <v>Si</v>
      </c>
      <c r="J140" s="138" t="str">
        <f>VLOOKUP(E140,VIP!$A$2:$O13025,8,FALSE)</f>
        <v>Si</v>
      </c>
      <c r="K140" s="138" t="str">
        <f>VLOOKUP(E140,VIP!$A$2:$O16599,6,0)</f>
        <v>NO</v>
      </c>
      <c r="L140" s="143" t="s">
        <v>2409</v>
      </c>
      <c r="M140" s="93" t="s">
        <v>2437</v>
      </c>
      <c r="N140" s="93" t="s">
        <v>2443</v>
      </c>
      <c r="O140" s="138" t="s">
        <v>2444</v>
      </c>
      <c r="P140" s="143"/>
      <c r="Q140" s="134" t="s">
        <v>2409</v>
      </c>
      <c r="R140" s="99"/>
      <c r="S140" s="99"/>
      <c r="T140" s="99"/>
      <c r="U140" s="129"/>
      <c r="V140" s="68"/>
    </row>
    <row r="141" spans="1:22" ht="18" x14ac:dyDescent="0.25">
      <c r="A141" s="138" t="str">
        <f>VLOOKUP(E141,'LISTADO ATM'!$A$2:$C$901,3,0)</f>
        <v>NORTE</v>
      </c>
      <c r="B141" s="144" t="s">
        <v>2687</v>
      </c>
      <c r="C141" s="94">
        <v>44461.402407407404</v>
      </c>
      <c r="D141" s="94" t="s">
        <v>2614</v>
      </c>
      <c r="E141" s="136">
        <v>22</v>
      </c>
      <c r="F141" s="138" t="str">
        <f>VLOOKUP(E141,VIP!$A$2:$O16150,2,0)</f>
        <v>DRBR813</v>
      </c>
      <c r="G141" s="138" t="str">
        <f>VLOOKUP(E141,'LISTADO ATM'!$A$2:$B$900,2,0)</f>
        <v>ATM S/M Olimpico (Santiago)</v>
      </c>
      <c r="H141" s="138" t="str">
        <f>VLOOKUP(E141,VIP!$A$2:$O21111,7,FALSE)</f>
        <v>Si</v>
      </c>
      <c r="I141" s="138" t="str">
        <f>VLOOKUP(E141,VIP!$A$2:$O13076,8,FALSE)</f>
        <v>Si</v>
      </c>
      <c r="J141" s="138" t="str">
        <f>VLOOKUP(E141,VIP!$A$2:$O13026,8,FALSE)</f>
        <v>Si</v>
      </c>
      <c r="K141" s="138" t="str">
        <f>VLOOKUP(E141,VIP!$A$2:$O16600,6,0)</f>
        <v>NO</v>
      </c>
      <c r="L141" s="143" t="s">
        <v>2409</v>
      </c>
      <c r="M141" s="93" t="s">
        <v>2437</v>
      </c>
      <c r="N141" s="93" t="s">
        <v>2443</v>
      </c>
      <c r="O141" s="138" t="s">
        <v>2615</v>
      </c>
      <c r="P141" s="143"/>
      <c r="Q141" s="134" t="s">
        <v>2409</v>
      </c>
      <c r="R141" s="99"/>
      <c r="S141" s="99"/>
      <c r="T141" s="99"/>
      <c r="U141" s="129"/>
      <c r="V141" s="68"/>
    </row>
    <row r="142" spans="1:22" ht="18" x14ac:dyDescent="0.25">
      <c r="A142" s="138" t="str">
        <f>VLOOKUP(E142,'LISTADO ATM'!$A$2:$C$901,3,0)</f>
        <v>NORTE</v>
      </c>
      <c r="B142" s="144" t="s">
        <v>2666</v>
      </c>
      <c r="C142" s="94">
        <v>44461.43990740741</v>
      </c>
      <c r="D142" s="94" t="s">
        <v>2614</v>
      </c>
      <c r="E142" s="136">
        <v>40</v>
      </c>
      <c r="F142" s="138" t="str">
        <f>VLOOKUP(E142,VIP!$A$2:$O16131,2,0)</f>
        <v>DRBR040</v>
      </c>
      <c r="G142" s="138" t="str">
        <f>VLOOKUP(E142,'LISTADO ATM'!$A$2:$B$900,2,0)</f>
        <v xml:space="preserve">ATM Oficina El Puñal </v>
      </c>
      <c r="H142" s="138" t="str">
        <f>VLOOKUP(E142,VIP!$A$2:$O21092,7,FALSE)</f>
        <v>Si</v>
      </c>
      <c r="I142" s="138" t="str">
        <f>VLOOKUP(E142,VIP!$A$2:$O13057,8,FALSE)</f>
        <v>Si</v>
      </c>
      <c r="J142" s="138" t="str">
        <f>VLOOKUP(E142,VIP!$A$2:$O13007,8,FALSE)</f>
        <v>Si</v>
      </c>
      <c r="K142" s="138" t="str">
        <f>VLOOKUP(E142,VIP!$A$2:$O16581,6,0)</f>
        <v>NO</v>
      </c>
      <c r="L142" s="143" t="s">
        <v>2409</v>
      </c>
      <c r="M142" s="93" t="s">
        <v>2437</v>
      </c>
      <c r="N142" s="93" t="s">
        <v>2443</v>
      </c>
      <c r="O142" s="138" t="s">
        <v>2615</v>
      </c>
      <c r="P142" s="143"/>
      <c r="Q142" s="134" t="s">
        <v>2409</v>
      </c>
      <c r="R142" s="99"/>
      <c r="S142" s="99"/>
      <c r="T142" s="99"/>
      <c r="U142" s="129"/>
      <c r="V142" s="68"/>
    </row>
    <row r="143" spans="1:22" ht="18" x14ac:dyDescent="0.25">
      <c r="A143" s="138" t="str">
        <f>VLOOKUP(E143,'LISTADO ATM'!$A$2:$C$901,3,0)</f>
        <v>SUR</v>
      </c>
      <c r="B143" s="144">
        <v>3336033639</v>
      </c>
      <c r="C143" s="94">
        <v>44460.862488425926</v>
      </c>
      <c r="D143" s="94" t="s">
        <v>2440</v>
      </c>
      <c r="E143" s="136">
        <v>84</v>
      </c>
      <c r="F143" s="138" t="str">
        <f>VLOOKUP(E143,VIP!$A$2:$O16118,2,0)</f>
        <v>DRBR084</v>
      </c>
      <c r="G143" s="138" t="str">
        <f>VLOOKUP(E143,'LISTADO ATM'!$A$2:$B$900,2,0)</f>
        <v xml:space="preserve">ATM Oficina Multicentro Sirena San Cristóbal </v>
      </c>
      <c r="H143" s="138" t="str">
        <f>VLOOKUP(E143,VIP!$A$2:$O21079,7,FALSE)</f>
        <v>Si</v>
      </c>
      <c r="I143" s="138" t="str">
        <f>VLOOKUP(E143,VIP!$A$2:$O13044,8,FALSE)</f>
        <v>Si</v>
      </c>
      <c r="J143" s="138" t="str">
        <f>VLOOKUP(E143,VIP!$A$2:$O12994,8,FALSE)</f>
        <v>Si</v>
      </c>
      <c r="K143" s="138" t="str">
        <f>VLOOKUP(E143,VIP!$A$2:$O16568,6,0)</f>
        <v>SI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2409</v>
      </c>
      <c r="R143" s="99"/>
      <c r="S143" s="99"/>
      <c r="T143" s="99"/>
      <c r="U143" s="129"/>
      <c r="V143" s="68"/>
    </row>
    <row r="144" spans="1:22" ht="18" x14ac:dyDescent="0.25">
      <c r="A144" s="138" t="str">
        <f>VLOOKUP(E144,'LISTADO ATM'!$A$2:$C$901,3,0)</f>
        <v>NORTE</v>
      </c>
      <c r="B144" s="144" t="s">
        <v>2664</v>
      </c>
      <c r="C144" s="94">
        <v>44461.442025462966</v>
      </c>
      <c r="D144" s="94" t="s">
        <v>2459</v>
      </c>
      <c r="E144" s="136">
        <v>157</v>
      </c>
      <c r="F144" s="138" t="str">
        <f>VLOOKUP(E144,VIP!$A$2:$O16129,2,0)</f>
        <v>DRBR157</v>
      </c>
      <c r="G144" s="138" t="str">
        <f>VLOOKUP(E144,'LISTADO ATM'!$A$2:$B$900,2,0)</f>
        <v xml:space="preserve">ATM Oficina Samaná </v>
      </c>
      <c r="H144" s="138" t="str">
        <f>VLOOKUP(E144,VIP!$A$2:$O21090,7,FALSE)</f>
        <v>Si</v>
      </c>
      <c r="I144" s="138" t="str">
        <f>VLOOKUP(E144,VIP!$A$2:$O13055,8,FALSE)</f>
        <v>Si</v>
      </c>
      <c r="J144" s="138" t="str">
        <f>VLOOKUP(E144,VIP!$A$2:$O13005,8,FALSE)</f>
        <v>Si</v>
      </c>
      <c r="K144" s="138" t="str">
        <f>VLOOKUP(E144,VIP!$A$2:$O16579,6,0)</f>
        <v>SI</v>
      </c>
      <c r="L144" s="143" t="s">
        <v>2409</v>
      </c>
      <c r="M144" s="93" t="s">
        <v>2437</v>
      </c>
      <c r="N144" s="93" t="s">
        <v>2443</v>
      </c>
      <c r="O144" s="138" t="s">
        <v>2616</v>
      </c>
      <c r="P144" s="143"/>
      <c r="Q144" s="134" t="s">
        <v>2409</v>
      </c>
      <c r="R144" s="99"/>
      <c r="S144" s="99"/>
      <c r="T144" s="99"/>
      <c r="U144" s="129"/>
      <c r="V144" s="68"/>
    </row>
    <row r="145" spans="1:27" ht="18" x14ac:dyDescent="0.25">
      <c r="A145" s="138" t="str">
        <f>VLOOKUP(E145,'LISTADO ATM'!$A$2:$C$901,3,0)</f>
        <v>DISTRITO NACIONAL</v>
      </c>
      <c r="B145" s="144" t="s">
        <v>2663</v>
      </c>
      <c r="C145" s="94">
        <v>44461.442199074074</v>
      </c>
      <c r="D145" s="94" t="s">
        <v>2440</v>
      </c>
      <c r="E145" s="136">
        <v>183</v>
      </c>
      <c r="F145" s="138" t="str">
        <f>VLOOKUP(E145,VIP!$A$2:$O16128,2,0)</f>
        <v>DRBR183</v>
      </c>
      <c r="G145" s="138" t="str">
        <f>VLOOKUP(E145,'LISTADO ATM'!$A$2:$B$900,2,0)</f>
        <v>ATM Estación Nativa Km. 22 Aut. Duarte.</v>
      </c>
      <c r="H145" s="138" t="str">
        <f>VLOOKUP(E145,VIP!$A$2:$O21089,7,FALSE)</f>
        <v>N/A</v>
      </c>
      <c r="I145" s="138" t="str">
        <f>VLOOKUP(E145,VIP!$A$2:$O13054,8,FALSE)</f>
        <v>N/A</v>
      </c>
      <c r="J145" s="138" t="str">
        <f>VLOOKUP(E145,VIP!$A$2:$O13004,8,FALSE)</f>
        <v>N/A</v>
      </c>
      <c r="K145" s="138" t="str">
        <f>VLOOKUP(E145,VIP!$A$2:$O16578,6,0)</f>
        <v>N/A</v>
      </c>
      <c r="L145" s="143" t="s">
        <v>2409</v>
      </c>
      <c r="M145" s="93" t="s">
        <v>2437</v>
      </c>
      <c r="N145" s="93" t="s">
        <v>2443</v>
      </c>
      <c r="O145" s="138" t="s">
        <v>2444</v>
      </c>
      <c r="P145" s="143"/>
      <c r="Q145" s="134" t="s">
        <v>2409</v>
      </c>
      <c r="R145" s="44"/>
      <c r="S145" s="44"/>
      <c r="T145" s="44"/>
      <c r="U145" s="44"/>
      <c r="V145" s="44"/>
      <c r="W145" s="99"/>
      <c r="X145" s="99"/>
      <c r="Y145" s="99"/>
      <c r="Z145" s="129"/>
      <c r="AA145" s="68"/>
    </row>
    <row r="146" spans="1:27" ht="18" x14ac:dyDescent="0.25">
      <c r="A146" s="138" t="str">
        <f>VLOOKUP(E146,'LISTADO ATM'!$A$2:$C$901,3,0)</f>
        <v>SUR</v>
      </c>
      <c r="B146" s="144" t="s">
        <v>2639</v>
      </c>
      <c r="C146" s="94">
        <v>44461.47378472222</v>
      </c>
      <c r="D146" s="94" t="s">
        <v>2459</v>
      </c>
      <c r="E146" s="136">
        <v>249</v>
      </c>
      <c r="F146" s="138" t="str">
        <f>VLOOKUP(E146,VIP!$A$2:$O16108,2,0)</f>
        <v>DRBR249</v>
      </c>
      <c r="G146" s="138" t="str">
        <f>VLOOKUP(E146,'LISTADO ATM'!$A$2:$B$900,2,0)</f>
        <v xml:space="preserve">ATM Banco Agrícola Neiba </v>
      </c>
      <c r="H146" s="138" t="str">
        <f>VLOOKUP(E146,VIP!$A$2:$O21069,7,FALSE)</f>
        <v>Si</v>
      </c>
      <c r="I146" s="138" t="str">
        <f>VLOOKUP(E146,VIP!$A$2:$O13034,8,FALSE)</f>
        <v>Si</v>
      </c>
      <c r="J146" s="138" t="str">
        <f>VLOOKUP(E146,VIP!$A$2:$O12984,8,FALSE)</f>
        <v>Si</v>
      </c>
      <c r="K146" s="138" t="str">
        <f>VLOOKUP(E146,VIP!$A$2:$O16558,6,0)</f>
        <v>NO</v>
      </c>
      <c r="L146" s="143" t="s">
        <v>2409</v>
      </c>
      <c r="M146" s="93" t="s">
        <v>2437</v>
      </c>
      <c r="N146" s="93" t="s">
        <v>2443</v>
      </c>
      <c r="O146" s="138" t="s">
        <v>2616</v>
      </c>
      <c r="P146" s="143"/>
      <c r="Q146" s="134" t="s">
        <v>2409</v>
      </c>
      <c r="R146" s="99"/>
      <c r="S146" s="99"/>
      <c r="T146" s="99"/>
      <c r="U146" s="129"/>
      <c r="V146" s="68"/>
    </row>
    <row r="147" spans="1:27" ht="18" x14ac:dyDescent="0.25">
      <c r="A147" s="138" t="str">
        <f>VLOOKUP(E147,'LISTADO ATM'!$A$2:$C$901,3,0)</f>
        <v>SUR</v>
      </c>
      <c r="B147" s="144" t="s">
        <v>2646</v>
      </c>
      <c r="C147" s="94">
        <v>44461.464062500003</v>
      </c>
      <c r="D147" s="94" t="s">
        <v>2459</v>
      </c>
      <c r="E147" s="136">
        <v>252</v>
      </c>
      <c r="F147" s="138" t="str">
        <f>VLOOKUP(E147,VIP!$A$2:$O16114,2,0)</f>
        <v>DRBR252</v>
      </c>
      <c r="G147" s="138" t="str">
        <f>VLOOKUP(E147,'LISTADO ATM'!$A$2:$B$900,2,0)</f>
        <v xml:space="preserve">ATM Banco Agrícola (Barahona) </v>
      </c>
      <c r="H147" s="138" t="str">
        <f>VLOOKUP(E147,VIP!$A$2:$O21075,7,FALSE)</f>
        <v>Si</v>
      </c>
      <c r="I147" s="138" t="str">
        <f>VLOOKUP(E147,VIP!$A$2:$O13040,8,FALSE)</f>
        <v>Si</v>
      </c>
      <c r="J147" s="138" t="str">
        <f>VLOOKUP(E147,VIP!$A$2:$O12990,8,FALSE)</f>
        <v>Si</v>
      </c>
      <c r="K147" s="138" t="str">
        <f>VLOOKUP(E147,VIP!$A$2:$O16564,6,0)</f>
        <v>NO</v>
      </c>
      <c r="L147" s="143" t="s">
        <v>2409</v>
      </c>
      <c r="M147" s="93" t="s">
        <v>2437</v>
      </c>
      <c r="N147" s="93" t="s">
        <v>2443</v>
      </c>
      <c r="O147" s="138" t="s">
        <v>2616</v>
      </c>
      <c r="P147" s="143"/>
      <c r="Q147" s="134" t="s">
        <v>2409</v>
      </c>
      <c r="R147" s="99"/>
      <c r="S147" s="99"/>
      <c r="T147" s="99"/>
      <c r="U147" s="129"/>
      <c r="V147" s="68"/>
    </row>
    <row r="148" spans="1:27" ht="18" x14ac:dyDescent="0.25">
      <c r="A148" s="138" t="str">
        <f>VLOOKUP(E148,'LISTADO ATM'!$A$2:$C$901,3,0)</f>
        <v>NORTE</v>
      </c>
      <c r="B148" s="144">
        <v>3336033642</v>
      </c>
      <c r="C148" s="94">
        <v>44460.865740740737</v>
      </c>
      <c r="D148" s="94" t="s">
        <v>2459</v>
      </c>
      <c r="E148" s="136">
        <v>285</v>
      </c>
      <c r="F148" s="138" t="str">
        <f>VLOOKUP(E148,VIP!$A$2:$O16115,2,0)</f>
        <v>DRBR285</v>
      </c>
      <c r="G148" s="138" t="str">
        <f>VLOOKUP(E148,'LISTADO ATM'!$A$2:$B$900,2,0)</f>
        <v xml:space="preserve">ATM Oficina Camino Real (Puerto Plata) </v>
      </c>
      <c r="H148" s="138" t="str">
        <f>VLOOKUP(E148,VIP!$A$2:$O21076,7,FALSE)</f>
        <v>Si</v>
      </c>
      <c r="I148" s="138" t="str">
        <f>VLOOKUP(E148,VIP!$A$2:$O13041,8,FALSE)</f>
        <v>Si</v>
      </c>
      <c r="J148" s="138" t="str">
        <f>VLOOKUP(E148,VIP!$A$2:$O12991,8,FALSE)</f>
        <v>Si</v>
      </c>
      <c r="K148" s="138" t="str">
        <f>VLOOKUP(E148,VIP!$A$2:$O16565,6,0)</f>
        <v>NO</v>
      </c>
      <c r="L148" s="143" t="s">
        <v>2409</v>
      </c>
      <c r="M148" s="93" t="s">
        <v>2437</v>
      </c>
      <c r="N148" s="93" t="s">
        <v>2443</v>
      </c>
      <c r="O148" s="138" t="s">
        <v>2621</v>
      </c>
      <c r="P148" s="143"/>
      <c r="Q148" s="134" t="s">
        <v>2409</v>
      </c>
      <c r="R148" s="99"/>
      <c r="S148" s="99"/>
      <c r="T148" s="99"/>
      <c r="U148" s="129"/>
      <c r="V148" s="68"/>
    </row>
    <row r="149" spans="1:27" ht="18" x14ac:dyDescent="0.25">
      <c r="A149" s="138" t="str">
        <f>VLOOKUP(E149,'LISTADO ATM'!$A$2:$C$901,3,0)</f>
        <v>NORTE</v>
      </c>
      <c r="B149" s="144">
        <v>3336033666</v>
      </c>
      <c r="C149" s="94">
        <v>44461.007465277777</v>
      </c>
      <c r="D149" s="94" t="s">
        <v>2440</v>
      </c>
      <c r="E149" s="136">
        <v>310</v>
      </c>
      <c r="F149" s="138" t="str">
        <f>VLOOKUP(E149,VIP!$A$2:$O16116,2,0)</f>
        <v>DRBR310</v>
      </c>
      <c r="G149" s="138" t="str">
        <f>VLOOKUP(E149,'LISTADO ATM'!$A$2:$B$900,2,0)</f>
        <v xml:space="preserve">ATM Farmacia San Judas Tadeo Jarabacoa </v>
      </c>
      <c r="H149" s="138" t="str">
        <f>VLOOKUP(E149,VIP!$A$2:$O21077,7,FALSE)</f>
        <v>Si</v>
      </c>
      <c r="I149" s="138" t="str">
        <f>VLOOKUP(E149,VIP!$A$2:$O13042,8,FALSE)</f>
        <v>Si</v>
      </c>
      <c r="J149" s="138" t="str">
        <f>VLOOKUP(E149,VIP!$A$2:$O12992,8,FALSE)</f>
        <v>Si</v>
      </c>
      <c r="K149" s="138" t="str">
        <f>VLOOKUP(E149,VIP!$A$2:$O16566,6,0)</f>
        <v>NO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  <c r="R149" s="99"/>
      <c r="S149" s="99"/>
      <c r="T149" s="99"/>
      <c r="U149" s="129"/>
      <c r="V149" s="68"/>
    </row>
    <row r="150" spans="1:27" ht="18" x14ac:dyDescent="0.25">
      <c r="A150" s="138" t="str">
        <f>VLOOKUP(E150,'LISTADO ATM'!$A$2:$C$901,3,0)</f>
        <v>DISTRITO NACIONAL</v>
      </c>
      <c r="B150" s="144" t="s">
        <v>2653</v>
      </c>
      <c r="C150" s="94">
        <v>44461.455891203703</v>
      </c>
      <c r="D150" s="94" t="s">
        <v>2440</v>
      </c>
      <c r="E150" s="136">
        <v>319</v>
      </c>
      <c r="F150" s="138" t="str">
        <f>VLOOKUP(E150,VIP!$A$2:$O16120,2,0)</f>
        <v>DRBR319</v>
      </c>
      <c r="G150" s="138" t="str">
        <f>VLOOKUP(E150,'LISTADO ATM'!$A$2:$B$900,2,0)</f>
        <v>ATM Autobanco Lopez de Vega</v>
      </c>
      <c r="H150" s="138" t="str">
        <f>VLOOKUP(E150,VIP!$A$2:$O21081,7,FALSE)</f>
        <v>Si</v>
      </c>
      <c r="I150" s="138" t="str">
        <f>VLOOKUP(E150,VIP!$A$2:$O13046,8,FALSE)</f>
        <v>Si</v>
      </c>
      <c r="J150" s="138" t="str">
        <f>VLOOKUP(E150,VIP!$A$2:$O12996,8,FALSE)</f>
        <v>Si</v>
      </c>
      <c r="K150" s="138" t="str">
        <f>VLOOKUP(E150,VIP!$A$2:$O16570,6,0)</f>
        <v>NO</v>
      </c>
      <c r="L150" s="143" t="s">
        <v>2409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2409</v>
      </c>
      <c r="R150" s="99"/>
      <c r="S150" s="99"/>
      <c r="T150" s="99"/>
      <c r="U150" s="129"/>
      <c r="V150" s="68"/>
    </row>
    <row r="151" spans="1:27" ht="18" x14ac:dyDescent="0.25">
      <c r="A151" s="138" t="str">
        <f>VLOOKUP(E151,'LISTADO ATM'!$A$2:$C$901,3,0)</f>
        <v>ESTE</v>
      </c>
      <c r="B151" s="144" t="s">
        <v>2689</v>
      </c>
      <c r="C151" s="94">
        <v>44461.400104166663</v>
      </c>
      <c r="D151" s="94" t="s">
        <v>2459</v>
      </c>
      <c r="E151" s="136">
        <v>345</v>
      </c>
      <c r="F151" s="138" t="str">
        <f>VLOOKUP(E151,VIP!$A$2:$O16152,2,0)</f>
        <v>DRBR345</v>
      </c>
      <c r="G151" s="138" t="str">
        <f>VLOOKUP(E151,'LISTADO ATM'!$A$2:$B$900,2,0)</f>
        <v>ATM Oficina Yamasá  II</v>
      </c>
      <c r="H151" s="138" t="str">
        <f>VLOOKUP(E151,VIP!$A$2:$O21113,7,FALSE)</f>
        <v>N/A</v>
      </c>
      <c r="I151" s="138" t="str">
        <f>VLOOKUP(E151,VIP!$A$2:$O13078,8,FALSE)</f>
        <v>N/A</v>
      </c>
      <c r="J151" s="138" t="str">
        <f>VLOOKUP(E151,VIP!$A$2:$O13028,8,FALSE)</f>
        <v>N/A</v>
      </c>
      <c r="K151" s="138" t="str">
        <f>VLOOKUP(E151,VIP!$A$2:$O16602,6,0)</f>
        <v>N/A</v>
      </c>
      <c r="L151" s="143" t="s">
        <v>2409</v>
      </c>
      <c r="M151" s="93" t="s">
        <v>2437</v>
      </c>
      <c r="N151" s="93" t="s">
        <v>2443</v>
      </c>
      <c r="O151" s="138" t="s">
        <v>2616</v>
      </c>
      <c r="P151" s="143"/>
      <c r="Q151" s="134" t="s">
        <v>2409</v>
      </c>
      <c r="R151" s="99"/>
      <c r="S151" s="99"/>
      <c r="T151" s="99"/>
      <c r="U151" s="129"/>
      <c r="V151" s="68"/>
    </row>
    <row r="152" spans="1:27" ht="18" x14ac:dyDescent="0.25">
      <c r="A152" s="138" t="str">
        <f>VLOOKUP(E152,'LISTADO ATM'!$A$2:$C$901,3,0)</f>
        <v>DISTRITO NACIONAL</v>
      </c>
      <c r="B152" s="144">
        <v>3336033664</v>
      </c>
      <c r="C152" s="94">
        <v>44460.962106481478</v>
      </c>
      <c r="D152" s="94" t="s">
        <v>2440</v>
      </c>
      <c r="E152" s="136">
        <v>407</v>
      </c>
      <c r="F152" s="138" t="str">
        <f>VLOOKUP(E152,VIP!$A$2:$O16103,2,0)</f>
        <v>DRBR407</v>
      </c>
      <c r="G152" s="138" t="str">
        <f>VLOOKUP(E152,'LISTADO ATM'!$A$2:$B$900,2,0)</f>
        <v xml:space="preserve">ATM Multicentro La Sirena Villa Mella </v>
      </c>
      <c r="H152" s="138" t="str">
        <f>VLOOKUP(E152,VIP!$A$2:$O21064,7,FALSE)</f>
        <v>Si</v>
      </c>
      <c r="I152" s="138" t="str">
        <f>VLOOKUP(E152,VIP!$A$2:$O13029,8,FALSE)</f>
        <v>Si</v>
      </c>
      <c r="J152" s="138" t="str">
        <f>VLOOKUP(E152,VIP!$A$2:$O12979,8,FALSE)</f>
        <v>Si</v>
      </c>
      <c r="K152" s="138" t="str">
        <f>VLOOKUP(E152,VIP!$A$2:$O16553,6,0)</f>
        <v>NO</v>
      </c>
      <c r="L152" s="143" t="s">
        <v>2409</v>
      </c>
      <c r="M152" s="93" t="s">
        <v>2437</v>
      </c>
      <c r="N152" s="93" t="s">
        <v>2443</v>
      </c>
      <c r="O152" s="138" t="s">
        <v>2444</v>
      </c>
      <c r="P152" s="143"/>
      <c r="Q152" s="134" t="s">
        <v>2409</v>
      </c>
      <c r="R152" s="99"/>
      <c r="S152" s="99"/>
      <c r="T152" s="99"/>
      <c r="U152" s="129"/>
      <c r="V152" s="68"/>
    </row>
    <row r="153" spans="1:27" ht="18" x14ac:dyDescent="0.25">
      <c r="A153" s="138" t="str">
        <f>VLOOKUP(E153,'LISTADO ATM'!$A$2:$C$901,3,0)</f>
        <v>DISTRITO NACIONAL</v>
      </c>
      <c r="B153" s="144">
        <v>3336032513</v>
      </c>
      <c r="C153" s="94">
        <v>44460.414537037039</v>
      </c>
      <c r="D153" s="94" t="s">
        <v>2440</v>
      </c>
      <c r="E153" s="136">
        <v>416</v>
      </c>
      <c r="F153" s="138" t="str">
        <f>VLOOKUP(E153,VIP!$A$2:$O16106,2,0)</f>
        <v>DRBR416</v>
      </c>
      <c r="G153" s="138" t="str">
        <f>VLOOKUP(E153,'LISTADO ATM'!$A$2:$B$900,2,0)</f>
        <v xml:space="preserve">ATM Autobanco San Martín II </v>
      </c>
      <c r="H153" s="138" t="str">
        <f>VLOOKUP(E153,VIP!$A$2:$O21067,7,FALSE)</f>
        <v>Si</v>
      </c>
      <c r="I153" s="138" t="str">
        <f>VLOOKUP(E153,VIP!$A$2:$O13032,8,FALSE)</f>
        <v>Si</v>
      </c>
      <c r="J153" s="138" t="str">
        <f>VLOOKUP(E153,VIP!$A$2:$O12982,8,FALSE)</f>
        <v>Si</v>
      </c>
      <c r="K153" s="138" t="str">
        <f>VLOOKUP(E153,VIP!$A$2:$O16556,6,0)</f>
        <v>NO</v>
      </c>
      <c r="L153" s="143" t="s">
        <v>2409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2409</v>
      </c>
      <c r="R153" s="99"/>
      <c r="S153" s="99"/>
      <c r="T153" s="99"/>
      <c r="U153" s="129"/>
      <c r="V153" s="68"/>
    </row>
    <row r="154" spans="1:27" ht="18" x14ac:dyDescent="0.25">
      <c r="A154" s="138" t="str">
        <f>VLOOKUP(E154,'LISTADO ATM'!$A$2:$C$901,3,0)</f>
        <v>DISTRITO NACIONAL</v>
      </c>
      <c r="B154" s="144">
        <v>3336032521</v>
      </c>
      <c r="C154" s="94">
        <v>44460.417199074072</v>
      </c>
      <c r="D154" s="94" t="s">
        <v>2440</v>
      </c>
      <c r="E154" s="136">
        <v>559</v>
      </c>
      <c r="F154" s="138" t="str">
        <f>VLOOKUP(E154,VIP!$A$2:$O16105,2,0)</f>
        <v>DRBR559</v>
      </c>
      <c r="G154" s="138" t="str">
        <f>VLOOKUP(E154,'LISTADO ATM'!$A$2:$B$900,2,0)</f>
        <v xml:space="preserve">ATM UNP Metro I </v>
      </c>
      <c r="H154" s="138" t="str">
        <f>VLOOKUP(E154,VIP!$A$2:$O21066,7,FALSE)</f>
        <v>Si</v>
      </c>
      <c r="I154" s="138" t="str">
        <f>VLOOKUP(E154,VIP!$A$2:$O13031,8,FALSE)</f>
        <v>Si</v>
      </c>
      <c r="J154" s="138" t="str">
        <f>VLOOKUP(E154,VIP!$A$2:$O12981,8,FALSE)</f>
        <v>Si</v>
      </c>
      <c r="K154" s="138" t="str">
        <f>VLOOKUP(E154,VIP!$A$2:$O16555,6,0)</f>
        <v>SI</v>
      </c>
      <c r="L154" s="143" t="s">
        <v>2409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2409</v>
      </c>
      <c r="R154" s="99"/>
      <c r="S154" s="99"/>
      <c r="T154" s="99"/>
      <c r="U154" s="129"/>
      <c r="V154" s="68"/>
    </row>
    <row r="155" spans="1:27" ht="18" x14ac:dyDescent="0.25">
      <c r="A155" s="138" t="str">
        <f>VLOOKUP(E155,'LISTADO ATM'!$A$2:$C$901,3,0)</f>
        <v>DISTRITO NACIONAL</v>
      </c>
      <c r="B155" s="144">
        <v>3336033684</v>
      </c>
      <c r="C155" s="94">
        <v>44461.209293981483</v>
      </c>
      <c r="D155" s="94" t="s">
        <v>2440</v>
      </c>
      <c r="E155" s="136">
        <v>600</v>
      </c>
      <c r="F155" s="138" t="str">
        <f>VLOOKUP(E155,VIP!$A$2:$O16110,2,0)</f>
        <v>DRBR600</v>
      </c>
      <c r="G155" s="138" t="str">
        <f>VLOOKUP(E155,'LISTADO ATM'!$A$2:$B$900,2,0)</f>
        <v>ATM S/M Bravo Hipica</v>
      </c>
      <c r="H155" s="138" t="str">
        <f>VLOOKUP(E155,VIP!$A$2:$O21071,7,FALSE)</f>
        <v>N/A</v>
      </c>
      <c r="I155" s="138" t="str">
        <f>VLOOKUP(E155,VIP!$A$2:$O13036,8,FALSE)</f>
        <v>N/A</v>
      </c>
      <c r="J155" s="138" t="str">
        <f>VLOOKUP(E155,VIP!$A$2:$O12986,8,FALSE)</f>
        <v>N/A</v>
      </c>
      <c r="K155" s="138" t="str">
        <f>VLOOKUP(E155,VIP!$A$2:$O16560,6,0)</f>
        <v>N/A</v>
      </c>
      <c r="L155" s="143" t="s">
        <v>2409</v>
      </c>
      <c r="M155" s="93" t="s">
        <v>2437</v>
      </c>
      <c r="N155" s="93" t="s">
        <v>2443</v>
      </c>
      <c r="O155" s="138" t="s">
        <v>2444</v>
      </c>
      <c r="P155" s="143"/>
      <c r="Q155" s="134" t="s">
        <v>2409</v>
      </c>
      <c r="R155" s="99"/>
      <c r="S155" s="99"/>
      <c r="T155" s="99"/>
      <c r="U155" s="129"/>
      <c r="V155" s="68"/>
    </row>
    <row r="156" spans="1:27" ht="18" x14ac:dyDescent="0.25">
      <c r="A156" s="138" t="str">
        <f>VLOOKUP(E156,'LISTADO ATM'!$A$2:$C$901,3,0)</f>
        <v>SUR</v>
      </c>
      <c r="B156" s="144" t="s">
        <v>2691</v>
      </c>
      <c r="C156" s="94">
        <v>44461.393113425926</v>
      </c>
      <c r="D156" s="94" t="s">
        <v>2440</v>
      </c>
      <c r="E156" s="136">
        <v>619</v>
      </c>
      <c r="F156" s="138" t="str">
        <f>VLOOKUP(E156,VIP!$A$2:$O16154,2,0)</f>
        <v>DRBR619</v>
      </c>
      <c r="G156" s="138" t="str">
        <f>VLOOKUP(E156,'LISTADO ATM'!$A$2:$B$900,2,0)</f>
        <v xml:space="preserve">ATM Academia P.N. Hatillo (San Cristóbal) </v>
      </c>
      <c r="H156" s="138" t="str">
        <f>VLOOKUP(E156,VIP!$A$2:$O21115,7,FALSE)</f>
        <v>Si</v>
      </c>
      <c r="I156" s="138" t="str">
        <f>VLOOKUP(E156,VIP!$A$2:$O13080,8,FALSE)</f>
        <v>Si</v>
      </c>
      <c r="J156" s="138" t="str">
        <f>VLOOKUP(E156,VIP!$A$2:$O13030,8,FALSE)</f>
        <v>Si</v>
      </c>
      <c r="K156" s="138" t="str">
        <f>VLOOKUP(E156,VIP!$A$2:$O16604,6,0)</f>
        <v>NO</v>
      </c>
      <c r="L156" s="143" t="s">
        <v>2409</v>
      </c>
      <c r="M156" s="93" t="s">
        <v>2437</v>
      </c>
      <c r="N156" s="93" t="s">
        <v>2443</v>
      </c>
      <c r="O156" s="138" t="s">
        <v>2444</v>
      </c>
      <c r="P156" s="143"/>
      <c r="Q156" s="134" t="s">
        <v>2409</v>
      </c>
      <c r="R156" s="99"/>
      <c r="S156" s="99"/>
      <c r="T156" s="99"/>
      <c r="U156" s="129"/>
      <c r="V156" s="68"/>
    </row>
    <row r="157" spans="1:27" ht="18" x14ac:dyDescent="0.25">
      <c r="A157" s="138" t="str">
        <f>VLOOKUP(E157,'LISTADO ATM'!$A$2:$C$901,3,0)</f>
        <v>ESTE</v>
      </c>
      <c r="B157" s="144">
        <v>3336033669</v>
      </c>
      <c r="C157" s="94">
        <v>44461.021284722221</v>
      </c>
      <c r="D157" s="94" t="s">
        <v>2459</v>
      </c>
      <c r="E157" s="136">
        <v>651</v>
      </c>
      <c r="F157" s="138" t="str">
        <f>VLOOKUP(E157,VIP!$A$2:$O16113,2,0)</f>
        <v>DRBR651</v>
      </c>
      <c r="G157" s="138" t="str">
        <f>VLOOKUP(E157,'LISTADO ATM'!$A$2:$B$900,2,0)</f>
        <v>ATM Eco Petroleo Romana</v>
      </c>
      <c r="H157" s="138" t="str">
        <f>VLOOKUP(E157,VIP!$A$2:$O21074,7,FALSE)</f>
        <v>Si</v>
      </c>
      <c r="I157" s="138" t="str">
        <f>VLOOKUP(E157,VIP!$A$2:$O13039,8,FALSE)</f>
        <v>Si</v>
      </c>
      <c r="J157" s="138" t="str">
        <f>VLOOKUP(E157,VIP!$A$2:$O12989,8,FALSE)</f>
        <v>Si</v>
      </c>
      <c r="K157" s="138" t="str">
        <f>VLOOKUP(E157,VIP!$A$2:$O16563,6,0)</f>
        <v>NO</v>
      </c>
      <c r="L157" s="143" t="s">
        <v>2409</v>
      </c>
      <c r="M157" s="93" t="s">
        <v>2437</v>
      </c>
      <c r="N157" s="93" t="s">
        <v>2443</v>
      </c>
      <c r="O157" s="138" t="s">
        <v>2616</v>
      </c>
      <c r="P157" s="143"/>
      <c r="Q157" s="134" t="s">
        <v>2409</v>
      </c>
      <c r="R157" s="99"/>
      <c r="S157" s="99"/>
      <c r="T157" s="99"/>
      <c r="U157" s="129"/>
      <c r="V157" s="68"/>
    </row>
    <row r="158" spans="1:27" ht="18" x14ac:dyDescent="0.25">
      <c r="A158" s="138" t="str">
        <f>VLOOKUP(E158,'LISTADO ATM'!$A$2:$C$901,3,0)</f>
        <v>DISTRITO NACIONAL</v>
      </c>
      <c r="B158" s="144">
        <v>3336033686</v>
      </c>
      <c r="C158" s="94">
        <v>44461.213912037034</v>
      </c>
      <c r="D158" s="94" t="s">
        <v>2440</v>
      </c>
      <c r="E158" s="136">
        <v>655</v>
      </c>
      <c r="F158" s="138" t="str">
        <f>VLOOKUP(E158,VIP!$A$2:$O16108,2,0)</f>
        <v>DRBR655</v>
      </c>
      <c r="G158" s="138" t="str">
        <f>VLOOKUP(E158,'LISTADO ATM'!$A$2:$B$900,2,0)</f>
        <v>ATM Farmacia Sandra</v>
      </c>
      <c r="H158" s="138" t="str">
        <f>VLOOKUP(E158,VIP!$A$2:$O21069,7,FALSE)</f>
        <v>Si</v>
      </c>
      <c r="I158" s="138" t="str">
        <f>VLOOKUP(E158,VIP!$A$2:$O13034,8,FALSE)</f>
        <v>Si</v>
      </c>
      <c r="J158" s="138" t="str">
        <f>VLOOKUP(E158,VIP!$A$2:$O12984,8,FALSE)</f>
        <v>Si</v>
      </c>
      <c r="K158" s="138" t="str">
        <f>VLOOKUP(E158,VIP!$A$2:$O16558,6,0)</f>
        <v>NO</v>
      </c>
      <c r="L158" s="143" t="s">
        <v>2409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2409</v>
      </c>
      <c r="R158" s="99"/>
      <c r="S158" s="99"/>
      <c r="T158" s="99"/>
      <c r="U158" s="129"/>
      <c r="V158" s="68"/>
    </row>
    <row r="159" spans="1:27" ht="18" x14ac:dyDescent="0.25">
      <c r="A159" s="138" t="str">
        <f>VLOOKUP(E159,'LISTADO ATM'!$A$2:$C$901,3,0)</f>
        <v>DISTRITO NACIONAL</v>
      </c>
      <c r="B159" s="144">
        <v>3336033672</v>
      </c>
      <c r="C159" s="94">
        <v>44461.045601851853</v>
      </c>
      <c r="D159" s="94" t="s">
        <v>2440</v>
      </c>
      <c r="E159" s="136">
        <v>696</v>
      </c>
      <c r="F159" s="138" t="str">
        <f>VLOOKUP(E159,VIP!$A$2:$O16110,2,0)</f>
        <v>DRBR696</v>
      </c>
      <c r="G159" s="138" t="str">
        <f>VLOOKUP(E159,'LISTADO ATM'!$A$2:$B$900,2,0)</f>
        <v>ATM Olé Jacobo Majluta</v>
      </c>
      <c r="H159" s="138" t="str">
        <f>VLOOKUP(E159,VIP!$A$2:$O21071,7,FALSE)</f>
        <v>Si</v>
      </c>
      <c r="I159" s="138" t="str">
        <f>VLOOKUP(E159,VIP!$A$2:$O13036,8,FALSE)</f>
        <v>Si</v>
      </c>
      <c r="J159" s="138" t="str">
        <f>VLOOKUP(E159,VIP!$A$2:$O12986,8,FALSE)</f>
        <v>Si</v>
      </c>
      <c r="K159" s="138" t="str">
        <f>VLOOKUP(E159,VIP!$A$2:$O16560,6,0)</f>
        <v>NO</v>
      </c>
      <c r="L159" s="143" t="s">
        <v>2409</v>
      </c>
      <c r="M159" s="93" t="s">
        <v>2437</v>
      </c>
      <c r="N159" s="93" t="s">
        <v>2443</v>
      </c>
      <c r="O159" s="138" t="s">
        <v>2444</v>
      </c>
      <c r="P159" s="143"/>
      <c r="Q159" s="134" t="s">
        <v>2409</v>
      </c>
      <c r="R159" s="99"/>
      <c r="S159" s="99"/>
      <c r="T159" s="99"/>
      <c r="U159" s="129"/>
      <c r="V159" s="68"/>
    </row>
    <row r="160" spans="1:27" ht="18" x14ac:dyDescent="0.25">
      <c r="A160" s="138" t="str">
        <f>VLOOKUP(E160,'LISTADO ATM'!$A$2:$C$901,3,0)</f>
        <v>NORTE</v>
      </c>
      <c r="B160" s="144" t="s">
        <v>2648</v>
      </c>
      <c r="C160" s="94">
        <v>44461.46166666667</v>
      </c>
      <c r="D160" s="94" t="s">
        <v>2614</v>
      </c>
      <c r="E160" s="136">
        <v>737</v>
      </c>
      <c r="F160" s="138" t="str">
        <f>VLOOKUP(E160,VIP!$A$2:$O16116,2,0)</f>
        <v>DRBR281</v>
      </c>
      <c r="G160" s="138" t="str">
        <f>VLOOKUP(E160,'LISTADO ATM'!$A$2:$B$900,2,0)</f>
        <v xml:space="preserve">ATM UNP Cabarete (Puerto Plata) </v>
      </c>
      <c r="H160" s="138" t="str">
        <f>VLOOKUP(E160,VIP!$A$2:$O21077,7,FALSE)</f>
        <v>Si</v>
      </c>
      <c r="I160" s="138" t="str">
        <f>VLOOKUP(E160,VIP!$A$2:$O13042,8,FALSE)</f>
        <v>Si</v>
      </c>
      <c r="J160" s="138" t="str">
        <f>VLOOKUP(E160,VIP!$A$2:$O12992,8,FALSE)</f>
        <v>Si</v>
      </c>
      <c r="K160" s="138" t="str">
        <f>VLOOKUP(E160,VIP!$A$2:$O16566,6,0)</f>
        <v>NO</v>
      </c>
      <c r="L160" s="143" t="s">
        <v>2409</v>
      </c>
      <c r="M160" s="93" t="s">
        <v>2437</v>
      </c>
      <c r="N160" s="93" t="s">
        <v>2443</v>
      </c>
      <c r="O160" s="138" t="s">
        <v>2615</v>
      </c>
      <c r="P160" s="143"/>
      <c r="Q160" s="134" t="s">
        <v>2409</v>
      </c>
      <c r="R160" s="99"/>
      <c r="S160" s="99"/>
      <c r="T160" s="99"/>
      <c r="U160" s="129"/>
      <c r="V160" s="68"/>
    </row>
    <row r="161" spans="1:22" ht="18" x14ac:dyDescent="0.25">
      <c r="A161" s="138" t="str">
        <f>VLOOKUP(E161,'LISTADO ATM'!$A$2:$C$901,3,0)</f>
        <v>DISTRITO NACIONAL</v>
      </c>
      <c r="B161" s="144">
        <v>3336033419</v>
      </c>
      <c r="C161" s="94">
        <v>44460.684340277781</v>
      </c>
      <c r="D161" s="94" t="s">
        <v>2440</v>
      </c>
      <c r="E161" s="136">
        <v>821</v>
      </c>
      <c r="F161" s="138" t="str">
        <f>VLOOKUP(E161,VIP!$A$2:$O16145,2,0)</f>
        <v>DRBR821</v>
      </c>
      <c r="G161" s="138" t="str">
        <f>VLOOKUP(E161,'LISTADO ATM'!$A$2:$B$900,2,0)</f>
        <v xml:space="preserve">ATM S/M Bravo Churchill </v>
      </c>
      <c r="H161" s="138" t="str">
        <f>VLOOKUP(E161,VIP!$A$2:$O21106,7,FALSE)</f>
        <v>Si</v>
      </c>
      <c r="I161" s="138" t="str">
        <f>VLOOKUP(E161,VIP!$A$2:$O13071,8,FALSE)</f>
        <v>No</v>
      </c>
      <c r="J161" s="138" t="str">
        <f>VLOOKUP(E161,VIP!$A$2:$O13021,8,FALSE)</f>
        <v>No</v>
      </c>
      <c r="K161" s="138" t="str">
        <f>VLOOKUP(E161,VIP!$A$2:$O16595,6,0)</f>
        <v>SI</v>
      </c>
      <c r="L161" s="143" t="s">
        <v>2409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2409</v>
      </c>
      <c r="R161" s="99"/>
      <c r="S161" s="99"/>
      <c r="T161" s="99"/>
      <c r="U161" s="129"/>
      <c r="V161" s="68"/>
    </row>
    <row r="162" spans="1:22" ht="18" x14ac:dyDescent="0.25">
      <c r="A162" s="138" t="str">
        <f>VLOOKUP(E162,'LISTADO ATM'!$A$2:$C$901,3,0)</f>
        <v>DISTRITO NACIONAL</v>
      </c>
      <c r="B162" s="144">
        <v>3336033194</v>
      </c>
      <c r="C162" s="94">
        <v>44460.627476851849</v>
      </c>
      <c r="D162" s="94" t="s">
        <v>2440</v>
      </c>
      <c r="E162" s="136">
        <v>850</v>
      </c>
      <c r="F162" s="138" t="str">
        <f>VLOOKUP(E162,VIP!$A$2:$O16158,2,0)</f>
        <v>DRBR850</v>
      </c>
      <c r="G162" s="138" t="str">
        <f>VLOOKUP(E162,'LISTADO ATM'!$A$2:$B$900,2,0)</f>
        <v xml:space="preserve">ATM Hotel Be Live Hamaca </v>
      </c>
      <c r="H162" s="138" t="str">
        <f>VLOOKUP(E162,VIP!$A$2:$O21119,7,FALSE)</f>
        <v>Si</v>
      </c>
      <c r="I162" s="138" t="str">
        <f>VLOOKUP(E162,VIP!$A$2:$O13084,8,FALSE)</f>
        <v>Si</v>
      </c>
      <c r="J162" s="138" t="str">
        <f>VLOOKUP(E162,VIP!$A$2:$O13034,8,FALSE)</f>
        <v>Si</v>
      </c>
      <c r="K162" s="138" t="str">
        <f>VLOOKUP(E162,VIP!$A$2:$O16608,6,0)</f>
        <v>NO</v>
      </c>
      <c r="L162" s="143" t="s">
        <v>2409</v>
      </c>
      <c r="M162" s="93" t="s">
        <v>2437</v>
      </c>
      <c r="N162" s="93" t="s">
        <v>2443</v>
      </c>
      <c r="O162" s="138" t="s">
        <v>2444</v>
      </c>
      <c r="P162" s="143"/>
      <c r="Q162" s="134" t="s">
        <v>2409</v>
      </c>
      <c r="R162" s="99"/>
      <c r="S162" s="99"/>
      <c r="T162" s="99"/>
      <c r="U162" s="129"/>
      <c r="V162" s="68"/>
    </row>
    <row r="163" spans="1:22" ht="18" x14ac:dyDescent="0.25">
      <c r="A163" s="138" t="str">
        <f>VLOOKUP(E163,'LISTADO ATM'!$A$2:$C$901,3,0)</f>
        <v>DISTRITO NACIONAL</v>
      </c>
      <c r="B163" s="144">
        <v>3336032426</v>
      </c>
      <c r="C163" s="94">
        <v>44460.391967592594</v>
      </c>
      <c r="D163" s="94" t="s">
        <v>2440</v>
      </c>
      <c r="E163" s="136">
        <v>904</v>
      </c>
      <c r="F163" s="138" t="str">
        <f>VLOOKUP(E163,VIP!$A$2:$O16116,2,0)</f>
        <v>DRBR24B</v>
      </c>
      <c r="G163" s="138" t="str">
        <f>VLOOKUP(E163,'LISTADO ATM'!$A$2:$B$900,2,0)</f>
        <v xml:space="preserve">ATM Oficina Multicentro La Sirena Churchill </v>
      </c>
      <c r="H163" s="138" t="str">
        <f>VLOOKUP(E163,VIP!$A$2:$O21077,7,FALSE)</f>
        <v>Si</v>
      </c>
      <c r="I163" s="138" t="str">
        <f>VLOOKUP(E163,VIP!$A$2:$O13042,8,FALSE)</f>
        <v>Si</v>
      </c>
      <c r="J163" s="138" t="str">
        <f>VLOOKUP(E163,VIP!$A$2:$O12992,8,FALSE)</f>
        <v>Si</v>
      </c>
      <c r="K163" s="138" t="str">
        <f>VLOOKUP(E163,VIP!$A$2:$O16566,6,0)</f>
        <v>SI</v>
      </c>
      <c r="L163" s="143" t="s">
        <v>2409</v>
      </c>
      <c r="M163" s="93" t="s">
        <v>2437</v>
      </c>
      <c r="N163" s="93" t="s">
        <v>2443</v>
      </c>
      <c r="O163" s="138" t="s">
        <v>2444</v>
      </c>
      <c r="P163" s="143"/>
      <c r="Q163" s="134" t="s">
        <v>2409</v>
      </c>
      <c r="R163" s="99"/>
      <c r="S163" s="99"/>
      <c r="T163" s="99"/>
      <c r="U163" s="129"/>
      <c r="V163" s="68"/>
    </row>
    <row r="164" spans="1:22" ht="18" x14ac:dyDescent="0.25">
      <c r="A164" s="138" t="str">
        <f>VLOOKUP(E164,'LISTADO ATM'!$A$2:$C$901,3,0)</f>
        <v>DISTRITO NACIONAL</v>
      </c>
      <c r="B164" s="144">
        <v>3336033622</v>
      </c>
      <c r="C164" s="94">
        <v>44460.808483796296</v>
      </c>
      <c r="D164" s="94" t="s">
        <v>2440</v>
      </c>
      <c r="E164" s="136">
        <v>974</v>
      </c>
      <c r="F164" s="138" t="str">
        <f>VLOOKUP(E164,VIP!$A$2:$O16128,2,0)</f>
        <v>DRBR974</v>
      </c>
      <c r="G164" s="138" t="str">
        <f>VLOOKUP(E164,'LISTADO ATM'!$A$2:$B$900,2,0)</f>
        <v xml:space="preserve">ATM S/M Nacional Ave. Lope de Vega </v>
      </c>
      <c r="H164" s="138" t="str">
        <f>VLOOKUP(E164,VIP!$A$2:$O21089,7,FALSE)</f>
        <v>Si</v>
      </c>
      <c r="I164" s="138" t="str">
        <f>VLOOKUP(E164,VIP!$A$2:$O13054,8,FALSE)</f>
        <v>Si</v>
      </c>
      <c r="J164" s="138" t="str">
        <f>VLOOKUP(E164,VIP!$A$2:$O13004,8,FALSE)</f>
        <v>Si</v>
      </c>
      <c r="K164" s="138" t="str">
        <f>VLOOKUP(E164,VIP!$A$2:$O16578,6,0)</f>
        <v>NO</v>
      </c>
      <c r="L164" s="143" t="s">
        <v>2409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2409</v>
      </c>
      <c r="R164" s="99"/>
      <c r="S164" s="99"/>
      <c r="T164" s="99"/>
      <c r="U164" s="129"/>
      <c r="V164" s="68"/>
    </row>
    <row r="165" spans="1:22" ht="18" x14ac:dyDescent="0.25">
      <c r="A165" s="138" t="str">
        <f>VLOOKUP(E165,'LISTADO ATM'!$A$2:$C$901,3,0)</f>
        <v>DISTRITO NACIONAL</v>
      </c>
      <c r="B165" s="144" t="s">
        <v>2665</v>
      </c>
      <c r="C165" s="94">
        <v>44461.440983796296</v>
      </c>
      <c r="D165" s="94" t="s">
        <v>2440</v>
      </c>
      <c r="E165" s="136">
        <v>989</v>
      </c>
      <c r="F165" s="138" t="str">
        <f>VLOOKUP(E165,VIP!$A$2:$O16130,2,0)</f>
        <v>DRBR989</v>
      </c>
      <c r="G165" s="138" t="str">
        <f>VLOOKUP(E165,'LISTADO ATM'!$A$2:$B$900,2,0)</f>
        <v xml:space="preserve">ATM Ministerio de Deportes </v>
      </c>
      <c r="H165" s="138" t="str">
        <f>VLOOKUP(E165,VIP!$A$2:$O21091,7,FALSE)</f>
        <v>Si</v>
      </c>
      <c r="I165" s="138" t="str">
        <f>VLOOKUP(E165,VIP!$A$2:$O13056,8,FALSE)</f>
        <v>Si</v>
      </c>
      <c r="J165" s="138" t="str">
        <f>VLOOKUP(E165,VIP!$A$2:$O13006,8,FALSE)</f>
        <v>Si</v>
      </c>
      <c r="K165" s="138" t="str">
        <f>VLOOKUP(E165,VIP!$A$2:$O16580,6,0)</f>
        <v>NO</v>
      </c>
      <c r="L165" s="143" t="s">
        <v>2409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2409</v>
      </c>
      <c r="R165" s="99"/>
      <c r="S165" s="99"/>
      <c r="T165" s="99"/>
      <c r="U165" s="129"/>
      <c r="V165" s="68"/>
    </row>
    <row r="166" spans="1:22" ht="18" x14ac:dyDescent="0.25">
      <c r="A166" s="138" t="str">
        <f>VLOOKUP(E166,'LISTADO ATM'!$A$2:$C$901,3,0)</f>
        <v>SUR</v>
      </c>
      <c r="B166" s="144" t="s">
        <v>2729</v>
      </c>
      <c r="C166" s="94">
        <v>44461.626562500001</v>
      </c>
      <c r="D166" s="94" t="s">
        <v>2459</v>
      </c>
      <c r="E166" s="136">
        <v>182</v>
      </c>
      <c r="F166" s="138" t="str">
        <f>VLOOKUP(E166,VIP!$A$2:$O16108,2,0)</f>
        <v>DRBR182</v>
      </c>
      <c r="G166" s="138" t="str">
        <f>VLOOKUP(E166,'LISTADO ATM'!$A$2:$B$900,2,0)</f>
        <v xml:space="preserve">ATM Barahona Comb </v>
      </c>
      <c r="H166" s="138" t="str">
        <f>VLOOKUP(E166,VIP!$A$2:$O21069,7,FALSE)</f>
        <v>Si</v>
      </c>
      <c r="I166" s="138" t="str">
        <f>VLOOKUP(E166,VIP!$A$2:$O13034,8,FALSE)</f>
        <v>Si</v>
      </c>
      <c r="J166" s="138" t="str">
        <f>VLOOKUP(E166,VIP!$A$2:$O12984,8,FALSE)</f>
        <v>Si</v>
      </c>
      <c r="K166" s="138" t="str">
        <f>VLOOKUP(E166,VIP!$A$2:$O16558,6,0)</f>
        <v>NO</v>
      </c>
      <c r="L166" s="143" t="s">
        <v>2409</v>
      </c>
      <c r="M166" s="93" t="s">
        <v>2437</v>
      </c>
      <c r="N166" s="93" t="s">
        <v>2443</v>
      </c>
      <c r="O166" s="138" t="s">
        <v>2616</v>
      </c>
      <c r="P166" s="143"/>
      <c r="Q166" s="134" t="s">
        <v>2409</v>
      </c>
      <c r="R166" s="99"/>
      <c r="S166" s="99"/>
      <c r="T166" s="99"/>
      <c r="U166" s="129"/>
      <c r="V166" s="68"/>
    </row>
    <row r="167" spans="1:22" ht="18" x14ac:dyDescent="0.25">
      <c r="A167" s="138" t="str">
        <f>VLOOKUP(E167,'LISTADO ATM'!$A$2:$C$901,3,0)</f>
        <v>SUR</v>
      </c>
      <c r="B167" s="144" t="s">
        <v>2762</v>
      </c>
      <c r="C167" s="94">
        <v>44461.514907407407</v>
      </c>
      <c r="D167" s="94" t="s">
        <v>2459</v>
      </c>
      <c r="E167" s="136">
        <v>296</v>
      </c>
      <c r="F167" s="138" t="str">
        <f>VLOOKUP(E167,VIP!$A$2:$O16149,2,0)</f>
        <v>DRBR296</v>
      </c>
      <c r="G167" s="138" t="str">
        <f>VLOOKUP(E167,'LISTADO ATM'!$A$2:$B$900,2,0)</f>
        <v>ATM Estación BANICOMB (Baní)  ECO Petroleo</v>
      </c>
      <c r="H167" s="138" t="str">
        <f>VLOOKUP(E167,VIP!$A$2:$O21110,7,FALSE)</f>
        <v>Si</v>
      </c>
      <c r="I167" s="138" t="str">
        <f>VLOOKUP(E167,VIP!$A$2:$O13075,8,FALSE)</f>
        <v>Si</v>
      </c>
      <c r="J167" s="138" t="str">
        <f>VLOOKUP(E167,VIP!$A$2:$O13025,8,FALSE)</f>
        <v>Si</v>
      </c>
      <c r="K167" s="138" t="str">
        <f>VLOOKUP(E167,VIP!$A$2:$O16599,6,0)</f>
        <v>NO</v>
      </c>
      <c r="L167" s="143" t="s">
        <v>2409</v>
      </c>
      <c r="M167" s="93" t="s">
        <v>2437</v>
      </c>
      <c r="N167" s="93" t="s">
        <v>2443</v>
      </c>
      <c r="O167" s="138" t="s">
        <v>2616</v>
      </c>
      <c r="P167" s="143"/>
      <c r="Q167" s="134" t="s">
        <v>2409</v>
      </c>
      <c r="R167" s="99"/>
      <c r="S167" s="99"/>
      <c r="T167" s="99"/>
      <c r="U167" s="129"/>
      <c r="V167" s="68"/>
    </row>
    <row r="168" spans="1:22" ht="18" x14ac:dyDescent="0.25">
      <c r="A168" s="138" t="str">
        <f>VLOOKUP(E168,'LISTADO ATM'!$A$2:$C$901,3,0)</f>
        <v>NORTE</v>
      </c>
      <c r="B168" s="144" t="s">
        <v>2755</v>
      </c>
      <c r="C168" s="94">
        <v>44461.529826388891</v>
      </c>
      <c r="D168" s="94" t="s">
        <v>2459</v>
      </c>
      <c r="E168" s="136">
        <v>307</v>
      </c>
      <c r="F168" s="138" t="str">
        <f>VLOOKUP(E168,VIP!$A$2:$O16142,2,0)</f>
        <v>DRBR307</v>
      </c>
      <c r="G168" s="138" t="str">
        <f>VLOOKUP(E168,'LISTADO ATM'!$A$2:$B$900,2,0)</f>
        <v>ATM Oficina Nagua II</v>
      </c>
      <c r="H168" s="138" t="str">
        <f>VLOOKUP(E168,VIP!$A$2:$O21103,7,FALSE)</f>
        <v>Si</v>
      </c>
      <c r="I168" s="138" t="str">
        <f>VLOOKUP(E168,VIP!$A$2:$O13068,8,FALSE)</f>
        <v>Si</v>
      </c>
      <c r="J168" s="138" t="str">
        <f>VLOOKUP(E168,VIP!$A$2:$O13018,8,FALSE)</f>
        <v>Si</v>
      </c>
      <c r="K168" s="138" t="str">
        <f>VLOOKUP(E168,VIP!$A$2:$O16592,6,0)</f>
        <v>SI</v>
      </c>
      <c r="L168" s="143" t="s">
        <v>2409</v>
      </c>
      <c r="M168" s="93" t="s">
        <v>2437</v>
      </c>
      <c r="N168" s="93" t="s">
        <v>2443</v>
      </c>
      <c r="O168" s="138" t="s">
        <v>2616</v>
      </c>
      <c r="P168" s="143"/>
      <c r="Q168" s="134" t="s">
        <v>2409</v>
      </c>
      <c r="R168" s="99"/>
      <c r="S168" s="99"/>
      <c r="T168" s="99"/>
      <c r="U168" s="129"/>
      <c r="V168" s="68"/>
    </row>
    <row r="169" spans="1:22" ht="18" x14ac:dyDescent="0.25">
      <c r="A169" s="138" t="str">
        <f>VLOOKUP(E169,'LISTADO ATM'!$A$2:$C$901,3,0)</f>
        <v>SUR</v>
      </c>
      <c r="B169" s="144" t="s">
        <v>2739</v>
      </c>
      <c r="C169" s="94">
        <v>44461.603449074071</v>
      </c>
      <c r="D169" s="94" t="s">
        <v>2459</v>
      </c>
      <c r="E169" s="136">
        <v>403</v>
      </c>
      <c r="F169" s="138" t="str">
        <f>VLOOKUP(E169,VIP!$A$2:$O16121,2,0)</f>
        <v>DRBR403</v>
      </c>
      <c r="G169" s="138" t="str">
        <f>VLOOKUP(E169,'LISTADO ATM'!$A$2:$B$900,2,0)</f>
        <v xml:space="preserve">ATM Oficina Vicente Noble </v>
      </c>
      <c r="H169" s="138" t="str">
        <f>VLOOKUP(E169,VIP!$A$2:$O21082,7,FALSE)</f>
        <v>Si</v>
      </c>
      <c r="I169" s="138" t="str">
        <f>VLOOKUP(E169,VIP!$A$2:$O13047,8,FALSE)</f>
        <v>Si</v>
      </c>
      <c r="J169" s="138" t="str">
        <f>VLOOKUP(E169,VIP!$A$2:$O12997,8,FALSE)</f>
        <v>Si</v>
      </c>
      <c r="K169" s="138" t="str">
        <f>VLOOKUP(E169,VIP!$A$2:$O16571,6,0)</f>
        <v>NO</v>
      </c>
      <c r="L169" s="143" t="s">
        <v>2409</v>
      </c>
      <c r="M169" s="93" t="s">
        <v>2437</v>
      </c>
      <c r="N169" s="93" t="s">
        <v>2443</v>
      </c>
      <c r="O169" s="138" t="s">
        <v>2616</v>
      </c>
      <c r="P169" s="143"/>
      <c r="Q169" s="134" t="s">
        <v>2409</v>
      </c>
      <c r="R169" s="99"/>
      <c r="S169" s="99"/>
      <c r="T169" s="99"/>
      <c r="U169" s="129"/>
      <c r="V169" s="68"/>
    </row>
    <row r="170" spans="1:22" ht="18" x14ac:dyDescent="0.25">
      <c r="A170" s="138" t="str">
        <f>VLOOKUP(E170,'LISTADO ATM'!$A$2:$C$901,3,0)</f>
        <v>SUR</v>
      </c>
      <c r="B170" s="144" t="s">
        <v>2757</v>
      </c>
      <c r="C170" s="94">
        <v>44461.525810185187</v>
      </c>
      <c r="D170" s="94" t="s">
        <v>2459</v>
      </c>
      <c r="E170" s="136">
        <v>430</v>
      </c>
      <c r="F170" s="138" t="str">
        <f>VLOOKUP(E170,VIP!$A$2:$O16144,2,0)</f>
        <v>DRBR0A2</v>
      </c>
      <c r="G170" s="138" t="str">
        <f>VLOOKUP(E170,'LISTADO ATM'!$A$2:$B$900,2,0)</f>
        <v>A/S Las Matas de Farfán</v>
      </c>
      <c r="H170" s="138" t="str">
        <f>VLOOKUP(E170,VIP!$A$2:$O21105,7,FALSE)</f>
        <v>SI</v>
      </c>
      <c r="I170" s="138" t="str">
        <f>VLOOKUP(E170,VIP!$A$2:$O13070,8,FALSE)</f>
        <v>SI</v>
      </c>
      <c r="J170" s="138" t="str">
        <f>VLOOKUP(E170,VIP!$A$2:$O13020,8,FALSE)</f>
        <v>SI</v>
      </c>
      <c r="K170" s="138" t="str">
        <f>VLOOKUP(E170,VIP!$A$2:$O16594,6,0)</f>
        <v>NO</v>
      </c>
      <c r="L170" s="143" t="s">
        <v>2409</v>
      </c>
      <c r="M170" s="93" t="s">
        <v>2437</v>
      </c>
      <c r="N170" s="93" t="s">
        <v>2443</v>
      </c>
      <c r="O170" s="138" t="s">
        <v>2616</v>
      </c>
      <c r="P170" s="143"/>
      <c r="Q170" s="134" t="s">
        <v>2409</v>
      </c>
      <c r="R170" s="99"/>
      <c r="S170" s="99"/>
      <c r="T170" s="99"/>
      <c r="U170" s="129"/>
      <c r="V170" s="68"/>
    </row>
    <row r="171" spans="1:22" ht="18" x14ac:dyDescent="0.25">
      <c r="A171" s="138" t="str">
        <f>VLOOKUP(E171,'LISTADO ATM'!$A$2:$C$901,3,0)</f>
        <v>DISTRITO NACIONAL</v>
      </c>
      <c r="B171" s="144" t="s">
        <v>2744</v>
      </c>
      <c r="C171" s="94">
        <v>44461.598310185182</v>
      </c>
      <c r="D171" s="94" t="s">
        <v>2440</v>
      </c>
      <c r="E171" s="136">
        <v>441</v>
      </c>
      <c r="F171" s="138" t="str">
        <f>VLOOKUP(E171,VIP!$A$2:$O16126,2,0)</f>
        <v>DRBR441</v>
      </c>
      <c r="G171" s="138" t="str">
        <f>VLOOKUP(E171,'LISTADO ATM'!$A$2:$B$900,2,0)</f>
        <v>ATM Estacion de Servicio Romulo Betancour</v>
      </c>
      <c r="H171" s="138" t="str">
        <f>VLOOKUP(E171,VIP!$A$2:$O21087,7,FALSE)</f>
        <v>NO</v>
      </c>
      <c r="I171" s="138" t="str">
        <f>VLOOKUP(E171,VIP!$A$2:$O13052,8,FALSE)</f>
        <v>NO</v>
      </c>
      <c r="J171" s="138" t="str">
        <f>VLOOKUP(E171,VIP!$A$2:$O13002,8,FALSE)</f>
        <v>NO</v>
      </c>
      <c r="K171" s="138" t="str">
        <f>VLOOKUP(E171,VIP!$A$2:$O16576,6,0)</f>
        <v>NO</v>
      </c>
      <c r="L171" s="143" t="s">
        <v>2409</v>
      </c>
      <c r="M171" s="93" t="s">
        <v>2437</v>
      </c>
      <c r="N171" s="93" t="s">
        <v>2443</v>
      </c>
      <c r="O171" s="138" t="s">
        <v>2444</v>
      </c>
      <c r="P171" s="143"/>
      <c r="Q171" s="134" t="s">
        <v>2409</v>
      </c>
      <c r="R171" s="99"/>
      <c r="S171" s="99"/>
      <c r="T171" s="99"/>
      <c r="U171" s="129"/>
      <c r="V171" s="68"/>
    </row>
    <row r="172" spans="1:22" ht="18" x14ac:dyDescent="0.25">
      <c r="A172" s="138" t="str">
        <f>VLOOKUP(E172,'LISTADO ATM'!$A$2:$C$901,3,0)</f>
        <v>SUR</v>
      </c>
      <c r="B172" s="144" t="s">
        <v>2732</v>
      </c>
      <c r="C172" s="94">
        <v>44461.625150462962</v>
      </c>
      <c r="D172" s="94" t="s">
        <v>2440</v>
      </c>
      <c r="E172" s="136">
        <v>512</v>
      </c>
      <c r="F172" s="138" t="str">
        <f>VLOOKUP(E172,VIP!$A$2:$O16111,2,0)</f>
        <v>DRBR512</v>
      </c>
      <c r="G172" s="138" t="str">
        <f>VLOOKUP(E172,'LISTADO ATM'!$A$2:$B$900,2,0)</f>
        <v>ATM Plaza Jesús Ferreira</v>
      </c>
      <c r="H172" s="138" t="str">
        <f>VLOOKUP(E172,VIP!$A$2:$O21072,7,FALSE)</f>
        <v>N/A</v>
      </c>
      <c r="I172" s="138" t="str">
        <f>VLOOKUP(E172,VIP!$A$2:$O13037,8,FALSE)</f>
        <v>N/A</v>
      </c>
      <c r="J172" s="138" t="str">
        <f>VLOOKUP(E172,VIP!$A$2:$O12987,8,FALSE)</f>
        <v>N/A</v>
      </c>
      <c r="K172" s="138" t="str">
        <f>VLOOKUP(E172,VIP!$A$2:$O16561,6,0)</f>
        <v>N/A</v>
      </c>
      <c r="L172" s="143" t="s">
        <v>2409</v>
      </c>
      <c r="M172" s="93" t="s">
        <v>2437</v>
      </c>
      <c r="N172" s="93" t="s">
        <v>2443</v>
      </c>
      <c r="O172" s="138" t="s">
        <v>2444</v>
      </c>
      <c r="P172" s="143"/>
      <c r="Q172" s="134" t="s">
        <v>2409</v>
      </c>
      <c r="R172" s="99"/>
      <c r="S172" s="99"/>
      <c r="T172" s="99"/>
      <c r="U172" s="129"/>
      <c r="V172" s="68"/>
    </row>
    <row r="173" spans="1:22" ht="18" x14ac:dyDescent="0.25">
      <c r="A173" s="138" t="str">
        <f>VLOOKUP(E173,'LISTADO ATM'!$A$2:$C$901,3,0)</f>
        <v>DISTRITO NACIONAL</v>
      </c>
      <c r="B173" s="144" t="s">
        <v>2756</v>
      </c>
      <c r="C173" s="94">
        <v>44461.528657407405</v>
      </c>
      <c r="D173" s="94" t="s">
        <v>2459</v>
      </c>
      <c r="E173" s="136">
        <v>514</v>
      </c>
      <c r="F173" s="138" t="str">
        <f>VLOOKUP(E173,VIP!$A$2:$O16143,2,0)</f>
        <v>DRBR514</v>
      </c>
      <c r="G173" s="138" t="str">
        <f>VLOOKUP(E173,'LISTADO ATM'!$A$2:$B$900,2,0)</f>
        <v>ATM Autoservicio Charles de Gaulle</v>
      </c>
      <c r="H173" s="138" t="str">
        <f>VLOOKUP(E173,VIP!$A$2:$O21104,7,FALSE)</f>
        <v>Si</v>
      </c>
      <c r="I173" s="138" t="str">
        <f>VLOOKUP(E173,VIP!$A$2:$O13069,8,FALSE)</f>
        <v>No</v>
      </c>
      <c r="J173" s="138" t="str">
        <f>VLOOKUP(E173,VIP!$A$2:$O13019,8,FALSE)</f>
        <v>No</v>
      </c>
      <c r="K173" s="138" t="str">
        <f>VLOOKUP(E173,VIP!$A$2:$O16593,6,0)</f>
        <v>NO</v>
      </c>
      <c r="L173" s="143" t="s">
        <v>2409</v>
      </c>
      <c r="M173" s="93" t="s">
        <v>2437</v>
      </c>
      <c r="N173" s="93" t="s">
        <v>2443</v>
      </c>
      <c r="O173" s="138" t="s">
        <v>2616</v>
      </c>
      <c r="P173" s="143"/>
      <c r="Q173" s="134" t="s">
        <v>2409</v>
      </c>
      <c r="R173" s="99"/>
      <c r="S173" s="99"/>
      <c r="T173" s="99"/>
      <c r="U173" s="129"/>
      <c r="V173" s="68"/>
    </row>
    <row r="174" spans="1:22" ht="18" x14ac:dyDescent="0.25">
      <c r="A174" s="138" t="str">
        <f>VLOOKUP(E174,'LISTADO ATM'!$A$2:$C$901,3,0)</f>
        <v>ESTE</v>
      </c>
      <c r="B174" s="144" t="s">
        <v>2740</v>
      </c>
      <c r="C174" s="94">
        <v>44461.602025462962</v>
      </c>
      <c r="D174" s="94" t="s">
        <v>2440</v>
      </c>
      <c r="E174" s="136">
        <v>608</v>
      </c>
      <c r="F174" s="138" t="str">
        <f>VLOOKUP(E174,VIP!$A$2:$O16122,2,0)</f>
        <v>DRBR305</v>
      </c>
      <c r="G174" s="138" t="str">
        <f>VLOOKUP(E174,'LISTADO ATM'!$A$2:$B$900,2,0)</f>
        <v xml:space="preserve">ATM Oficina Jumbo (San Pedro) </v>
      </c>
      <c r="H174" s="138" t="str">
        <f>VLOOKUP(E174,VIP!$A$2:$O21083,7,FALSE)</f>
        <v>Si</v>
      </c>
      <c r="I174" s="138" t="str">
        <f>VLOOKUP(E174,VIP!$A$2:$O13048,8,FALSE)</f>
        <v>Si</v>
      </c>
      <c r="J174" s="138" t="str">
        <f>VLOOKUP(E174,VIP!$A$2:$O12998,8,FALSE)</f>
        <v>Si</v>
      </c>
      <c r="K174" s="138" t="str">
        <f>VLOOKUP(E174,VIP!$A$2:$O16572,6,0)</f>
        <v>SI</v>
      </c>
      <c r="L174" s="143" t="s">
        <v>2409</v>
      </c>
      <c r="M174" s="93" t="s">
        <v>2437</v>
      </c>
      <c r="N174" s="93" t="s">
        <v>2443</v>
      </c>
      <c r="O174" s="138" t="s">
        <v>2444</v>
      </c>
      <c r="P174" s="143"/>
      <c r="Q174" s="134" t="s">
        <v>2409</v>
      </c>
      <c r="R174" s="99"/>
      <c r="S174" s="99"/>
      <c r="T174" s="99"/>
      <c r="U174" s="129"/>
      <c r="V174" s="68"/>
    </row>
    <row r="175" spans="1:22" ht="18" x14ac:dyDescent="0.25">
      <c r="A175" s="138" t="str">
        <f>VLOOKUP(E175,'LISTADO ATM'!$A$2:$C$901,3,0)</f>
        <v>NORTE</v>
      </c>
      <c r="B175" s="144" t="s">
        <v>2741</v>
      </c>
      <c r="C175" s="94">
        <v>44461.600798611114</v>
      </c>
      <c r="D175" s="94" t="s">
        <v>2459</v>
      </c>
      <c r="E175" s="136">
        <v>728</v>
      </c>
      <c r="F175" s="138" t="str">
        <f>VLOOKUP(E175,VIP!$A$2:$O16123,2,0)</f>
        <v>DRBR051</v>
      </c>
      <c r="G175" s="138" t="str">
        <f>VLOOKUP(E175,'LISTADO ATM'!$A$2:$B$900,2,0)</f>
        <v xml:space="preserve">ATM UNP La Vega Oficina Regional Norcentral </v>
      </c>
      <c r="H175" s="138" t="str">
        <f>VLOOKUP(E175,VIP!$A$2:$O21084,7,FALSE)</f>
        <v>Si</v>
      </c>
      <c r="I175" s="138" t="str">
        <f>VLOOKUP(E175,VIP!$A$2:$O13049,8,FALSE)</f>
        <v>Si</v>
      </c>
      <c r="J175" s="138" t="str">
        <f>VLOOKUP(E175,VIP!$A$2:$O12999,8,FALSE)</f>
        <v>Si</v>
      </c>
      <c r="K175" s="138" t="str">
        <f>VLOOKUP(E175,VIP!$A$2:$O16573,6,0)</f>
        <v>SI</v>
      </c>
      <c r="L175" s="143" t="s">
        <v>2409</v>
      </c>
      <c r="M175" s="93" t="s">
        <v>2437</v>
      </c>
      <c r="N175" s="93" t="s">
        <v>2443</v>
      </c>
      <c r="O175" s="138" t="s">
        <v>2616</v>
      </c>
      <c r="P175" s="143"/>
      <c r="Q175" s="134" t="s">
        <v>2409</v>
      </c>
      <c r="R175" s="99"/>
      <c r="S175" s="99"/>
      <c r="T175" s="99"/>
      <c r="U175" s="129"/>
      <c r="V175" s="68"/>
    </row>
    <row r="176" spans="1:22" ht="18" x14ac:dyDescent="0.25">
      <c r="A176" s="138" t="str">
        <f>VLOOKUP(E176,'LISTADO ATM'!$A$2:$C$901,3,0)</f>
        <v>SUR</v>
      </c>
      <c r="B176" s="144" t="s">
        <v>2753</v>
      </c>
      <c r="C176" s="94">
        <v>44461.538495370369</v>
      </c>
      <c r="D176" s="94" t="s">
        <v>2459</v>
      </c>
      <c r="E176" s="136">
        <v>781</v>
      </c>
      <c r="F176" s="138" t="str">
        <f>VLOOKUP(E176,VIP!$A$2:$O16140,2,0)</f>
        <v>DRBR186</v>
      </c>
      <c r="G176" s="138" t="str">
        <f>VLOOKUP(E176,'LISTADO ATM'!$A$2:$B$900,2,0)</f>
        <v xml:space="preserve">ATM Estación Isla Barahona </v>
      </c>
      <c r="H176" s="138" t="str">
        <f>VLOOKUP(E176,VIP!$A$2:$O21101,7,FALSE)</f>
        <v>Si</v>
      </c>
      <c r="I176" s="138" t="str">
        <f>VLOOKUP(E176,VIP!$A$2:$O13066,8,FALSE)</f>
        <v>Si</v>
      </c>
      <c r="J176" s="138" t="str">
        <f>VLOOKUP(E176,VIP!$A$2:$O13016,8,FALSE)</f>
        <v>Si</v>
      </c>
      <c r="K176" s="138" t="str">
        <f>VLOOKUP(E176,VIP!$A$2:$O16590,6,0)</f>
        <v>NO</v>
      </c>
      <c r="L176" s="143" t="s">
        <v>2409</v>
      </c>
      <c r="M176" s="93" t="s">
        <v>2437</v>
      </c>
      <c r="N176" s="93" t="s">
        <v>2443</v>
      </c>
      <c r="O176" s="138" t="s">
        <v>2616</v>
      </c>
      <c r="P176" s="143"/>
      <c r="Q176" s="134" t="s">
        <v>2409</v>
      </c>
      <c r="R176" s="99"/>
      <c r="S176" s="99"/>
      <c r="T176" s="99"/>
      <c r="U176" s="129"/>
      <c r="V176" s="68"/>
    </row>
    <row r="177" spans="1:22" ht="18" x14ac:dyDescent="0.25">
      <c r="A177" s="138" t="str">
        <f>VLOOKUP(E177,'LISTADO ATM'!$A$2:$C$901,3,0)</f>
        <v>ESTE</v>
      </c>
      <c r="B177" s="144" t="s">
        <v>2738</v>
      </c>
      <c r="C177" s="94">
        <v>44461.605208333334</v>
      </c>
      <c r="D177" s="94" t="s">
        <v>2459</v>
      </c>
      <c r="E177" s="136">
        <v>843</v>
      </c>
      <c r="F177" s="138" t="str">
        <f>VLOOKUP(E177,VIP!$A$2:$O16120,2,0)</f>
        <v>DRBR843</v>
      </c>
      <c r="G177" s="138" t="str">
        <f>VLOOKUP(E177,'LISTADO ATM'!$A$2:$B$900,2,0)</f>
        <v xml:space="preserve">ATM Oficina Romana Centro </v>
      </c>
      <c r="H177" s="138" t="str">
        <f>VLOOKUP(E177,VIP!$A$2:$O21081,7,FALSE)</f>
        <v>Si</v>
      </c>
      <c r="I177" s="138" t="str">
        <f>VLOOKUP(E177,VIP!$A$2:$O13046,8,FALSE)</f>
        <v>Si</v>
      </c>
      <c r="J177" s="138" t="str">
        <f>VLOOKUP(E177,VIP!$A$2:$O12996,8,FALSE)</f>
        <v>Si</v>
      </c>
      <c r="K177" s="138" t="str">
        <f>VLOOKUP(E177,VIP!$A$2:$O16570,6,0)</f>
        <v>NO</v>
      </c>
      <c r="L177" s="143" t="s">
        <v>2409</v>
      </c>
      <c r="M177" s="93" t="s">
        <v>2437</v>
      </c>
      <c r="N177" s="93" t="s">
        <v>2443</v>
      </c>
      <c r="O177" s="138" t="s">
        <v>2616</v>
      </c>
      <c r="P177" s="143"/>
      <c r="Q177" s="134" t="s">
        <v>2409</v>
      </c>
      <c r="R177" s="99"/>
      <c r="S177" s="99"/>
      <c r="T177" s="99"/>
      <c r="U177" s="129"/>
      <c r="V177" s="68"/>
    </row>
    <row r="178" spans="1:22" ht="18" x14ac:dyDescent="0.25">
      <c r="A178" s="138" t="str">
        <f>VLOOKUP(E178,'LISTADO ATM'!$A$2:$C$901,3,0)</f>
        <v>DISTRITO NACIONAL</v>
      </c>
      <c r="B178" s="144" t="s">
        <v>2760</v>
      </c>
      <c r="C178" s="94">
        <v>44461.519143518519</v>
      </c>
      <c r="D178" s="94" t="s">
        <v>2440</v>
      </c>
      <c r="E178" s="136">
        <v>889</v>
      </c>
      <c r="F178" s="138" t="str">
        <f>VLOOKUP(E178,VIP!$A$2:$O16147,2,0)</f>
        <v>DRBR889</v>
      </c>
      <c r="G178" s="138" t="str">
        <f>VLOOKUP(E178,'LISTADO ATM'!$A$2:$B$900,2,0)</f>
        <v>ATM Oficina Plaza Lama Máximo Gómez II</v>
      </c>
      <c r="H178" s="138" t="str">
        <f>VLOOKUP(E178,VIP!$A$2:$O21108,7,FALSE)</f>
        <v>Si</v>
      </c>
      <c r="I178" s="138" t="str">
        <f>VLOOKUP(E178,VIP!$A$2:$O13073,8,FALSE)</f>
        <v>Si</v>
      </c>
      <c r="J178" s="138" t="str">
        <f>VLOOKUP(E178,VIP!$A$2:$O13023,8,FALSE)</f>
        <v>Si</v>
      </c>
      <c r="K178" s="138" t="str">
        <f>VLOOKUP(E178,VIP!$A$2:$O16597,6,0)</f>
        <v>NO</v>
      </c>
      <c r="L178" s="143" t="s">
        <v>2409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2409</v>
      </c>
      <c r="R178" s="99"/>
      <c r="S178" s="99"/>
      <c r="T178" s="99"/>
      <c r="U178" s="129"/>
      <c r="V178" s="68"/>
    </row>
    <row r="179" spans="1:22" ht="18" x14ac:dyDescent="0.25">
      <c r="A179" s="138" t="str">
        <f>VLOOKUP(E179,'LISTADO ATM'!$A$2:$C$901,3,0)</f>
        <v>DISTRITO NACIONAL</v>
      </c>
      <c r="B179" s="144" t="s">
        <v>2758</v>
      </c>
      <c r="C179" s="94">
        <v>44461.521539351852</v>
      </c>
      <c r="D179" s="94" t="s">
        <v>2440</v>
      </c>
      <c r="E179" s="136">
        <v>958</v>
      </c>
      <c r="F179" s="138" t="str">
        <f>VLOOKUP(E179,VIP!$A$2:$O16145,2,0)</f>
        <v>DRBR958</v>
      </c>
      <c r="G179" s="138" t="str">
        <f>VLOOKUP(E179,'LISTADO ATM'!$A$2:$B$900,2,0)</f>
        <v xml:space="preserve">ATM Olé Aut. San Isidro </v>
      </c>
      <c r="H179" s="138" t="str">
        <f>VLOOKUP(E179,VIP!$A$2:$O21106,7,FALSE)</f>
        <v>Si</v>
      </c>
      <c r="I179" s="138" t="str">
        <f>VLOOKUP(E179,VIP!$A$2:$O13071,8,FALSE)</f>
        <v>Si</v>
      </c>
      <c r="J179" s="138" t="str">
        <f>VLOOKUP(E179,VIP!$A$2:$O13021,8,FALSE)</f>
        <v>Si</v>
      </c>
      <c r="K179" s="138" t="str">
        <f>VLOOKUP(E179,VIP!$A$2:$O16595,6,0)</f>
        <v>NO</v>
      </c>
      <c r="L179" s="143" t="s">
        <v>2409</v>
      </c>
      <c r="M179" s="93" t="s">
        <v>2437</v>
      </c>
      <c r="N179" s="93" t="s">
        <v>2443</v>
      </c>
      <c r="O179" s="138" t="s">
        <v>2444</v>
      </c>
      <c r="P179" s="143"/>
      <c r="Q179" s="134" t="s">
        <v>2409</v>
      </c>
      <c r="R179" s="99"/>
      <c r="S179" s="99"/>
      <c r="T179" s="99"/>
      <c r="U179" s="129"/>
      <c r="V179" s="68"/>
    </row>
    <row r="180" spans="1:22" ht="18" x14ac:dyDescent="0.25">
      <c r="A180" s="138" t="str">
        <f>VLOOKUP(E180,'LISTADO ATM'!$A$2:$C$901,3,0)</f>
        <v>DISTRITO NACIONAL</v>
      </c>
      <c r="B180" s="144">
        <v>3336033313</v>
      </c>
      <c r="C180" s="94">
        <v>44460.659745370373</v>
      </c>
      <c r="D180" s="94" t="s">
        <v>2174</v>
      </c>
      <c r="E180" s="136">
        <v>26</v>
      </c>
      <c r="F180" s="138" t="str">
        <f>VLOOKUP(E180,VIP!$A$2:$O16150,2,0)</f>
        <v>DRBR221</v>
      </c>
      <c r="G180" s="138" t="str">
        <f>VLOOKUP(E180,'LISTADO ATM'!$A$2:$B$900,2,0)</f>
        <v>ATM S/M Jumbo San Isidro</v>
      </c>
      <c r="H180" s="138" t="str">
        <f>VLOOKUP(E180,VIP!$A$2:$O21111,7,FALSE)</f>
        <v>Si</v>
      </c>
      <c r="I180" s="138" t="str">
        <f>VLOOKUP(E180,VIP!$A$2:$O13076,8,FALSE)</f>
        <v>Si</v>
      </c>
      <c r="J180" s="138" t="str">
        <f>VLOOKUP(E180,VIP!$A$2:$O13026,8,FALSE)</f>
        <v>Si</v>
      </c>
      <c r="K180" s="138" t="str">
        <f>VLOOKUP(E180,VIP!$A$2:$O16600,6,0)</f>
        <v>NO</v>
      </c>
      <c r="L180" s="143" t="s">
        <v>2455</v>
      </c>
      <c r="M180" s="93" t="s">
        <v>2437</v>
      </c>
      <c r="N180" s="93" t="s">
        <v>2443</v>
      </c>
      <c r="O180" s="138" t="s">
        <v>2445</v>
      </c>
      <c r="P180" s="143"/>
      <c r="Q180" s="134" t="s">
        <v>2455</v>
      </c>
      <c r="R180" s="99"/>
      <c r="S180" s="99"/>
      <c r="T180" s="99"/>
      <c r="U180" s="129"/>
      <c r="V180" s="68"/>
    </row>
    <row r="181" spans="1:22" ht="18" x14ac:dyDescent="0.25">
      <c r="A181" s="138" t="str">
        <f>VLOOKUP(E181,'LISTADO ATM'!$A$2:$C$901,3,0)</f>
        <v>DISTRITO NACIONAL</v>
      </c>
      <c r="B181" s="144">
        <v>3336033038</v>
      </c>
      <c r="C181" s="94">
        <v>44460.560300925928</v>
      </c>
      <c r="D181" s="94" t="s">
        <v>2174</v>
      </c>
      <c r="E181" s="136">
        <v>70</v>
      </c>
      <c r="F181" s="138" t="str">
        <f>VLOOKUP(E181,VIP!$A$2:$O16117,2,0)</f>
        <v>DRBR070</v>
      </c>
      <c r="G181" s="138" t="str">
        <f>VLOOKUP(E181,'LISTADO ATM'!$A$2:$B$900,2,0)</f>
        <v xml:space="preserve">ATM Autoservicio Plaza Lama Zona Oriental </v>
      </c>
      <c r="H181" s="138" t="str">
        <f>VLOOKUP(E181,VIP!$A$2:$O21078,7,FALSE)</f>
        <v>Si</v>
      </c>
      <c r="I181" s="138" t="str">
        <f>VLOOKUP(E181,VIP!$A$2:$O13043,8,FALSE)</f>
        <v>Si</v>
      </c>
      <c r="J181" s="138" t="str">
        <f>VLOOKUP(E181,VIP!$A$2:$O12993,8,FALSE)</f>
        <v>Si</v>
      </c>
      <c r="K181" s="138" t="str">
        <f>VLOOKUP(E181,VIP!$A$2:$O16567,6,0)</f>
        <v>NO</v>
      </c>
      <c r="L181" s="143" t="s">
        <v>2455</v>
      </c>
      <c r="M181" s="93" t="s">
        <v>2437</v>
      </c>
      <c r="N181" s="93" t="s">
        <v>2630</v>
      </c>
      <c r="O181" s="138" t="s">
        <v>2445</v>
      </c>
      <c r="P181" s="143"/>
      <c r="Q181" s="134" t="s">
        <v>2455</v>
      </c>
      <c r="R181" s="99"/>
      <c r="S181" s="99"/>
      <c r="T181" s="99"/>
      <c r="U181" s="129"/>
      <c r="V181" s="68"/>
    </row>
    <row r="182" spans="1:22" ht="18" x14ac:dyDescent="0.25">
      <c r="A182" s="138" t="str">
        <f>VLOOKUP(E182,'LISTADO ATM'!$A$2:$C$901,3,0)</f>
        <v>DISTRITO NACIONAL</v>
      </c>
      <c r="B182" s="144">
        <v>3336033608</v>
      </c>
      <c r="C182" s="94">
        <v>44460.780497685184</v>
      </c>
      <c r="D182" s="94" t="s">
        <v>2174</v>
      </c>
      <c r="E182" s="136">
        <v>458</v>
      </c>
      <c r="F182" s="138" t="str">
        <f>VLOOKUP(E182,VIP!$A$2:$O16133,2,0)</f>
        <v>DRBR458</v>
      </c>
      <c r="G182" s="138" t="str">
        <f>VLOOKUP(E182,'LISTADO ATM'!$A$2:$B$900,2,0)</f>
        <v>ATM Hospital Dario Contreras</v>
      </c>
      <c r="H182" s="138" t="str">
        <f>VLOOKUP(E182,VIP!$A$2:$O21094,7,FALSE)</f>
        <v>Si</v>
      </c>
      <c r="I182" s="138" t="str">
        <f>VLOOKUP(E182,VIP!$A$2:$O13059,8,FALSE)</f>
        <v>Si</v>
      </c>
      <c r="J182" s="138" t="str">
        <f>VLOOKUP(E182,VIP!$A$2:$O13009,8,FALSE)</f>
        <v>Si</v>
      </c>
      <c r="K182" s="138" t="str">
        <f>VLOOKUP(E182,VIP!$A$2:$O16583,6,0)</f>
        <v>NO</v>
      </c>
      <c r="L182" s="143" t="s">
        <v>2455</v>
      </c>
      <c r="M182" s="93" t="s">
        <v>2437</v>
      </c>
      <c r="N182" s="93" t="s">
        <v>2443</v>
      </c>
      <c r="O182" s="138" t="s">
        <v>2445</v>
      </c>
      <c r="P182" s="143"/>
      <c r="Q182" s="134" t="s">
        <v>2455</v>
      </c>
      <c r="R182" s="99"/>
      <c r="S182" s="99"/>
      <c r="T182" s="99"/>
      <c r="U182" s="129"/>
      <c r="V182" s="68"/>
    </row>
    <row r="183" spans="1:22" ht="18" x14ac:dyDescent="0.25">
      <c r="A183" s="138" t="str">
        <f>VLOOKUP(E183,'LISTADO ATM'!$A$2:$C$901,3,0)</f>
        <v>DISTRITO NACIONAL</v>
      </c>
      <c r="B183" s="144">
        <v>3336033627</v>
      </c>
      <c r="C183" s="94">
        <v>44460.816574074073</v>
      </c>
      <c r="D183" s="94" t="s">
        <v>2174</v>
      </c>
      <c r="E183" s="136">
        <v>670</v>
      </c>
      <c r="F183" s="138" t="str">
        <f>VLOOKUP(E183,VIP!$A$2:$O16125,2,0)</f>
        <v>DRBR670</v>
      </c>
      <c r="G183" s="138" t="str">
        <f>VLOOKUP(E183,'LISTADO ATM'!$A$2:$B$900,2,0)</f>
        <v>ATM Estación Texaco Algodón</v>
      </c>
      <c r="H183" s="138" t="str">
        <f>VLOOKUP(E183,VIP!$A$2:$O21086,7,FALSE)</f>
        <v>Si</v>
      </c>
      <c r="I183" s="138" t="str">
        <f>VLOOKUP(E183,VIP!$A$2:$O13051,8,FALSE)</f>
        <v>Si</v>
      </c>
      <c r="J183" s="138" t="str">
        <f>VLOOKUP(E183,VIP!$A$2:$O13001,8,FALSE)</f>
        <v>Si</v>
      </c>
      <c r="K183" s="138" t="str">
        <f>VLOOKUP(E183,VIP!$A$2:$O16575,6,0)</f>
        <v>NO</v>
      </c>
      <c r="L183" s="143" t="s">
        <v>2455</v>
      </c>
      <c r="M183" s="93" t="s">
        <v>2437</v>
      </c>
      <c r="N183" s="93" t="s">
        <v>2443</v>
      </c>
      <c r="O183" s="138" t="s">
        <v>2445</v>
      </c>
      <c r="P183" s="143"/>
      <c r="Q183" s="134" t="s">
        <v>2455</v>
      </c>
      <c r="R183" s="99"/>
      <c r="S183" s="99"/>
      <c r="T183" s="99"/>
      <c r="U183" s="129"/>
      <c r="V183" s="68"/>
    </row>
    <row r="184" spans="1:22" ht="18" x14ac:dyDescent="0.25">
      <c r="A184" s="138" t="str">
        <f>VLOOKUP(E184,'LISTADO ATM'!$A$2:$C$901,3,0)</f>
        <v>ESTE</v>
      </c>
      <c r="B184" s="144" t="s">
        <v>2731</v>
      </c>
      <c r="C184" s="94">
        <v>44461.625798611109</v>
      </c>
      <c r="D184" s="94" t="s">
        <v>2174</v>
      </c>
      <c r="E184" s="136">
        <v>121</v>
      </c>
      <c r="F184" s="138" t="str">
        <f>VLOOKUP(E184,VIP!$A$2:$O16110,2,0)</f>
        <v>DRBR121</v>
      </c>
      <c r="G184" s="138" t="str">
        <f>VLOOKUP(E184,'LISTADO ATM'!$A$2:$B$900,2,0)</f>
        <v xml:space="preserve">ATM Oficina Bayaguana </v>
      </c>
      <c r="H184" s="138" t="str">
        <f>VLOOKUP(E184,VIP!$A$2:$O21071,7,FALSE)</f>
        <v>Si</v>
      </c>
      <c r="I184" s="138" t="str">
        <f>VLOOKUP(E184,VIP!$A$2:$O13036,8,FALSE)</f>
        <v>Si</v>
      </c>
      <c r="J184" s="138" t="str">
        <f>VLOOKUP(E184,VIP!$A$2:$O12986,8,FALSE)</f>
        <v>Si</v>
      </c>
      <c r="K184" s="138" t="str">
        <f>VLOOKUP(E184,VIP!$A$2:$O16560,6,0)</f>
        <v>SI</v>
      </c>
      <c r="L184" s="143" t="s">
        <v>2455</v>
      </c>
      <c r="M184" s="93" t="s">
        <v>2437</v>
      </c>
      <c r="N184" s="93" t="s">
        <v>2443</v>
      </c>
      <c r="O184" s="138" t="s">
        <v>2445</v>
      </c>
      <c r="P184" s="143"/>
      <c r="Q184" s="134" t="s">
        <v>2455</v>
      </c>
      <c r="R184" s="99"/>
      <c r="S184" s="99"/>
      <c r="T184" s="99"/>
      <c r="U184" s="129"/>
      <c r="V184" s="68"/>
    </row>
    <row r="185" spans="1:22" ht="18" x14ac:dyDescent="0.25">
      <c r="A185" s="138" t="str">
        <f>VLOOKUP(E185,'LISTADO ATM'!$A$2:$C$901,3,0)</f>
        <v>DISTRITO NACIONAL</v>
      </c>
      <c r="B185" s="144" t="s">
        <v>2745</v>
      </c>
      <c r="C185" s="94">
        <v>44461.596608796295</v>
      </c>
      <c r="D185" s="94" t="s">
        <v>2174</v>
      </c>
      <c r="E185" s="136">
        <v>239</v>
      </c>
      <c r="F185" s="138" t="str">
        <f>VLOOKUP(E185,VIP!$A$2:$O16127,2,0)</f>
        <v>DRBR239</v>
      </c>
      <c r="G185" s="138" t="str">
        <f>VLOOKUP(E185,'LISTADO ATM'!$A$2:$B$900,2,0)</f>
        <v xml:space="preserve">ATM Autobanco Charles de Gaulle </v>
      </c>
      <c r="H185" s="138" t="str">
        <f>VLOOKUP(E185,VIP!$A$2:$O21088,7,FALSE)</f>
        <v>Si</v>
      </c>
      <c r="I185" s="138" t="str">
        <f>VLOOKUP(E185,VIP!$A$2:$O13053,8,FALSE)</f>
        <v>Si</v>
      </c>
      <c r="J185" s="138" t="str">
        <f>VLOOKUP(E185,VIP!$A$2:$O13003,8,FALSE)</f>
        <v>Si</v>
      </c>
      <c r="K185" s="138" t="str">
        <f>VLOOKUP(E185,VIP!$A$2:$O16577,6,0)</f>
        <v>SI</v>
      </c>
      <c r="L185" s="143" t="s">
        <v>2455</v>
      </c>
      <c r="M185" s="93" t="s">
        <v>2437</v>
      </c>
      <c r="N185" s="93" t="s">
        <v>2630</v>
      </c>
      <c r="O185" s="138" t="s">
        <v>2445</v>
      </c>
      <c r="P185" s="143"/>
      <c r="Q185" s="134" t="s">
        <v>2455</v>
      </c>
      <c r="R185" s="99"/>
      <c r="S185" s="99"/>
      <c r="T185" s="99"/>
      <c r="U185" s="129"/>
      <c r="V185" s="68"/>
    </row>
    <row r="186" spans="1:22" ht="18" x14ac:dyDescent="0.25">
      <c r="A186" s="138" t="str">
        <f>VLOOKUP(E186,'LISTADO ATM'!$A$2:$C$901,3,0)</f>
        <v>DISTRITO NACIONAL</v>
      </c>
      <c r="B186" s="144" t="s">
        <v>2730</v>
      </c>
      <c r="C186" s="94">
        <v>44461.626076388886</v>
      </c>
      <c r="D186" s="94" t="s">
        <v>2174</v>
      </c>
      <c r="E186" s="136">
        <v>349</v>
      </c>
      <c r="F186" s="138" t="str">
        <f>VLOOKUP(E186,VIP!$A$2:$O16109,2,0)</f>
        <v>DRBR349</v>
      </c>
      <c r="G186" s="138" t="str">
        <f>VLOOKUP(E186,'LISTADO ATM'!$A$2:$B$900,2,0)</f>
        <v>ATM SENASA</v>
      </c>
      <c r="H186" s="138" t="str">
        <f>VLOOKUP(E186,VIP!$A$2:$O21070,7,FALSE)</f>
        <v>Si</v>
      </c>
      <c r="I186" s="138" t="str">
        <f>VLOOKUP(E186,VIP!$A$2:$O13035,8,FALSE)</f>
        <v>Si</v>
      </c>
      <c r="J186" s="138" t="str">
        <f>VLOOKUP(E186,VIP!$A$2:$O12985,8,FALSE)</f>
        <v>Si</v>
      </c>
      <c r="K186" s="138" t="str">
        <f>VLOOKUP(E186,VIP!$A$2:$O16559,6,0)</f>
        <v>NO</v>
      </c>
      <c r="L186" s="143" t="s">
        <v>2455</v>
      </c>
      <c r="M186" s="93" t="s">
        <v>2437</v>
      </c>
      <c r="N186" s="93" t="s">
        <v>2443</v>
      </c>
      <c r="O186" s="138" t="s">
        <v>2445</v>
      </c>
      <c r="P186" s="143"/>
      <c r="Q186" s="134" t="s">
        <v>2455</v>
      </c>
      <c r="R186" s="99"/>
      <c r="S186" s="99"/>
      <c r="T186" s="99"/>
      <c r="U186" s="129"/>
      <c r="V186" s="68"/>
    </row>
    <row r="187" spans="1:22" ht="18" x14ac:dyDescent="0.25">
      <c r="A187" s="138"/>
      <c r="B187" s="144"/>
      <c r="C187" s="94"/>
      <c r="D187" s="94"/>
      <c r="E187" s="136"/>
      <c r="F187" s="138"/>
      <c r="G187" s="138"/>
      <c r="H187" s="138"/>
      <c r="I187" s="138"/>
      <c r="J187" s="138"/>
      <c r="K187" s="138"/>
      <c r="L187" s="143"/>
      <c r="M187" s="93"/>
      <c r="N187" s="93"/>
      <c r="O187" s="138"/>
      <c r="P187" s="143"/>
      <c r="Q187" s="134"/>
      <c r="R187" s="99"/>
      <c r="S187" s="99"/>
      <c r="T187" s="99"/>
      <c r="U187" s="129"/>
      <c r="V187" s="68"/>
    </row>
    <row r="1025311" spans="16:16" ht="18" x14ac:dyDescent="0.25">
      <c r="P1025311" s="127"/>
    </row>
  </sheetData>
  <autoFilter ref="A4:Q186">
    <sortState ref="A5:Q202">
      <sortCondition ref="M4:M20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88:B1048576 B31:B92 B1:B4">
    <cfRule type="duplicateValues" dxfId="326" priority="156042"/>
    <cfRule type="duplicateValues" dxfId="325" priority="156043"/>
  </conditionalFormatting>
  <conditionalFormatting sqref="B188:B1048576 B31:B92 B1:B4">
    <cfRule type="duplicateValues" dxfId="324" priority="156048"/>
  </conditionalFormatting>
  <conditionalFormatting sqref="B188:B1048576 B31:B92">
    <cfRule type="duplicateValues" dxfId="323" priority="156051"/>
    <cfRule type="duplicateValues" dxfId="322" priority="156052"/>
  </conditionalFormatting>
  <conditionalFormatting sqref="B188:B1048576 B31:B92 B1:B4">
    <cfRule type="duplicateValues" dxfId="321" priority="156055"/>
    <cfRule type="duplicateValues" dxfId="320" priority="156056"/>
    <cfRule type="duplicateValues" dxfId="319" priority="156057"/>
  </conditionalFormatting>
  <conditionalFormatting sqref="B188:B1048576 B31:B92">
    <cfRule type="duplicateValues" dxfId="318" priority="156064"/>
  </conditionalFormatting>
  <conditionalFormatting sqref="B188:B1048576 B1:B92">
    <cfRule type="duplicateValues" dxfId="317" priority="101"/>
    <cfRule type="duplicateValues" dxfId="316" priority="115"/>
    <cfRule type="duplicateValues" dxfId="315" priority="129"/>
  </conditionalFormatting>
  <conditionalFormatting sqref="E75:E88">
    <cfRule type="duplicateValues" dxfId="314" priority="127"/>
  </conditionalFormatting>
  <conditionalFormatting sqref="E75:E88">
    <cfRule type="duplicateValues" dxfId="313" priority="125"/>
    <cfRule type="duplicateValues" dxfId="312" priority="126"/>
  </conditionalFormatting>
  <conditionalFormatting sqref="E75:E88">
    <cfRule type="duplicateValues" dxfId="311" priority="122"/>
    <cfRule type="duplicateValues" dxfId="310" priority="123"/>
    <cfRule type="duplicateValues" dxfId="309" priority="124"/>
  </conditionalFormatting>
  <conditionalFormatting sqref="B75:B88">
    <cfRule type="duplicateValues" dxfId="308" priority="120"/>
    <cfRule type="duplicateValues" dxfId="307" priority="121"/>
  </conditionalFormatting>
  <conditionalFormatting sqref="B75:B88">
    <cfRule type="duplicateValues" dxfId="306" priority="119"/>
  </conditionalFormatting>
  <conditionalFormatting sqref="B75:B88">
    <cfRule type="duplicateValues" dxfId="305" priority="116"/>
    <cfRule type="duplicateValues" dxfId="304" priority="117"/>
    <cfRule type="duplicateValues" dxfId="303" priority="118"/>
  </conditionalFormatting>
  <conditionalFormatting sqref="E188:E1048576 E31:E92 E1:E4">
    <cfRule type="duplicateValues" dxfId="302" priority="157216"/>
  </conditionalFormatting>
  <conditionalFormatting sqref="E188:E1048576 E31:E92">
    <cfRule type="duplicateValues" dxfId="301" priority="157219"/>
  </conditionalFormatting>
  <conditionalFormatting sqref="E188:E1048576 E31:E92 E1:E4">
    <cfRule type="duplicateValues" dxfId="300" priority="157221"/>
    <cfRule type="duplicateValues" dxfId="299" priority="157222"/>
  </conditionalFormatting>
  <conditionalFormatting sqref="E188:E1048576 E31:E92 E1:E4">
    <cfRule type="duplicateValues" dxfId="298" priority="157227"/>
    <cfRule type="duplicateValues" dxfId="297" priority="157228"/>
    <cfRule type="duplicateValues" dxfId="296" priority="157229"/>
  </conditionalFormatting>
  <conditionalFormatting sqref="E188:E1048576 E31:E92">
    <cfRule type="duplicateValues" dxfId="295" priority="157236"/>
    <cfRule type="duplicateValues" dxfId="294" priority="157237"/>
    <cfRule type="duplicateValues" dxfId="293" priority="157238"/>
  </conditionalFormatting>
  <conditionalFormatting sqref="E188:E1048576 E31:E92">
    <cfRule type="duplicateValues" dxfId="292" priority="157242"/>
    <cfRule type="duplicateValues" dxfId="291" priority="157243"/>
  </conditionalFormatting>
  <conditionalFormatting sqref="E188:E1048576 E1:E92">
    <cfRule type="duplicateValues" dxfId="290" priority="157246"/>
    <cfRule type="duplicateValues" dxfId="289" priority="157247"/>
  </conditionalFormatting>
  <conditionalFormatting sqref="E89:E92">
    <cfRule type="duplicateValues" dxfId="288" priority="157266"/>
  </conditionalFormatting>
  <conditionalFormatting sqref="E89:E92">
    <cfRule type="duplicateValues" dxfId="287" priority="157267"/>
    <cfRule type="duplicateValues" dxfId="286" priority="157268"/>
  </conditionalFormatting>
  <conditionalFormatting sqref="E89:E92">
    <cfRule type="duplicateValues" dxfId="285" priority="157269"/>
    <cfRule type="duplicateValues" dxfId="284" priority="157270"/>
    <cfRule type="duplicateValues" dxfId="283" priority="157271"/>
  </conditionalFormatting>
  <conditionalFormatting sqref="B89:B92">
    <cfRule type="duplicateValues" dxfId="282" priority="157272"/>
    <cfRule type="duplicateValues" dxfId="281" priority="157273"/>
  </conditionalFormatting>
  <conditionalFormatting sqref="B89:B92">
    <cfRule type="duplicateValues" dxfId="280" priority="157274"/>
  </conditionalFormatting>
  <conditionalFormatting sqref="B89:B92">
    <cfRule type="duplicateValues" dxfId="279" priority="157275"/>
    <cfRule type="duplicateValues" dxfId="278" priority="157276"/>
    <cfRule type="duplicateValues" dxfId="277" priority="157277"/>
  </conditionalFormatting>
  <conditionalFormatting sqref="B93:B144">
    <cfRule type="duplicateValues" dxfId="276" priority="61"/>
    <cfRule type="duplicateValues" dxfId="275" priority="62"/>
  </conditionalFormatting>
  <conditionalFormatting sqref="B93:B144">
    <cfRule type="duplicateValues" dxfId="274" priority="60"/>
  </conditionalFormatting>
  <conditionalFormatting sqref="B93:B144">
    <cfRule type="duplicateValues" dxfId="273" priority="58"/>
    <cfRule type="duplicateValues" dxfId="272" priority="59"/>
  </conditionalFormatting>
  <conditionalFormatting sqref="B93:B144">
    <cfRule type="duplicateValues" dxfId="271" priority="55"/>
    <cfRule type="duplicateValues" dxfId="270" priority="56"/>
    <cfRule type="duplicateValues" dxfId="269" priority="57"/>
  </conditionalFormatting>
  <conditionalFormatting sqref="B93:B144">
    <cfRule type="duplicateValues" dxfId="268" priority="54"/>
  </conditionalFormatting>
  <conditionalFormatting sqref="B93:B144">
    <cfRule type="duplicateValues" dxfId="267" priority="51"/>
    <cfRule type="duplicateValues" dxfId="266" priority="52"/>
    <cfRule type="duplicateValues" dxfId="265" priority="53"/>
  </conditionalFormatting>
  <conditionalFormatting sqref="B93:B144">
    <cfRule type="duplicateValues" dxfId="264" priority="29"/>
    <cfRule type="duplicateValues" dxfId="263" priority="30"/>
  </conditionalFormatting>
  <conditionalFormatting sqref="B93:B144">
    <cfRule type="duplicateValues" dxfId="262" priority="28"/>
  </conditionalFormatting>
  <conditionalFormatting sqref="B93:B144">
    <cfRule type="duplicateValues" dxfId="261" priority="25"/>
    <cfRule type="duplicateValues" dxfId="260" priority="26"/>
    <cfRule type="duplicateValues" dxfId="259" priority="27"/>
  </conditionalFormatting>
  <conditionalFormatting sqref="B145:B187">
    <cfRule type="duplicateValues" dxfId="258" priority="23"/>
    <cfRule type="duplicateValues" dxfId="257" priority="24"/>
  </conditionalFormatting>
  <conditionalFormatting sqref="B145:B187">
    <cfRule type="duplicateValues" dxfId="256" priority="22"/>
  </conditionalFormatting>
  <conditionalFormatting sqref="B145:B187">
    <cfRule type="duplicateValues" dxfId="255" priority="20"/>
    <cfRule type="duplicateValues" dxfId="254" priority="21"/>
  </conditionalFormatting>
  <conditionalFormatting sqref="B145:B187">
    <cfRule type="duplicateValues" dxfId="253" priority="17"/>
    <cfRule type="duplicateValues" dxfId="252" priority="18"/>
    <cfRule type="duplicateValues" dxfId="251" priority="19"/>
  </conditionalFormatting>
  <conditionalFormatting sqref="B145:B187">
    <cfRule type="duplicateValues" dxfId="250" priority="16"/>
  </conditionalFormatting>
  <conditionalFormatting sqref="B145:B187">
    <cfRule type="duplicateValues" dxfId="249" priority="13"/>
    <cfRule type="duplicateValues" dxfId="248" priority="14"/>
    <cfRule type="duplicateValues" dxfId="247" priority="15"/>
  </conditionalFormatting>
  <conditionalFormatting sqref="B145:B187">
    <cfRule type="duplicateValues" dxfId="246" priority="11"/>
    <cfRule type="duplicateValues" dxfId="245" priority="12"/>
  </conditionalFormatting>
  <conditionalFormatting sqref="B145:B187">
    <cfRule type="duplicateValues" dxfId="244" priority="10"/>
  </conditionalFormatting>
  <conditionalFormatting sqref="B145:B187">
    <cfRule type="duplicateValues" dxfId="243" priority="7"/>
    <cfRule type="duplicateValues" dxfId="242" priority="8"/>
    <cfRule type="duplicateValues" dxfId="241" priority="9"/>
  </conditionalFormatting>
  <conditionalFormatting sqref="E145:E187">
    <cfRule type="duplicateValues" dxfId="240" priority="6"/>
  </conditionalFormatting>
  <conditionalFormatting sqref="E145:E187">
    <cfRule type="duplicateValues" dxfId="239" priority="4"/>
    <cfRule type="duplicateValues" dxfId="238" priority="5"/>
  </conditionalFormatting>
  <conditionalFormatting sqref="E145:E187">
    <cfRule type="duplicateValues" dxfId="237" priority="1"/>
    <cfRule type="duplicateValues" dxfId="236" priority="2"/>
    <cfRule type="duplicateValues" dxfId="235" priority="3"/>
  </conditionalFormatting>
  <conditionalFormatting sqref="E5:E74">
    <cfRule type="duplicateValues" dxfId="17" priority="157696"/>
  </conditionalFormatting>
  <conditionalFormatting sqref="E5:E74">
    <cfRule type="duplicateValues" dxfId="16" priority="157698"/>
    <cfRule type="duplicateValues" dxfId="15" priority="157699"/>
  </conditionalFormatting>
  <conditionalFormatting sqref="E5:E74">
    <cfRule type="duplicateValues" dxfId="14" priority="157702"/>
    <cfRule type="duplicateValues" dxfId="13" priority="157703"/>
    <cfRule type="duplicateValues" dxfId="12" priority="157704"/>
  </conditionalFormatting>
  <conditionalFormatting sqref="B5:B74">
    <cfRule type="duplicateValues" dxfId="11" priority="157708"/>
    <cfRule type="duplicateValues" dxfId="10" priority="157709"/>
  </conditionalFormatting>
  <conditionalFormatting sqref="B5:B74">
    <cfRule type="duplicateValues" dxfId="9" priority="157712"/>
  </conditionalFormatting>
  <conditionalFormatting sqref="B5:B74">
    <cfRule type="duplicateValues" dxfId="8" priority="157714"/>
    <cfRule type="duplicateValues" dxfId="7" priority="157715"/>
    <cfRule type="duplicateValues" dxfId="6" priority="157716"/>
  </conditionalFormatting>
  <conditionalFormatting sqref="E5:E187">
    <cfRule type="duplicateValues" dxfId="5" priority="157720"/>
  </conditionalFormatting>
  <conditionalFormatting sqref="E5:E187">
    <cfRule type="duplicateValues" dxfId="4" priority="157722"/>
    <cfRule type="duplicateValues" dxfId="3" priority="157723"/>
  </conditionalFormatting>
  <conditionalFormatting sqref="E5:E187">
    <cfRule type="duplicateValues" dxfId="2" priority="157726"/>
    <cfRule type="duplicateValues" dxfId="1" priority="157727"/>
    <cfRule type="duplicateValues" dxfId="0" priority="15772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70" zoomScaleNormal="70" workbookViewId="0">
      <selection activeCell="C17" sqref="C17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9" t="s">
        <v>2144</v>
      </c>
      <c r="B1" s="210"/>
      <c r="C1" s="210"/>
      <c r="D1" s="210"/>
      <c r="E1" s="211"/>
      <c r="F1" s="207" t="s">
        <v>2535</v>
      </c>
      <c r="G1" s="208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2" t="s">
        <v>2605</v>
      </c>
      <c r="B2" s="213"/>
      <c r="C2" s="213"/>
      <c r="D2" s="213"/>
      <c r="E2" s="214"/>
      <c r="F2" s="97" t="s">
        <v>2534</v>
      </c>
      <c r="G2" s="96">
        <f>G3+G4</f>
        <v>182</v>
      </c>
      <c r="H2" s="97" t="s">
        <v>2541</v>
      </c>
      <c r="I2" s="96">
        <f>COUNTIF(A:E,"Abastecido")</f>
        <v>80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215"/>
      <c r="B3" s="189"/>
      <c r="C3" s="216"/>
      <c r="D3" s="216"/>
      <c r="E3" s="217"/>
      <c r="F3" s="97" t="s">
        <v>2533</v>
      </c>
      <c r="G3" s="96">
        <f>COUNTIF(REPORTE!A:Q,"fuera de Servicio")</f>
        <v>83</v>
      </c>
      <c r="H3" s="97" t="s">
        <v>2610</v>
      </c>
      <c r="I3" s="96">
        <f>COUNTIF(A:E,"GAVETAS VACIAS + GAVETAS FALLANDO")</f>
        <v>8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0" t="s">
        <v>2405</v>
      </c>
      <c r="B4" s="146">
        <v>44461.25</v>
      </c>
      <c r="C4" s="218"/>
      <c r="D4" s="218"/>
      <c r="E4" s="219"/>
      <c r="F4" s="97" t="s">
        <v>2530</v>
      </c>
      <c r="G4" s="96">
        <f>COUNTIF(REPORTE!A:Q,"En Servicio")</f>
        <v>99</v>
      </c>
      <c r="H4" s="97" t="s">
        <v>2609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44461.708333333336</v>
      </c>
      <c r="C5" s="218"/>
      <c r="D5" s="218"/>
      <c r="E5" s="21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98"/>
      <c r="B6" s="199"/>
      <c r="C6" s="220"/>
      <c r="D6" s="220"/>
      <c r="E6" s="22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201" t="s">
        <v>2557</v>
      </c>
      <c r="B7" s="202"/>
      <c r="C7" s="202"/>
      <c r="D7" s="202"/>
      <c r="E7" s="203"/>
      <c r="F7" s="97" t="s">
        <v>2608</v>
      </c>
      <c r="G7" s="96">
        <f>COUNTIF(A:E,"Sin Efectivo")</f>
        <v>49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str">
        <f>VLOOKUP(B9,'[1]LISTADO ATM'!$A$2:$C$922,3,0)</f>
        <v>NORTE</v>
      </c>
      <c r="B9" s="136">
        <v>142</v>
      </c>
      <c r="C9" s="142" t="str">
        <f>VLOOKUP(B9,'[1]LISTADO ATM'!$A$2:$B$922,2,0)</f>
        <v xml:space="preserve">ATM Centro de Caja Galerías Bonao </v>
      </c>
      <c r="D9" s="145" t="s">
        <v>2623</v>
      </c>
      <c r="E9" s="151">
        <v>3336033673</v>
      </c>
    </row>
    <row r="10" spans="1:11" s="119" customFormat="1" ht="18" x14ac:dyDescent="0.25">
      <c r="A10" s="142" t="str">
        <f>VLOOKUP(B10,'[1]LISTADO ATM'!$A$2:$C$922,3,0)</f>
        <v>ESTE</v>
      </c>
      <c r="B10" s="136">
        <v>385</v>
      </c>
      <c r="C10" s="142" t="str">
        <f>VLOOKUP(B10,'[1]LISTADO ATM'!$A$2:$B$922,2,0)</f>
        <v xml:space="preserve">ATM Plaza Verón I </v>
      </c>
      <c r="D10" s="145" t="s">
        <v>2623</v>
      </c>
      <c r="E10" s="151">
        <v>3336033260</v>
      </c>
    </row>
    <row r="11" spans="1:11" s="119" customFormat="1" ht="18" x14ac:dyDescent="0.25">
      <c r="A11" s="142" t="str">
        <f>VLOOKUP(B11,'[1]LISTADO ATM'!$A$2:$C$922,3,0)</f>
        <v>DISTRITO NACIONAL</v>
      </c>
      <c r="B11" s="136">
        <v>973</v>
      </c>
      <c r="C11" s="142" t="str">
        <f>VLOOKUP(B11,'[1]LISTADO ATM'!$A$2:$B$922,2,0)</f>
        <v xml:space="preserve">ATM Oficina Sabana de la Mar </v>
      </c>
      <c r="D11" s="145" t="s">
        <v>2623</v>
      </c>
      <c r="E11" s="151">
        <v>3336033680</v>
      </c>
    </row>
    <row r="12" spans="1:11" s="119" customFormat="1" ht="18.75" customHeight="1" x14ac:dyDescent="0.25">
      <c r="A12" s="142" t="str">
        <f>VLOOKUP(B12,'[1]LISTADO ATM'!$A$2:$C$922,3,0)</f>
        <v>DISTRITO NACIONAL</v>
      </c>
      <c r="B12" s="136">
        <v>578</v>
      </c>
      <c r="C12" s="142" t="str">
        <f>VLOOKUP(B12,'[1]LISTADO ATM'!$A$2:$B$922,2,0)</f>
        <v xml:space="preserve">ATM Procuraduría General de la República </v>
      </c>
      <c r="D12" s="145" t="s">
        <v>2623</v>
      </c>
      <c r="E12" s="151">
        <v>3336033683</v>
      </c>
    </row>
    <row r="13" spans="1:11" s="119" customFormat="1" ht="18.75" customHeight="1" x14ac:dyDescent="0.25">
      <c r="A13" s="142" t="str">
        <f>VLOOKUP(B13,'[1]LISTADO ATM'!$A$2:$C$922,3,0)</f>
        <v>DISTRITO NACIONAL</v>
      </c>
      <c r="B13" s="136">
        <v>743</v>
      </c>
      <c r="C13" s="142" t="str">
        <f>VLOOKUP(B13,'[1]LISTADO ATM'!$A$2:$B$922,2,0)</f>
        <v xml:space="preserve">ATM Oficina Los Frailes </v>
      </c>
      <c r="D13" s="145" t="s">
        <v>2623</v>
      </c>
      <c r="E13" s="151">
        <v>3336031563</v>
      </c>
    </row>
    <row r="14" spans="1:11" s="119" customFormat="1" ht="18" x14ac:dyDescent="0.25">
      <c r="A14" s="142" t="str">
        <f>VLOOKUP(B14,'[1]LISTADO ATM'!$A$2:$C$922,3,0)</f>
        <v>DISTRITO NACIONAL</v>
      </c>
      <c r="B14" s="136">
        <v>955</v>
      </c>
      <c r="C14" s="142" t="str">
        <f>VLOOKUP(B14,'[1]LISTADO ATM'!$A$2:$B$922,2,0)</f>
        <v xml:space="preserve">ATM Oficina Americana Independencia II </v>
      </c>
      <c r="D14" s="145" t="s">
        <v>2623</v>
      </c>
      <c r="E14" s="151">
        <v>3336033624</v>
      </c>
    </row>
    <row r="15" spans="1:11" s="119" customFormat="1" ht="18" x14ac:dyDescent="0.25">
      <c r="A15" s="142" t="str">
        <f>VLOOKUP(B15,'[1]LISTADO ATM'!$A$2:$C$922,3,0)</f>
        <v>SUR</v>
      </c>
      <c r="B15" s="136">
        <v>5</v>
      </c>
      <c r="C15" s="142" t="str">
        <f>VLOOKUP(B15,'[1]LISTADO ATM'!$A$2:$B$922,2,0)</f>
        <v>ATM Oficina Autoservicio Villa Ofelia (San Juan)</v>
      </c>
      <c r="D15" s="145" t="s">
        <v>2623</v>
      </c>
      <c r="E15" s="151">
        <v>3336033671</v>
      </c>
    </row>
    <row r="16" spans="1:11" s="119" customFormat="1" ht="18" x14ac:dyDescent="0.25">
      <c r="A16" s="142" t="str">
        <f>VLOOKUP(B16,'[1]LISTADO ATM'!$A$2:$C$922,3,0)</f>
        <v>DISTRITO NACIONAL</v>
      </c>
      <c r="B16" s="136">
        <v>409</v>
      </c>
      <c r="C16" s="142" t="str">
        <f>VLOOKUP(B16,'[1]LISTADO ATM'!$A$2:$B$922,2,0)</f>
        <v xml:space="preserve">ATM Oficina Las Palmas de Herrera I </v>
      </c>
      <c r="D16" s="145" t="s">
        <v>2623</v>
      </c>
      <c r="E16" s="151">
        <v>3336033091</v>
      </c>
    </row>
    <row r="17" spans="1:5" s="119" customFormat="1" ht="18.75" customHeight="1" x14ac:dyDescent="0.25">
      <c r="A17" s="142" t="str">
        <f>VLOOKUP(B17,'[1]LISTADO ATM'!$A$2:$C$922,3,0)</f>
        <v>ESTE</v>
      </c>
      <c r="B17" s="136">
        <v>219</v>
      </c>
      <c r="C17" s="142" t="str">
        <f>VLOOKUP(B17,'[1]LISTADO ATM'!$A$2:$B$922,2,0)</f>
        <v xml:space="preserve">ATM Oficina La Altagracia (Higuey) </v>
      </c>
      <c r="D17" s="145" t="s">
        <v>2623</v>
      </c>
      <c r="E17" s="151">
        <v>3336033102</v>
      </c>
    </row>
    <row r="18" spans="1:5" s="119" customFormat="1" ht="18" x14ac:dyDescent="0.25">
      <c r="A18" s="142" t="str">
        <f>VLOOKUP(B18,'[1]LISTADO ATM'!$A$2:$C$922,3,0)</f>
        <v>DISTRITO NACIONAL</v>
      </c>
      <c r="B18" s="136">
        <v>259</v>
      </c>
      <c r="C18" s="142" t="str">
        <f>VLOOKUP(B18,'[1]LISTADO ATM'!$A$2:$B$922,2,0)</f>
        <v>ATM Senado de la Republica</v>
      </c>
      <c r="D18" s="145" t="s">
        <v>2623</v>
      </c>
      <c r="E18" s="151">
        <v>3336033197</v>
      </c>
    </row>
    <row r="19" spans="1:5" s="106" customFormat="1" ht="18" x14ac:dyDescent="0.25">
      <c r="A19" s="142" t="str">
        <f>VLOOKUP(B19,'[1]LISTADO ATM'!$A$2:$C$922,3,0)</f>
        <v>ESTE</v>
      </c>
      <c r="B19" s="136">
        <v>399</v>
      </c>
      <c r="C19" s="142" t="str">
        <f>VLOOKUP(B19,'[1]LISTADO ATM'!$A$2:$B$922,2,0)</f>
        <v xml:space="preserve">ATM Oficina La Romana II </v>
      </c>
      <c r="D19" s="145" t="s">
        <v>2623</v>
      </c>
      <c r="E19" s="151">
        <v>3336033636</v>
      </c>
    </row>
    <row r="20" spans="1:5" s="106" customFormat="1" ht="18" customHeight="1" x14ac:dyDescent="0.25">
      <c r="A20" s="142" t="str">
        <f>VLOOKUP(B20,'[1]LISTADO ATM'!$A$2:$C$922,3,0)</f>
        <v>SUR</v>
      </c>
      <c r="B20" s="136">
        <v>870</v>
      </c>
      <c r="C20" s="142" t="str">
        <f>VLOOKUP(B20,'[1]LISTADO ATM'!$A$2:$B$922,2,0)</f>
        <v xml:space="preserve">ATM Willbes Dominicana (Barahona) </v>
      </c>
      <c r="D20" s="145" t="s">
        <v>2623</v>
      </c>
      <c r="E20" s="151">
        <v>3336033411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767</v>
      </c>
      <c r="C21" s="142" t="str">
        <f>VLOOKUP(B21,'[1]LISTADO ATM'!$A$2:$B$922,2,0)</f>
        <v xml:space="preserve">ATM S/M Diverso (Azua) </v>
      </c>
      <c r="D21" s="145" t="s">
        <v>2623</v>
      </c>
      <c r="E21" s="151">
        <v>3336033649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957</v>
      </c>
      <c r="C22" s="142" t="str">
        <f>VLOOKUP(B22,'[1]LISTADO ATM'!$A$2:$B$922,2,0)</f>
        <v xml:space="preserve">ATM Oficina Venezuela </v>
      </c>
      <c r="D22" s="145" t="s">
        <v>2623</v>
      </c>
      <c r="E22" s="151">
        <v>3336033689</v>
      </c>
    </row>
    <row r="23" spans="1:5" s="119" customFormat="1" ht="18" customHeight="1" x14ac:dyDescent="0.25">
      <c r="A23" s="142" t="str">
        <f>VLOOKUP(B23,'[1]LISTADO ATM'!$A$2:$C$922,3,0)</f>
        <v>NORTE</v>
      </c>
      <c r="B23" s="136">
        <v>93</v>
      </c>
      <c r="C23" s="142" t="str">
        <f>VLOOKUP(B23,'[1]LISTADO ATM'!$A$2:$B$922,2,0)</f>
        <v xml:space="preserve">ATM Oficina Cotuí </v>
      </c>
      <c r="D23" s="145" t="s">
        <v>2623</v>
      </c>
      <c r="E23" s="151">
        <v>3336033641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629</v>
      </c>
      <c r="C24" s="142" t="str">
        <f>VLOOKUP(B24,'[1]LISTADO ATM'!$A$2:$B$922,2,0)</f>
        <v xml:space="preserve">ATM Oficina Americana Independencia I </v>
      </c>
      <c r="D24" s="145" t="s">
        <v>2623</v>
      </c>
      <c r="E24" s="151">
        <v>3336034163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979</v>
      </c>
      <c r="C25" s="142" t="str">
        <f>VLOOKUP(B25,'[1]LISTADO ATM'!$A$2:$B$922,2,0)</f>
        <v xml:space="preserve">ATM Oficina Luperón I </v>
      </c>
      <c r="D25" s="145" t="s">
        <v>2623</v>
      </c>
      <c r="E25" s="151">
        <v>3336033644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44</v>
      </c>
      <c r="C26" s="142" t="str">
        <f>VLOOKUP(B26,'[1]LISTADO ATM'!$A$2:$B$922,2,0)</f>
        <v xml:space="preserve">ATM Oficina Pedernales </v>
      </c>
      <c r="D26" s="145" t="s">
        <v>2623</v>
      </c>
      <c r="E26" s="151">
        <v>3336033651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734</v>
      </c>
      <c r="C27" s="142" t="str">
        <f>VLOOKUP(B27,'[1]LISTADO ATM'!$A$2:$B$922,2,0)</f>
        <v xml:space="preserve">ATM Oficina Independencia I </v>
      </c>
      <c r="D27" s="145" t="s">
        <v>2623</v>
      </c>
      <c r="E27" s="151">
        <v>3336033646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630</v>
      </c>
      <c r="C28" s="142" t="str">
        <f>VLOOKUP(B28,'[1]LISTADO ATM'!$A$2:$B$922,2,0)</f>
        <v xml:space="preserve">ATM Oficina Plaza Zaglul (SPM) </v>
      </c>
      <c r="D28" s="145" t="s">
        <v>2623</v>
      </c>
      <c r="E28" s="151">
        <v>3336033685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932</v>
      </c>
      <c r="C29" s="142" t="str">
        <f>VLOOKUP(B29,'[1]LISTADO ATM'!$A$2:$B$922,2,0)</f>
        <v xml:space="preserve">ATM Banco Agrícola </v>
      </c>
      <c r="D29" s="145" t="s">
        <v>2623</v>
      </c>
      <c r="E29" s="151">
        <v>3336032747</v>
      </c>
    </row>
    <row r="30" spans="1:5" s="119" customFormat="1" ht="18" customHeight="1" x14ac:dyDescent="0.25">
      <c r="A30" s="142" t="str">
        <f>VLOOKUP(B30,'[1]LISTADO ATM'!$A$2:$C$922,3,0)</f>
        <v>NORTE</v>
      </c>
      <c r="B30" s="136">
        <v>4</v>
      </c>
      <c r="C30" s="142" t="str">
        <f>VLOOKUP(B30,'[1]LISTADO ATM'!$A$2:$B$922,2,0)</f>
        <v>ATM Avenida Rivas</v>
      </c>
      <c r="D30" s="145" t="s">
        <v>2623</v>
      </c>
      <c r="E30" s="151">
        <v>3336034251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595</v>
      </c>
      <c r="C31" s="142" t="str">
        <f>VLOOKUP(B31,'[1]LISTADO ATM'!$A$2:$B$922,2,0)</f>
        <v xml:space="preserve">ATM S/M Central I (Santiago) </v>
      </c>
      <c r="D31" s="145" t="s">
        <v>2623</v>
      </c>
      <c r="E31" s="151">
        <v>3336033674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717</v>
      </c>
      <c r="C32" s="142" t="str">
        <f>VLOOKUP(B32,'[1]LISTADO ATM'!$A$2:$B$922,2,0)</f>
        <v xml:space="preserve">ATM Oficina Los Alcarrizos </v>
      </c>
      <c r="D32" s="145" t="s">
        <v>2623</v>
      </c>
      <c r="E32" s="151">
        <v>3336033675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568</v>
      </c>
      <c r="C33" s="142" t="str">
        <f>VLOOKUP(B33,'[1]LISTADO ATM'!$A$2:$B$922,2,0)</f>
        <v xml:space="preserve">ATM Ministerio de Educación </v>
      </c>
      <c r="D33" s="145" t="s">
        <v>2623</v>
      </c>
      <c r="E33" s="151" t="s">
        <v>2720</v>
      </c>
    </row>
    <row r="34" spans="1:5" s="119" customFormat="1" ht="18" customHeight="1" x14ac:dyDescent="0.25">
      <c r="A34" s="142" t="str">
        <f>VLOOKUP(B34,'[1]LISTADO ATM'!$A$2:$C$922,3,0)</f>
        <v>SUR</v>
      </c>
      <c r="B34" s="136">
        <v>750</v>
      </c>
      <c r="C34" s="142" t="str">
        <f>VLOOKUP(B34,'[1]LISTADO ATM'!$A$2:$B$922,2,0)</f>
        <v xml:space="preserve">ATM UNP Duvergé </v>
      </c>
      <c r="D34" s="145" t="s">
        <v>2623</v>
      </c>
      <c r="E34" s="151">
        <v>3336033687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735</v>
      </c>
      <c r="C35" s="142" t="str">
        <f>VLOOKUP(B35,'[1]LISTADO ATM'!$A$2:$B$922,2,0)</f>
        <v xml:space="preserve">ATM Oficina Independencia II  </v>
      </c>
      <c r="D35" s="145" t="s">
        <v>2623</v>
      </c>
      <c r="E35" s="151">
        <v>3336033640</v>
      </c>
    </row>
    <row r="36" spans="1:5" s="119" customFormat="1" ht="19.5" customHeight="1" x14ac:dyDescent="0.25">
      <c r="A36" s="142" t="str">
        <f>VLOOKUP(B36,'[1]LISTADO ATM'!$A$2:$C$922,3,0)</f>
        <v>ESTE</v>
      </c>
      <c r="B36" s="136">
        <v>293</v>
      </c>
      <c r="C36" s="142" t="str">
        <f>VLOOKUP(B36,'[1]LISTADO ATM'!$A$2:$B$922,2,0)</f>
        <v xml:space="preserve">ATM S/M Nueva Visión (San Pedro) </v>
      </c>
      <c r="D36" s="145" t="s">
        <v>2623</v>
      </c>
      <c r="E36" s="151">
        <v>3336033449</v>
      </c>
    </row>
    <row r="37" spans="1:5" s="119" customFormat="1" ht="19.5" customHeight="1" x14ac:dyDescent="0.25">
      <c r="A37" s="142" t="str">
        <f>VLOOKUP(B37,'[1]LISTADO ATM'!$A$2:$C$922,3,0)</f>
        <v>SUR</v>
      </c>
      <c r="B37" s="136">
        <v>962</v>
      </c>
      <c r="C37" s="142" t="str">
        <f>VLOOKUP(B37,'[1]LISTADO ATM'!$A$2:$B$922,2,0)</f>
        <v xml:space="preserve">ATM Oficina Villa Ofelia II (San Juan) </v>
      </c>
      <c r="D37" s="145" t="s">
        <v>2623</v>
      </c>
      <c r="E37" s="151">
        <v>3336033690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900</v>
      </c>
      <c r="C38" s="142" t="str">
        <f>VLOOKUP(B38,'[1]LISTADO ATM'!$A$2:$B$922,2,0)</f>
        <v xml:space="preserve">ATM UNP Merca Santo Domingo </v>
      </c>
      <c r="D38" s="145" t="s">
        <v>2623</v>
      </c>
      <c r="E38" s="151">
        <v>3336031943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354</v>
      </c>
      <c r="C39" s="142" t="str">
        <f>VLOOKUP(B39,'[1]LISTADO ATM'!$A$2:$B$922,2,0)</f>
        <v xml:space="preserve">ATM Oficina Núñez de Cáceres II </v>
      </c>
      <c r="D39" s="145" t="s">
        <v>2623</v>
      </c>
      <c r="E39" s="151">
        <v>3336031966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824</v>
      </c>
      <c r="C40" s="142" t="str">
        <f>VLOOKUP(B40,'[1]LISTADO ATM'!$A$2:$B$922,2,0)</f>
        <v xml:space="preserve">ATM Multiplaza (Higuey) </v>
      </c>
      <c r="D40" s="145" t="s">
        <v>2623</v>
      </c>
      <c r="E40" s="151">
        <v>3336033111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272</v>
      </c>
      <c r="C41" s="142" t="str">
        <f>VLOOKUP(B41,'[1]LISTADO ATM'!$A$2:$B$922,2,0)</f>
        <v xml:space="preserve">ATM Cámara de Diputados </v>
      </c>
      <c r="D41" s="145" t="s">
        <v>2623</v>
      </c>
      <c r="E41" s="151">
        <v>3336033099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836</v>
      </c>
      <c r="C42" s="142" t="str">
        <f>VLOOKUP(B42,'[1]LISTADO ATM'!$A$2:$B$922,2,0)</f>
        <v xml:space="preserve">ATM UNP Plaza Luperón </v>
      </c>
      <c r="D42" s="145" t="s">
        <v>2623</v>
      </c>
      <c r="E42" s="151">
        <v>3336033252</v>
      </c>
    </row>
    <row r="43" spans="1:5" s="119" customFormat="1" ht="19.5" customHeight="1" x14ac:dyDescent="0.25">
      <c r="A43" s="142" t="str">
        <f>VLOOKUP(B43,'[1]LISTADO ATM'!$A$2:$C$922,3,0)</f>
        <v>DISTRITO NACIONAL</v>
      </c>
      <c r="B43" s="136">
        <v>744</v>
      </c>
      <c r="C43" s="142" t="str">
        <f>VLOOKUP(B43,'[1]LISTADO ATM'!$A$2:$B$922,2,0)</f>
        <v xml:space="preserve">ATM Multicentro La Sirena Venezuela </v>
      </c>
      <c r="D43" s="145" t="s">
        <v>2623</v>
      </c>
      <c r="E43" s="151">
        <v>3336033266</v>
      </c>
    </row>
    <row r="44" spans="1:5" s="119" customFormat="1" ht="19.5" customHeight="1" x14ac:dyDescent="0.25">
      <c r="A44" s="142" t="str">
        <f>VLOOKUP(B44,'[1]LISTADO ATM'!$A$2:$C$922,3,0)</f>
        <v>ESTE</v>
      </c>
      <c r="B44" s="136">
        <v>104</v>
      </c>
      <c r="C44" s="142" t="str">
        <f>VLOOKUP(B44,'[1]LISTADO ATM'!$A$2:$B$922,2,0)</f>
        <v xml:space="preserve">ATM Jumbo Higuey </v>
      </c>
      <c r="D44" s="145" t="s">
        <v>2623</v>
      </c>
      <c r="E44" s="151">
        <v>3336033242</v>
      </c>
    </row>
    <row r="45" spans="1:5" s="119" customFormat="1" ht="19.5" customHeight="1" x14ac:dyDescent="0.25">
      <c r="A45" s="142" t="str">
        <f>VLOOKUP(B45,'[1]LISTADO ATM'!$A$2:$C$922,3,0)</f>
        <v>DISTRITO NACIONAL</v>
      </c>
      <c r="B45" s="136">
        <v>13</v>
      </c>
      <c r="C45" s="142" t="str">
        <f>VLOOKUP(B45,'[1]LISTADO ATM'!$A$2:$B$922,2,0)</f>
        <v xml:space="preserve">ATM CDEEE </v>
      </c>
      <c r="D45" s="145" t="s">
        <v>2623</v>
      </c>
      <c r="E45" s="151">
        <v>3336033100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884</v>
      </c>
      <c r="C46" s="142" t="str">
        <f>VLOOKUP(B46,'[1]LISTADO ATM'!$A$2:$B$922,2,0)</f>
        <v xml:space="preserve">ATM UNP Olé Sabana Perdida </v>
      </c>
      <c r="D46" s="145" t="s">
        <v>2623</v>
      </c>
      <c r="E46" s="151">
        <v>3336033628</v>
      </c>
    </row>
    <row r="47" spans="1:5" s="119" customFormat="1" ht="19.5" customHeight="1" x14ac:dyDescent="0.25">
      <c r="A47" s="142" t="str">
        <f>VLOOKUP(B47,'[1]LISTADO ATM'!$A$2:$C$922,3,0)</f>
        <v>DISTRITO NACIONAL</v>
      </c>
      <c r="B47" s="136">
        <v>738</v>
      </c>
      <c r="C47" s="142" t="str">
        <f>VLOOKUP(B47,'[1]LISTADO ATM'!$A$2:$B$922,2,0)</f>
        <v xml:space="preserve">ATM Zona Franca Los Alcarrizos </v>
      </c>
      <c r="D47" s="145" t="s">
        <v>2623</v>
      </c>
      <c r="E47" s="151">
        <v>3336033637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815</v>
      </c>
      <c r="C48" s="142" t="str">
        <f>VLOOKUP(B48,'[1]LISTADO ATM'!$A$2:$B$922,2,0)</f>
        <v xml:space="preserve">ATM Oficina Atalaya del Mar </v>
      </c>
      <c r="D48" s="145" t="s">
        <v>2623</v>
      </c>
      <c r="E48" s="151">
        <v>3336033638</v>
      </c>
    </row>
    <row r="49" spans="1:5" s="119" customFormat="1" ht="19.5" customHeight="1" x14ac:dyDescent="0.25">
      <c r="A49" s="142" t="str">
        <f>VLOOKUP(B49,'[1]LISTADO ATM'!$A$2:$C$922,3,0)</f>
        <v>NORTE</v>
      </c>
      <c r="B49" s="136">
        <v>373</v>
      </c>
      <c r="C49" s="142" t="str">
        <f>VLOOKUP(B49,'[1]LISTADO ATM'!$A$2:$B$922,2,0)</f>
        <v>S/M Tangui Nagua</v>
      </c>
      <c r="D49" s="145" t="s">
        <v>2623</v>
      </c>
      <c r="E49" s="151">
        <v>3336033665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931</v>
      </c>
      <c r="C50" s="142" t="str">
        <f>VLOOKUP(B50,'[1]LISTADO ATM'!$A$2:$B$922,2,0)</f>
        <v xml:space="preserve">ATM Autobanco Luperón I </v>
      </c>
      <c r="D50" s="145" t="s">
        <v>2623</v>
      </c>
      <c r="E50" s="151">
        <v>3336033648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632</v>
      </c>
      <c r="C51" s="142" t="str">
        <f>VLOOKUP(B51,'[1]LISTADO ATM'!$A$2:$B$922,2,0)</f>
        <v xml:space="preserve">ATM Autobanco Gurabo </v>
      </c>
      <c r="D51" s="145" t="s">
        <v>2623</v>
      </c>
      <c r="E51" s="151">
        <v>3336033667</v>
      </c>
    </row>
    <row r="52" spans="1:5" s="119" customFormat="1" ht="19.5" customHeight="1" x14ac:dyDescent="0.25">
      <c r="A52" s="142" t="str">
        <f>VLOOKUP(B52,'[1]LISTADO ATM'!$A$2:$C$922,3,0)</f>
        <v>ESTE</v>
      </c>
      <c r="B52" s="136">
        <v>838</v>
      </c>
      <c r="C52" s="142" t="str">
        <f>VLOOKUP(B52,'[1]LISTADO ATM'!$A$2:$B$922,2,0)</f>
        <v xml:space="preserve">ATM UNP Consuelo </v>
      </c>
      <c r="D52" s="145" t="s">
        <v>2623</v>
      </c>
      <c r="E52" s="151">
        <v>3336034006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583</v>
      </c>
      <c r="C53" s="142" t="str">
        <f>VLOOKUP(B53,'[1]LISTADO ATM'!$A$2:$B$922,2,0)</f>
        <v xml:space="preserve">ATM Ministerio Fuerzas Armadas I </v>
      </c>
      <c r="D53" s="145" t="s">
        <v>2623</v>
      </c>
      <c r="E53" s="151">
        <v>3336034028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437</v>
      </c>
      <c r="C54" s="142" t="str">
        <f>VLOOKUP(B54,'[1]LISTADO ATM'!$A$2:$B$922,2,0)</f>
        <v xml:space="preserve">ATM Autobanco Torre III </v>
      </c>
      <c r="D54" s="145" t="s">
        <v>2623</v>
      </c>
      <c r="E54" s="151">
        <v>3336034070</v>
      </c>
    </row>
    <row r="55" spans="1:5" s="119" customFormat="1" ht="18" customHeight="1" x14ac:dyDescent="0.25">
      <c r="A55" s="142" t="str">
        <f>VLOOKUP(B55,'[1]LISTADO ATM'!$A$2:$C$922,3,0)</f>
        <v>DISTRITO NACIONAL</v>
      </c>
      <c r="B55" s="136">
        <v>551</v>
      </c>
      <c r="C55" s="142" t="str">
        <f>VLOOKUP(B55,'[1]LISTADO ATM'!$A$2:$B$922,2,0)</f>
        <v xml:space="preserve">ATM Oficina Padre Castellanos </v>
      </c>
      <c r="D55" s="145" t="s">
        <v>2623</v>
      </c>
      <c r="E55" s="151">
        <v>3336034075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967</v>
      </c>
      <c r="C56" s="142" t="str">
        <f>VLOOKUP(B56,'[1]LISTADO ATM'!$A$2:$B$922,2,0)</f>
        <v xml:space="preserve">ATM UNP Hiper Olé Autopista Duarte </v>
      </c>
      <c r="D56" s="145" t="s">
        <v>2623</v>
      </c>
      <c r="E56" s="151">
        <v>3336034145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860</v>
      </c>
      <c r="C57" s="142" t="str">
        <f>VLOOKUP(B57,'[1]LISTADO ATM'!$A$2:$B$922,2,0)</f>
        <v xml:space="preserve">ATM Oficina Bella Vista 27 de Febrero I </v>
      </c>
      <c r="D57" s="145" t="s">
        <v>2623</v>
      </c>
      <c r="E57" s="151">
        <v>3336034150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103</v>
      </c>
      <c r="C58" s="142" t="str">
        <f>VLOOKUP(B58,'[1]LISTADO ATM'!$A$2:$B$922,2,0)</f>
        <v xml:space="preserve">ATM Oficina Las Matas de Farfán </v>
      </c>
      <c r="D58" s="145" t="s">
        <v>2623</v>
      </c>
      <c r="E58" s="151" t="s">
        <v>2724</v>
      </c>
    </row>
    <row r="59" spans="1:5" s="119" customFormat="1" ht="18" customHeight="1" x14ac:dyDescent="0.25">
      <c r="A59" s="142" t="str">
        <f>VLOOKUP(B59,'[1]LISTADO ATM'!$A$2:$C$922,3,0)</f>
        <v>NORTE</v>
      </c>
      <c r="B59" s="136">
        <v>75</v>
      </c>
      <c r="C59" s="142" t="str">
        <f>VLOOKUP(B59,'[1]LISTADO ATM'!$A$2:$B$922,2,0)</f>
        <v xml:space="preserve">ATM Oficina Gaspar Hernández </v>
      </c>
      <c r="D59" s="145" t="s">
        <v>2623</v>
      </c>
      <c r="E59" s="151">
        <v>3336034244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593</v>
      </c>
      <c r="C60" s="142" t="str">
        <f>VLOOKUP(B60,'[1]LISTADO ATM'!$A$2:$B$922,2,0)</f>
        <v xml:space="preserve">ATM Ministerio Fuerzas Armadas II </v>
      </c>
      <c r="D60" s="145" t="s">
        <v>2623</v>
      </c>
      <c r="E60" s="151">
        <v>3336034257</v>
      </c>
    </row>
    <row r="61" spans="1:5" s="119" customFormat="1" ht="18" customHeight="1" x14ac:dyDescent="0.25">
      <c r="A61" s="142" t="str">
        <f>VLOOKUP(B61,'[1]LISTADO ATM'!$A$2:$C$922,3,0)</f>
        <v>ESTE</v>
      </c>
      <c r="B61" s="136">
        <v>830</v>
      </c>
      <c r="C61" s="142" t="str">
        <f>VLOOKUP(B61,'[1]LISTADO ATM'!$A$2:$B$922,2,0)</f>
        <v xml:space="preserve">ATM UNP Sabana Grande de Boyá </v>
      </c>
      <c r="D61" s="145" t="s">
        <v>2623</v>
      </c>
      <c r="E61" s="151">
        <v>3336034438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606</v>
      </c>
      <c r="C62" s="142" t="str">
        <f>VLOOKUP(B62,'[1]LISTADO ATM'!$A$2:$B$922,2,0)</f>
        <v xml:space="preserve">ATM UNP Manolo Tavarez Justo </v>
      </c>
      <c r="D62" s="145" t="s">
        <v>2623</v>
      </c>
      <c r="E62" s="151" t="s">
        <v>2725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797</v>
      </c>
      <c r="C63" s="142" t="str">
        <f>VLOOKUP(B63,'[1]LISTADO ATM'!$A$2:$B$922,2,0)</f>
        <v>ATM Dirección de Jubilaciones y Pensiones</v>
      </c>
      <c r="D63" s="145" t="s">
        <v>2623</v>
      </c>
      <c r="E63" s="151">
        <v>3336033688</v>
      </c>
    </row>
    <row r="64" spans="1:5" s="119" customFormat="1" ht="18" customHeight="1" x14ac:dyDescent="0.25">
      <c r="A64" s="142" t="str">
        <f>VLOOKUP(B64,'[1]LISTADO ATM'!$A$2:$C$922,3,0)</f>
        <v>DISTRITO NACIONAL</v>
      </c>
      <c r="B64" s="136">
        <v>558</v>
      </c>
      <c r="C64" s="142" t="str">
        <f>VLOOKUP(B64,'[1]LISTADO ATM'!$A$2:$B$922,2,0)</f>
        <v xml:space="preserve">ATM Base Naval 27 de Febrero (Sans Soucí) </v>
      </c>
      <c r="D64" s="145" t="s">
        <v>2623</v>
      </c>
      <c r="E64" s="151">
        <v>3336033975</v>
      </c>
    </row>
    <row r="65" spans="1:6" ht="18" x14ac:dyDescent="0.25">
      <c r="A65" s="142" t="str">
        <f>VLOOKUP(B65,'[1]LISTADO ATM'!$A$2:$C$922,3,0)</f>
        <v>DISTRITO NACIONAL</v>
      </c>
      <c r="B65" s="136">
        <v>621</v>
      </c>
      <c r="C65" s="142" t="str">
        <f>VLOOKUP(B65,'[1]LISTADO ATM'!$A$2:$B$922,2,0)</f>
        <v xml:space="preserve">ATM CESAC  </v>
      </c>
      <c r="D65" s="145" t="s">
        <v>2623</v>
      </c>
      <c r="E65" s="151">
        <v>3336033645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238</v>
      </c>
      <c r="C66" s="142" t="str">
        <f>VLOOKUP(B66,'[1]LISTADO ATM'!$A$2:$B$922,2,0)</f>
        <v xml:space="preserve">ATM Multicentro La Sirena Charles de Gaulle </v>
      </c>
      <c r="D66" s="145" t="s">
        <v>2623</v>
      </c>
      <c r="E66" s="151">
        <v>3336034060</v>
      </c>
    </row>
    <row r="67" spans="1:6" s="106" customFormat="1" ht="18.75" customHeight="1" x14ac:dyDescent="0.25">
      <c r="A67" s="142" t="str">
        <f>VLOOKUP(B67,'[1]LISTADO ATM'!$A$2:$C$922,3,0)</f>
        <v>ESTE</v>
      </c>
      <c r="B67" s="136">
        <v>480</v>
      </c>
      <c r="C67" s="142" t="str">
        <f>VLOOKUP(B67,'[1]LISTADO ATM'!$A$2:$B$922,2,0)</f>
        <v>ATM UNP Farmaconal Higuey</v>
      </c>
      <c r="D67" s="145" t="s">
        <v>2623</v>
      </c>
      <c r="E67" s="151">
        <v>3336033166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476</v>
      </c>
      <c r="C68" s="142" t="str">
        <f>VLOOKUP(B68,'[1]LISTADO ATM'!$A$2:$B$922,2,0)</f>
        <v xml:space="preserve">ATM Multicentro La Sirena Las Caobas </v>
      </c>
      <c r="D68" s="145" t="s">
        <v>2623</v>
      </c>
      <c r="E68" s="151">
        <v>3336033195</v>
      </c>
    </row>
    <row r="69" spans="1:6" s="106" customFormat="1" ht="18" customHeight="1" x14ac:dyDescent="0.25">
      <c r="A69" s="142" t="str">
        <f>VLOOKUP(B69,'[1]LISTADO ATM'!$A$2:$C$922,3,0)</f>
        <v>NORTE</v>
      </c>
      <c r="B69" s="136">
        <v>315</v>
      </c>
      <c r="C69" s="142" t="str">
        <f>VLOOKUP(B69,'[1]LISTADO ATM'!$A$2:$B$922,2,0)</f>
        <v xml:space="preserve">ATM Oficina Estrella Sadalá </v>
      </c>
      <c r="D69" s="145" t="s">
        <v>2623</v>
      </c>
      <c r="E69" s="151">
        <v>3336033423</v>
      </c>
    </row>
    <row r="70" spans="1:6" s="111" customFormat="1" ht="18" customHeight="1" x14ac:dyDescent="0.25">
      <c r="A70" s="142" t="str">
        <f>VLOOKUP(B70,'[1]LISTADO ATM'!$A$2:$C$922,3,0)</f>
        <v>SUR</v>
      </c>
      <c r="B70" s="136">
        <v>871</v>
      </c>
      <c r="C70" s="142" t="str">
        <f>VLOOKUP(B70,'[1]LISTADO ATM'!$A$2:$B$922,2,0)</f>
        <v>ATM Plaza Cultural San Juan</v>
      </c>
      <c r="D70" s="145" t="s">
        <v>2623</v>
      </c>
      <c r="E70" s="151">
        <v>3336033561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438</v>
      </c>
      <c r="C71" s="139" t="str">
        <f>VLOOKUP(B71,'[1]LISTADO ATM'!$A$2:$B$822,2,0)</f>
        <v xml:space="preserve">ATM Autobanco Torre IV </v>
      </c>
      <c r="D71" s="145" t="s">
        <v>2623</v>
      </c>
      <c r="E71" s="151">
        <v>3336033668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949</v>
      </c>
      <c r="C72" s="142" t="str">
        <f>VLOOKUP(B72,'[1]LISTADO ATM'!$A$2:$B$922,2,0)</f>
        <v xml:space="preserve">ATM S/M Bravo San Isidro Coral Mall </v>
      </c>
      <c r="D72" s="145" t="s">
        <v>2623</v>
      </c>
      <c r="E72" s="151">
        <v>3336032686</v>
      </c>
    </row>
    <row r="73" spans="1:6" s="119" customFormat="1" ht="18" customHeight="1" x14ac:dyDescent="0.25">
      <c r="A73" s="142" t="str">
        <f>VLOOKUP(B73,'[1]LISTADO ATM'!$A$2:$C$922,3,0)</f>
        <v>NORTE</v>
      </c>
      <c r="B73" s="136">
        <v>737</v>
      </c>
      <c r="C73" s="142" t="str">
        <f>VLOOKUP(B73,'[1]LISTADO ATM'!$A$2:$B$922,2,0)</f>
        <v xml:space="preserve">ATM UNP Cabarete (Puerto Plata) </v>
      </c>
      <c r="D73" s="145" t="s">
        <v>2623</v>
      </c>
      <c r="E73" s="151">
        <v>3336034239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435</v>
      </c>
      <c r="C74" s="142" t="str">
        <f>VLOOKUP(B74,'[1]LISTADO ATM'!$A$2:$B$922,2,0)</f>
        <v xml:space="preserve">ATM Autobanco Torre I </v>
      </c>
      <c r="D74" s="145" t="s">
        <v>2623</v>
      </c>
      <c r="E74" s="151">
        <v>3336034064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993</v>
      </c>
      <c r="C75" s="142" t="str">
        <f>VLOOKUP(B75,'[1]LISTADO ATM'!$A$2:$B$922,2,0)</f>
        <v xml:space="preserve">ATM Centro Medico Integral II </v>
      </c>
      <c r="D75" s="145" t="s">
        <v>2623</v>
      </c>
      <c r="E75" s="151">
        <v>3336034054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114</v>
      </c>
      <c r="C76" s="142" t="str">
        <f>VLOOKUP(B76,'[1]LISTADO ATM'!$A$2:$B$922,2,0)</f>
        <v xml:space="preserve">ATM Oficina Hato Mayor </v>
      </c>
      <c r="D76" s="145" t="s">
        <v>2623</v>
      </c>
      <c r="E76" s="151">
        <v>3336033981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696</v>
      </c>
      <c r="C77" s="142" t="str">
        <f>VLOOKUP(B77,'[1]LISTADO ATM'!$A$2:$B$922,2,0)</f>
        <v>ATM Olé Jacobo Majluta</v>
      </c>
      <c r="D77" s="145" t="s">
        <v>2623</v>
      </c>
      <c r="E77" s="151">
        <v>3336033672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139</v>
      </c>
      <c r="C78" s="142" t="str">
        <f>VLOOKUP(B78,'[1]LISTADO ATM'!$A$2:$B$922,2,0)</f>
        <v xml:space="preserve">ATM Oficina Plaza Lama Zona Oriental I </v>
      </c>
      <c r="D78" s="145" t="s">
        <v>2623</v>
      </c>
      <c r="E78" s="151">
        <v>3336034055</v>
      </c>
      <c r="F78" s="119"/>
    </row>
    <row r="79" spans="1:6" ht="18.75" customHeight="1" x14ac:dyDescent="0.25">
      <c r="A79" s="142" t="str">
        <f>VLOOKUP(B79,'[1]LISTADO ATM'!$A$2:$C$922,3,0)</f>
        <v>ESTE</v>
      </c>
      <c r="B79" s="136">
        <v>427</v>
      </c>
      <c r="C79" s="142" t="str">
        <f>VLOOKUP(B79,'[1]LISTADO ATM'!$A$2:$B$922,2,0)</f>
        <v xml:space="preserve">ATM Almacenes Iberia (Hato Mayor) </v>
      </c>
      <c r="D79" s="145" t="s">
        <v>2623</v>
      </c>
      <c r="E79" s="151">
        <v>3336033650</v>
      </c>
      <c r="F79" s="119"/>
    </row>
    <row r="80" spans="1:6" ht="18.75" customHeight="1" x14ac:dyDescent="0.25">
      <c r="A80" s="142" t="str">
        <f>VLOOKUP(B80,'[1]LISTADO ATM'!$A$2:$C$922,3,0)</f>
        <v>DISTRITO NACIONAL</v>
      </c>
      <c r="B80" s="136">
        <v>540</v>
      </c>
      <c r="C80" s="142" t="str">
        <f>VLOOKUP(B80,'[1]LISTADO ATM'!$A$2:$B$922,2,0)</f>
        <v xml:space="preserve">ATM Autoservicio Sambil I </v>
      </c>
      <c r="D80" s="145" t="s">
        <v>2623</v>
      </c>
      <c r="E80" s="151">
        <v>3336033413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169</v>
      </c>
      <c r="C81" s="142" t="str">
        <f>VLOOKUP(B81,'[1]LISTADO ATM'!$A$2:$B$922,2,0)</f>
        <v xml:space="preserve">ATM Oficina Caonabo </v>
      </c>
      <c r="D81" s="145" t="s">
        <v>2623</v>
      </c>
      <c r="E81" s="151">
        <v>3336033417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633</v>
      </c>
      <c r="C82" s="142" t="str">
        <f>VLOOKUP(B82,'[1]LISTADO ATM'!$A$2:$B$922,2,0)</f>
        <v xml:space="preserve">ATM Autobanco Las Colinas </v>
      </c>
      <c r="D82" s="145" t="s">
        <v>2623</v>
      </c>
      <c r="E82" s="151">
        <v>3336033681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769</v>
      </c>
      <c r="C83" s="142" t="str">
        <f>VLOOKUP(B83,'[1]LISTADO ATM'!$A$2:$B$922,2,0)</f>
        <v>ATM UNP Pablo Mella Morales</v>
      </c>
      <c r="D83" s="145" t="s">
        <v>2623</v>
      </c>
      <c r="E83" s="151">
        <v>3336033245</v>
      </c>
      <c r="F83" s="119"/>
    </row>
    <row r="84" spans="1:6" ht="18.75" customHeight="1" x14ac:dyDescent="0.25">
      <c r="A84" s="142" t="str">
        <f>VLOOKUP(B84,'[1]LISTADO ATM'!$A$2:$C$922,3,0)</f>
        <v>DISTRITO NACIONAL</v>
      </c>
      <c r="B84" s="136">
        <v>14</v>
      </c>
      <c r="C84" s="142" t="str">
        <f>VLOOKUP(B84,'[1]LISTADO ATM'!$A$2:$B$922,2,0)</f>
        <v xml:space="preserve">ATM Oficina Aeropuerto Las Américas I </v>
      </c>
      <c r="D84" s="145" t="s">
        <v>2623</v>
      </c>
      <c r="E84" s="151">
        <v>3336033479</v>
      </c>
      <c r="F84" s="119"/>
    </row>
    <row r="85" spans="1:6" ht="18.75" customHeight="1" x14ac:dyDescent="0.25">
      <c r="A85" s="142" t="str">
        <f>VLOOKUP(B85,'[1]LISTADO ATM'!$A$2:$C$922,3,0)</f>
        <v>NORTE</v>
      </c>
      <c r="B85" s="136">
        <v>413</v>
      </c>
      <c r="C85" s="142" t="str">
        <f>VLOOKUP(B85,'[1]LISTADO ATM'!$A$2:$B$922,2,0)</f>
        <v xml:space="preserve">ATM UNP Las Galeras Samaná </v>
      </c>
      <c r="D85" s="145" t="s">
        <v>2623</v>
      </c>
      <c r="E85" s="151">
        <v>3336033643</v>
      </c>
    </row>
    <row r="86" spans="1:6" ht="18.75" customHeight="1" x14ac:dyDescent="0.25">
      <c r="A86" s="142" t="str">
        <f>VLOOKUP(B86,'[1]LISTADO ATM'!$A$2:$C$922,3,0)</f>
        <v>DISTRITO NACIONAL</v>
      </c>
      <c r="B86" s="136">
        <v>539</v>
      </c>
      <c r="C86" s="142" t="str">
        <f>VLOOKUP(B86,'[1]LISTADO ATM'!$A$2:$B$922,2,0)</f>
        <v>ATM S/M La Cadena Los Proceres</v>
      </c>
      <c r="D86" s="145" t="s">
        <v>2623</v>
      </c>
      <c r="E86" s="151">
        <v>3336033682</v>
      </c>
    </row>
    <row r="87" spans="1:6" ht="18.75" customHeight="1" x14ac:dyDescent="0.25">
      <c r="A87" s="142" t="str">
        <f>VLOOKUP(B87,'[1]LISTADO ATM'!$A$2:$C$922,3,0)</f>
        <v>DISTRITO NACIONAL</v>
      </c>
      <c r="B87" s="136">
        <v>590</v>
      </c>
      <c r="C87" s="142" t="str">
        <f>VLOOKUP(B87,'[1]LISTADO ATM'!$A$2:$B$922,2,0)</f>
        <v xml:space="preserve">ATM Olé Aut. Las Américas </v>
      </c>
      <c r="D87" s="145" t="s">
        <v>2623</v>
      </c>
      <c r="E87" s="151">
        <v>3336034477</v>
      </c>
    </row>
    <row r="88" spans="1:6" ht="18.75" customHeight="1" x14ac:dyDescent="0.25">
      <c r="A88" s="142" t="str">
        <f>VLOOKUP(B88,'[1]LISTADO ATM'!$A$2:$C$922,3,0)</f>
        <v>ESTE</v>
      </c>
      <c r="B88" s="136">
        <v>660</v>
      </c>
      <c r="C88" s="142" t="str">
        <f>VLOOKUP(B88,'[1]LISTADO ATM'!$A$2:$B$922,2,0)</f>
        <v>ATM Oficina Romana Norte II</v>
      </c>
      <c r="D88" s="145" t="s">
        <v>2623</v>
      </c>
      <c r="E88" s="151">
        <v>3336034027</v>
      </c>
    </row>
    <row r="89" spans="1:6" ht="18" x14ac:dyDescent="0.25">
      <c r="A89" s="148" t="s">
        <v>2460</v>
      </c>
      <c r="B89" s="149">
        <f>COUNT(B9:B88)</f>
        <v>80</v>
      </c>
      <c r="C89" s="197"/>
      <c r="D89" s="197"/>
      <c r="E89" s="197"/>
    </row>
    <row r="90" spans="1:6" ht="18.75" customHeight="1" x14ac:dyDescent="0.25">
      <c r="A90" s="198"/>
      <c r="B90" s="199"/>
      <c r="C90" s="199"/>
      <c r="D90" s="199"/>
      <c r="E90" s="200"/>
    </row>
    <row r="91" spans="1:6" ht="18.75" thickBot="1" x14ac:dyDescent="0.3">
      <c r="A91" s="201" t="s">
        <v>2558</v>
      </c>
      <c r="B91" s="202"/>
      <c r="C91" s="202"/>
      <c r="D91" s="202"/>
      <c r="E91" s="203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76" t="s">
        <v>2410</v>
      </c>
      <c r="E92" s="177" t="s">
        <v>2408</v>
      </c>
    </row>
    <row r="93" spans="1:6" ht="18.75" customHeight="1" x14ac:dyDescent="0.25">
      <c r="A93" s="139" t="str">
        <f>VLOOKUP(B93,'[1]LISTADO ATM'!$A$2:$C$922,3,0)</f>
        <v>NORTE</v>
      </c>
      <c r="B93" s="136">
        <v>228</v>
      </c>
      <c r="C93" s="139" t="str">
        <f>VLOOKUP(B93,'[1]LISTADO ATM'!$A$2:$B$822,2,0)</f>
        <v xml:space="preserve">ATM Oficina SAJOMA </v>
      </c>
      <c r="D93" s="145" t="s">
        <v>2624</v>
      </c>
      <c r="E93" s="154">
        <v>3336033670</v>
      </c>
    </row>
    <row r="94" spans="1:6" ht="18" x14ac:dyDescent="0.25">
      <c r="A94" s="139" t="str">
        <f>VLOOKUP(B94,'[1]LISTADO ATM'!$A$2:$C$922,3,0)</f>
        <v>ESTE</v>
      </c>
      <c r="B94" s="153">
        <v>158</v>
      </c>
      <c r="C94" s="139" t="str">
        <f>VLOOKUP(B94,'[1]LISTADO ATM'!$A$2:$B$822,2,0)</f>
        <v xml:space="preserve">ATM Oficina Romana Norte </v>
      </c>
      <c r="D94" s="145" t="s">
        <v>2624</v>
      </c>
      <c r="E94" s="144">
        <v>3336032088</v>
      </c>
    </row>
    <row r="95" spans="1:6" ht="18" x14ac:dyDescent="0.25">
      <c r="A95" s="139" t="str">
        <f>VLOOKUP(B95,'[1]LISTADO ATM'!$A$2:$C$922,3,0)</f>
        <v>NORTE</v>
      </c>
      <c r="B95" s="153">
        <v>654</v>
      </c>
      <c r="C95" s="139" t="str">
        <f>VLOOKUP(B95,'[1]LISTADO ATM'!$A$2:$B$822,2,0)</f>
        <v>ATM Autoservicio S/M Jumbo Puerto Plata</v>
      </c>
      <c r="D95" s="145" t="s">
        <v>2624</v>
      </c>
      <c r="E95" s="144">
        <v>3336034273</v>
      </c>
    </row>
    <row r="96" spans="1:6" ht="18" x14ac:dyDescent="0.25">
      <c r="A96" s="139" t="str">
        <f>VLOOKUP(B96,'[1]LISTADO ATM'!$A$2:$C$922,3,0)</f>
        <v>NORTE</v>
      </c>
      <c r="B96" s="136">
        <v>299</v>
      </c>
      <c r="C96" s="139" t="str">
        <f>VLOOKUP(B96,'[1]LISTADO ATM'!$A$2:$B$822,2,0)</f>
        <v xml:space="preserve">ATM S/M Aprezio Cotui </v>
      </c>
      <c r="D96" s="145" t="s">
        <v>2624</v>
      </c>
      <c r="E96" s="144">
        <v>3336034678</v>
      </c>
    </row>
    <row r="97" spans="1:5" ht="18" x14ac:dyDescent="0.25">
      <c r="A97" s="139" t="str">
        <f>VLOOKUP(B97,'[1]LISTADO ATM'!$A$2:$C$922,3,0)</f>
        <v>DISTRITO NACIONAL</v>
      </c>
      <c r="B97" s="136">
        <v>23</v>
      </c>
      <c r="C97" s="139" t="str">
        <f>VLOOKUP(B97,'[1]LISTADO ATM'!$A$2:$B$822,2,0)</f>
        <v xml:space="preserve">ATM Oficina México </v>
      </c>
      <c r="D97" s="145" t="s">
        <v>2624</v>
      </c>
      <c r="E97" s="144">
        <v>3336033652</v>
      </c>
    </row>
    <row r="98" spans="1:5" ht="18.75" customHeight="1" x14ac:dyDescent="0.25">
      <c r="A98" s="148" t="s">
        <v>2460</v>
      </c>
      <c r="B98" s="149">
        <f>COUNT(B93:B97)</f>
        <v>5</v>
      </c>
      <c r="C98" s="204"/>
      <c r="D98" s="205"/>
      <c r="E98" s="206"/>
    </row>
    <row r="99" spans="1:5" ht="18.75" customHeight="1" thickBot="1" x14ac:dyDescent="0.3">
      <c r="A99" s="178"/>
      <c r="B99" s="179"/>
      <c r="C99" s="179"/>
      <c r="D99" s="179"/>
      <c r="E99" s="180"/>
    </row>
    <row r="100" spans="1:5" ht="18.75" thickBot="1" x14ac:dyDescent="0.3">
      <c r="A100" s="173" t="s">
        <v>2461</v>
      </c>
      <c r="B100" s="174"/>
      <c r="C100" s="174"/>
      <c r="D100" s="174"/>
      <c r="E100" s="175"/>
    </row>
    <row r="101" spans="1:5" ht="18.75" customHeight="1" x14ac:dyDescent="0.25">
      <c r="A101" s="147" t="s">
        <v>15</v>
      </c>
      <c r="B101" s="147" t="s">
        <v>2407</v>
      </c>
      <c r="C101" s="147" t="s">
        <v>46</v>
      </c>
      <c r="D101" s="155" t="s">
        <v>2410</v>
      </c>
      <c r="E101" s="147" t="s">
        <v>2408</v>
      </c>
    </row>
    <row r="102" spans="1:5" ht="18" x14ac:dyDescent="0.25">
      <c r="A102" s="142" t="str">
        <f>VLOOKUP(B102,'[1]LISTADO ATM'!$A$2:$C$922,3,0)</f>
        <v>DISTRITO NACIONAL</v>
      </c>
      <c r="B102" s="136">
        <v>904</v>
      </c>
      <c r="C102" s="142" t="str">
        <f>VLOOKUP(B102,'[1]LISTADO ATM'!$A$2:$B$922,2,0)</f>
        <v xml:space="preserve">ATM Oficina Multicentro La Sirena Churchill </v>
      </c>
      <c r="D102" s="152" t="s">
        <v>2428</v>
      </c>
      <c r="E102" s="151">
        <v>3336032426</v>
      </c>
    </row>
    <row r="103" spans="1:5" ht="18" x14ac:dyDescent="0.25">
      <c r="A103" s="142" t="str">
        <f>VLOOKUP(B103,'[1]LISTADO ATM'!$A$2:$C$922,3,0)</f>
        <v>DISTRITO NACIONAL</v>
      </c>
      <c r="B103" s="136">
        <v>416</v>
      </c>
      <c r="C103" s="142" t="str">
        <f>VLOOKUP(B103,'[1]LISTADO ATM'!$A$2:$B$922,2,0)</f>
        <v xml:space="preserve">ATM Autobanco San Martín II </v>
      </c>
      <c r="D103" s="152" t="s">
        <v>2428</v>
      </c>
      <c r="E103" s="151">
        <v>3336032513</v>
      </c>
    </row>
    <row r="104" spans="1:5" ht="18.75" customHeight="1" x14ac:dyDescent="0.25">
      <c r="A104" s="142" t="str">
        <f>VLOOKUP(B104,'[1]LISTADO ATM'!$A$2:$C$922,3,0)</f>
        <v>DISTRITO NACIONAL</v>
      </c>
      <c r="B104" s="136">
        <v>559</v>
      </c>
      <c r="C104" s="142" t="str">
        <f>VLOOKUP(B104,'[1]LISTADO ATM'!$A$2:$B$922,2,0)</f>
        <v xml:space="preserve">ATM UNP Metro I </v>
      </c>
      <c r="D104" s="152" t="s">
        <v>2428</v>
      </c>
      <c r="E104" s="151">
        <v>3336032521</v>
      </c>
    </row>
    <row r="105" spans="1:5" ht="18.75" customHeight="1" x14ac:dyDescent="0.25">
      <c r="A105" s="142" t="str">
        <f>VLOOKUP(B105,'[1]LISTADO ATM'!$A$2:$C$922,3,0)</f>
        <v>DISTRITO NACIONAL</v>
      </c>
      <c r="B105" s="136">
        <v>850</v>
      </c>
      <c r="C105" s="142" t="str">
        <f>VLOOKUP(B105,'[1]LISTADO ATM'!$A$2:$B$922,2,0)</f>
        <v xml:space="preserve">ATM Hotel Be Live Hamaca </v>
      </c>
      <c r="D105" s="152" t="s">
        <v>2428</v>
      </c>
      <c r="E105" s="151">
        <v>3336033194</v>
      </c>
    </row>
    <row r="106" spans="1:5" ht="18" x14ac:dyDescent="0.25">
      <c r="A106" s="142" t="str">
        <f>VLOOKUP(B106,'[1]LISTADO ATM'!$A$2:$C$922,3,0)</f>
        <v>ESTE</v>
      </c>
      <c r="B106" s="136">
        <v>16</v>
      </c>
      <c r="C106" s="142" t="str">
        <f>VLOOKUP(B106,'[1]LISTADO ATM'!$A$2:$B$922,2,0)</f>
        <v>ATM Estación Texaco Sabana de la Mar</v>
      </c>
      <c r="D106" s="152" t="s">
        <v>2428</v>
      </c>
      <c r="E106" s="151">
        <v>3336033396</v>
      </c>
    </row>
    <row r="107" spans="1:5" ht="18" x14ac:dyDescent="0.25">
      <c r="A107" s="142" t="str">
        <f>VLOOKUP(B107,'[1]LISTADO ATM'!$A$2:$C$922,3,0)</f>
        <v>DISTRITO NACIONAL</v>
      </c>
      <c r="B107" s="136">
        <v>821</v>
      </c>
      <c r="C107" s="142" t="str">
        <f>VLOOKUP(B107,'[1]LISTADO ATM'!$A$2:$B$922,2,0)</f>
        <v xml:space="preserve">ATM S/M Bravo Churchill </v>
      </c>
      <c r="D107" s="152" t="s">
        <v>2428</v>
      </c>
      <c r="E107" s="151">
        <v>3336033419</v>
      </c>
    </row>
    <row r="108" spans="1:5" ht="18.75" customHeight="1" x14ac:dyDescent="0.25">
      <c r="A108" s="142" t="str">
        <f>VLOOKUP(B108,'[1]LISTADO ATM'!$A$2:$C$922,3,0)</f>
        <v>DISTRITO NACIONAL</v>
      </c>
      <c r="B108" s="136">
        <v>974</v>
      </c>
      <c r="C108" s="142" t="str">
        <f>VLOOKUP(B108,'[1]LISTADO ATM'!$A$2:$B$922,2,0)</f>
        <v xml:space="preserve">ATM S/M Nacional Ave. Lope de Vega </v>
      </c>
      <c r="D108" s="152" t="s">
        <v>2428</v>
      </c>
      <c r="E108" s="151">
        <v>3336033622</v>
      </c>
    </row>
    <row r="109" spans="1:5" ht="18.75" customHeight="1" x14ac:dyDescent="0.25">
      <c r="A109" s="142" t="str">
        <f>VLOOKUP(B109,'[1]LISTADO ATM'!$A$2:$C$922,3,0)</f>
        <v>SUR</v>
      </c>
      <c r="B109" s="136">
        <v>84</v>
      </c>
      <c r="C109" s="142" t="str">
        <f>VLOOKUP(B109,'[1]LISTADO ATM'!$A$2:$B$922,2,0)</f>
        <v xml:space="preserve">ATM Oficina Multicentro Sirena San Cristóbal </v>
      </c>
      <c r="D109" s="152" t="s">
        <v>2428</v>
      </c>
      <c r="E109" s="151">
        <v>3336033639</v>
      </c>
    </row>
    <row r="110" spans="1:5" ht="18.75" customHeight="1" x14ac:dyDescent="0.25">
      <c r="A110" s="142" t="str">
        <f>VLOOKUP(B110,'[1]LISTADO ATM'!$A$2:$C$922,3,0)</f>
        <v>NORTE</v>
      </c>
      <c r="B110" s="136">
        <v>285</v>
      </c>
      <c r="C110" s="142" t="str">
        <f>VLOOKUP(B110,'[1]LISTADO ATM'!$A$2:$B$922,2,0)</f>
        <v xml:space="preserve">ATM Oficina Camino Real (Puerto Plata) </v>
      </c>
      <c r="D110" s="152" t="s">
        <v>2428</v>
      </c>
      <c r="E110" s="151">
        <v>3336033642</v>
      </c>
    </row>
    <row r="111" spans="1:5" ht="18" x14ac:dyDescent="0.25">
      <c r="A111" s="142" t="str">
        <f>VLOOKUP(B111,'[1]LISTADO ATM'!$A$2:$C$922,3,0)</f>
        <v>DISTRITO NACIONAL</v>
      </c>
      <c r="B111" s="136">
        <v>407</v>
      </c>
      <c r="C111" s="142" t="str">
        <f>VLOOKUP(B111,'[1]LISTADO ATM'!$A$2:$B$922,2,0)</f>
        <v xml:space="preserve">ATM Multicentro La Sirena Villa Mella </v>
      </c>
      <c r="D111" s="152" t="s">
        <v>2428</v>
      </c>
      <c r="E111" s="151">
        <v>3336033664</v>
      </c>
    </row>
    <row r="112" spans="1:5" ht="18.75" customHeight="1" x14ac:dyDescent="0.25">
      <c r="A112" s="142" t="str">
        <f>VLOOKUP(B112,'[1]LISTADO ATM'!$A$2:$C$922,3,0)</f>
        <v>NORTE</v>
      </c>
      <c r="B112" s="136">
        <v>310</v>
      </c>
      <c r="C112" s="142" t="str">
        <f>VLOOKUP(B112,'[1]LISTADO ATM'!$A$2:$B$922,2,0)</f>
        <v xml:space="preserve">ATM Farmacia San Judas Tadeo Jarabacoa </v>
      </c>
      <c r="D112" s="152" t="s">
        <v>2428</v>
      </c>
      <c r="E112" s="151">
        <v>3336033666</v>
      </c>
    </row>
    <row r="113" spans="1:5" ht="18.75" customHeight="1" x14ac:dyDescent="0.25">
      <c r="A113" s="142" t="str">
        <f>VLOOKUP(B113,'[1]LISTADO ATM'!$A$2:$C$922,3,0)</f>
        <v>ESTE</v>
      </c>
      <c r="B113" s="136">
        <v>651</v>
      </c>
      <c r="C113" s="142" t="str">
        <f>VLOOKUP(B113,'[1]LISTADO ATM'!$A$2:$B$922,2,0)</f>
        <v>ATM Eco Petroleo Romana</v>
      </c>
      <c r="D113" s="152" t="s">
        <v>2428</v>
      </c>
      <c r="E113" s="151">
        <v>3336033669</v>
      </c>
    </row>
    <row r="114" spans="1:5" ht="18" x14ac:dyDescent="0.25">
      <c r="A114" s="142" t="str">
        <f>VLOOKUP(B114,'[1]LISTADO ATM'!$A$2:$C$922,3,0)</f>
        <v>DISTRITO NACIONAL</v>
      </c>
      <c r="B114" s="136">
        <v>600</v>
      </c>
      <c r="C114" s="142" t="str">
        <f>VLOOKUP(B114,'[1]LISTADO ATM'!$A$2:$B$922,2,0)</f>
        <v>ATM S/M Bravo Hipica</v>
      </c>
      <c r="D114" s="152" t="s">
        <v>2428</v>
      </c>
      <c r="E114" s="151">
        <v>3336033684</v>
      </c>
    </row>
    <row r="115" spans="1:5" ht="18" x14ac:dyDescent="0.25">
      <c r="A115" s="142" t="str">
        <f>VLOOKUP(B115,'[1]LISTADO ATM'!$A$2:$C$922,3,0)</f>
        <v>DISTRITO NACIONAL</v>
      </c>
      <c r="B115" s="136">
        <v>655</v>
      </c>
      <c r="C115" s="142" t="str">
        <f>VLOOKUP(B115,'[1]LISTADO ATM'!$A$2:$B$922,2,0)</f>
        <v>ATM Farmacia Sandra</v>
      </c>
      <c r="D115" s="152" t="s">
        <v>2428</v>
      </c>
      <c r="E115" s="151">
        <v>3336033686</v>
      </c>
    </row>
    <row r="116" spans="1:5" ht="18" x14ac:dyDescent="0.25">
      <c r="A116" s="142" t="str">
        <f>VLOOKUP(B116,'[1]LISTADO ATM'!$A$2:$C$922,3,0)</f>
        <v>SUR</v>
      </c>
      <c r="B116" s="136">
        <v>619</v>
      </c>
      <c r="C116" s="142" t="str">
        <f>VLOOKUP(B116,'[1]LISTADO ATM'!$A$2:$B$922,2,0)</f>
        <v xml:space="preserve">ATM Academia P.N. Hatillo (San Cristóbal) </v>
      </c>
      <c r="D116" s="152" t="s">
        <v>2428</v>
      </c>
      <c r="E116" s="151">
        <v>3336033977</v>
      </c>
    </row>
    <row r="117" spans="1:5" ht="18" x14ac:dyDescent="0.25">
      <c r="A117" s="142" t="str">
        <f>VLOOKUP(B117,'[1]LISTADO ATM'!$A$2:$C$922,3,0)</f>
        <v>ESTE</v>
      </c>
      <c r="B117" s="136">
        <v>345</v>
      </c>
      <c r="C117" s="142" t="str">
        <f>VLOOKUP(B117,'[1]LISTADO ATM'!$A$2:$B$922,2,0)</f>
        <v>ATM Ofic. Yamasa II</v>
      </c>
      <c r="D117" s="152" t="s">
        <v>2428</v>
      </c>
      <c r="E117" s="151">
        <v>3336034004</v>
      </c>
    </row>
    <row r="118" spans="1:5" ht="18" x14ac:dyDescent="0.25">
      <c r="A118" s="142" t="str">
        <f>VLOOKUP(B118,'[1]LISTADO ATM'!$A$2:$C$922,3,0)</f>
        <v>NORTE</v>
      </c>
      <c r="B118" s="136">
        <v>22</v>
      </c>
      <c r="C118" s="142" t="str">
        <f>VLOOKUP(B118,'[1]LISTADO ATM'!$A$2:$B$922,2,0)</f>
        <v>ATM S/M Olimpico (Santiago)</v>
      </c>
      <c r="D118" s="152" t="s">
        <v>2428</v>
      </c>
      <c r="E118" s="151" t="s">
        <v>2721</v>
      </c>
    </row>
    <row r="119" spans="1:5" ht="18" x14ac:dyDescent="0.25">
      <c r="A119" s="142" t="str">
        <f>VLOOKUP(B119,'[1]LISTADO ATM'!$A$2:$C$922,3,0)</f>
        <v>NORTE</v>
      </c>
      <c r="B119" s="136">
        <v>40</v>
      </c>
      <c r="C119" s="142" t="str">
        <f>VLOOKUP(B119,'[1]LISTADO ATM'!$A$2:$B$922,2,0)</f>
        <v xml:space="preserve">ATM Oficina El Puñal </v>
      </c>
      <c r="D119" s="152" t="s">
        <v>2428</v>
      </c>
      <c r="E119" s="151" t="s">
        <v>2722</v>
      </c>
    </row>
    <row r="120" spans="1:5" ht="18" x14ac:dyDescent="0.25">
      <c r="A120" s="142" t="str">
        <f>VLOOKUP(B120,'[1]LISTADO ATM'!$A$2:$C$922,3,0)</f>
        <v>DISTRITO NACIONAL</v>
      </c>
      <c r="B120" s="136">
        <v>989</v>
      </c>
      <c r="C120" s="142" t="str">
        <f>VLOOKUP(B120,'[1]LISTADO ATM'!$A$2:$B$922,2,0)</f>
        <v xml:space="preserve">ATM Ministerio de Deportes </v>
      </c>
      <c r="D120" s="152" t="s">
        <v>2428</v>
      </c>
      <c r="E120" s="151">
        <v>3336034154</v>
      </c>
    </row>
    <row r="121" spans="1:5" ht="18.75" customHeight="1" x14ac:dyDescent="0.25">
      <c r="A121" s="142" t="str">
        <f>VLOOKUP(B121,'[1]LISTADO ATM'!$A$2:$C$922,3,0)</f>
        <v>NORTE</v>
      </c>
      <c r="B121" s="136">
        <v>157</v>
      </c>
      <c r="C121" s="142" t="str">
        <f>VLOOKUP(B121,'[1]LISTADO ATM'!$A$2:$B$922,2,0)</f>
        <v xml:space="preserve">ATM Oficina Samaná </v>
      </c>
      <c r="D121" s="152" t="s">
        <v>2428</v>
      </c>
      <c r="E121" s="151">
        <v>3336034160</v>
      </c>
    </row>
    <row r="122" spans="1:5" ht="18" x14ac:dyDescent="0.25">
      <c r="A122" s="142" t="str">
        <f>VLOOKUP(B122,'[1]LISTADO ATM'!$A$2:$C$922,3,0)</f>
        <v>DISTRITO NACIONAL</v>
      </c>
      <c r="B122" s="136">
        <v>319</v>
      </c>
      <c r="C122" s="142" t="str">
        <f>VLOOKUP(B122,'[1]LISTADO ATM'!$A$2:$B$922,2,0)</f>
        <v>ATM Autobanco Lopez de Vega</v>
      </c>
      <c r="D122" s="152" t="s">
        <v>2428</v>
      </c>
      <c r="E122" s="151" t="s">
        <v>2723</v>
      </c>
    </row>
    <row r="123" spans="1:5" ht="18" x14ac:dyDescent="0.25">
      <c r="A123" s="142" t="str">
        <f>VLOOKUP(B123,'[1]LISTADO ATM'!$A$2:$C$922,3,0)</f>
        <v>SUR</v>
      </c>
      <c r="B123" s="136">
        <v>252</v>
      </c>
      <c r="C123" s="142" t="str">
        <f>VLOOKUP(B123,'[1]LISTADO ATM'!$A$2:$B$922,2,0)</f>
        <v xml:space="preserve">ATM Banco Agrícola (Barahona) </v>
      </c>
      <c r="D123" s="152" t="s">
        <v>2428</v>
      </c>
      <c r="E123" s="151">
        <v>3336034247</v>
      </c>
    </row>
    <row r="124" spans="1:5" ht="18" x14ac:dyDescent="0.25">
      <c r="A124" s="142" t="str">
        <f>VLOOKUP(B124,'[1]LISTADO ATM'!$A$2:$C$922,3,0)</f>
        <v>SUR</v>
      </c>
      <c r="B124" s="136">
        <v>296</v>
      </c>
      <c r="C124" s="142" t="str">
        <f>VLOOKUP(B124,'[1]LISTADO ATM'!$A$2:$B$922,2,0)</f>
        <v>ATM Estación BANICOMB (Baní)  ECO Petroleo</v>
      </c>
      <c r="D124" s="152" t="s">
        <v>2428</v>
      </c>
      <c r="E124" s="151">
        <v>3336034428</v>
      </c>
    </row>
    <row r="125" spans="1:5" ht="18" x14ac:dyDescent="0.25">
      <c r="A125" s="142" t="str">
        <f>VLOOKUP(B125,'[1]LISTADO ATM'!$A$2:$C$922,3,0)</f>
        <v>DISTRITO NACIONAL</v>
      </c>
      <c r="B125" s="136">
        <v>889</v>
      </c>
      <c r="C125" s="142" t="str">
        <f>VLOOKUP(B125,'[1]LISTADO ATM'!$A$2:$B$922,2,0)</f>
        <v>ATM Oficina Plaza Lama Máximo Gómez II</v>
      </c>
      <c r="D125" s="152" t="s">
        <v>2428</v>
      </c>
      <c r="E125" s="151">
        <v>3336034440</v>
      </c>
    </row>
    <row r="126" spans="1:5" ht="18" x14ac:dyDescent="0.25">
      <c r="A126" s="142" t="str">
        <f>VLOOKUP(B126,'[1]LISTADO ATM'!$A$2:$C$922,3,0)</f>
        <v>DISTRITO NACIONAL</v>
      </c>
      <c r="B126" s="136">
        <v>958</v>
      </c>
      <c r="C126" s="142" t="str">
        <f>VLOOKUP(B126,'[1]LISTADO ATM'!$A$2:$B$922,2,0)</f>
        <v xml:space="preserve">ATM Olé Aut. San Isidro </v>
      </c>
      <c r="D126" s="152" t="s">
        <v>2428</v>
      </c>
      <c r="E126" s="151">
        <v>3336034452</v>
      </c>
    </row>
    <row r="127" spans="1:5" ht="18" x14ac:dyDescent="0.25">
      <c r="A127" s="142" t="str">
        <f>VLOOKUP(B127,'[1]LISTADO ATM'!$A$2:$C$922,3,0)</f>
        <v>DISTRITO NACIONAL</v>
      </c>
      <c r="B127" s="136">
        <v>430</v>
      </c>
      <c r="C127" s="142" t="str">
        <f>VLOOKUP(B127,'[1]LISTADO ATM'!$A$2:$B$922,2,0)</f>
        <v xml:space="preserve">ATM Almacén IKEA </v>
      </c>
      <c r="D127" s="152" t="s">
        <v>2428</v>
      </c>
      <c r="E127" s="151">
        <v>3336034461</v>
      </c>
    </row>
    <row r="128" spans="1:5" ht="18" x14ac:dyDescent="0.25">
      <c r="A128" s="142" t="str">
        <f>VLOOKUP(B128,'[1]LISTADO ATM'!$A$2:$C$922,3,0)</f>
        <v>DISTRITO NACIONAL</v>
      </c>
      <c r="B128" s="136">
        <v>514</v>
      </c>
      <c r="C128" s="142" t="str">
        <f>VLOOKUP(B128,'[1]LISTADO ATM'!$A$2:$B$922,2,0)</f>
        <v>ATM Autoservicio Charles de Gaulle</v>
      </c>
      <c r="D128" s="152" t="s">
        <v>2428</v>
      </c>
      <c r="E128" s="151">
        <v>3336034470</v>
      </c>
    </row>
    <row r="129" spans="1:5" ht="18" x14ac:dyDescent="0.25">
      <c r="A129" s="142" t="str">
        <f>VLOOKUP(B129,'[1]LISTADO ATM'!$A$2:$C$922,3,0)</f>
        <v>NORTE</v>
      </c>
      <c r="B129" s="136">
        <v>307</v>
      </c>
      <c r="C129" s="142" t="str">
        <f>VLOOKUP(B129,'[1]LISTADO ATM'!$A$2:$B$922,2,0)</f>
        <v>ATM Oficina Nagua II</v>
      </c>
      <c r="D129" s="152" t="s">
        <v>2428</v>
      </c>
      <c r="E129" s="151" t="s">
        <v>2789</v>
      </c>
    </row>
    <row r="130" spans="1:5" ht="18" x14ac:dyDescent="0.25">
      <c r="A130" s="142" t="str">
        <f>VLOOKUP(B130,'[1]LISTADO ATM'!$A$2:$C$922,3,0)</f>
        <v>SUR</v>
      </c>
      <c r="B130" s="136">
        <v>781</v>
      </c>
      <c r="C130" s="142" t="str">
        <f>VLOOKUP(B130,'[1]LISTADO ATM'!$A$2:$B$922,2,0)</f>
        <v xml:space="preserve">ATM Estación Isla Barahona </v>
      </c>
      <c r="D130" s="152" t="s">
        <v>2428</v>
      </c>
      <c r="E130" s="151">
        <v>3336034493</v>
      </c>
    </row>
    <row r="131" spans="1:5" ht="18" x14ac:dyDescent="0.25">
      <c r="A131" s="142" t="str">
        <f>VLOOKUP(B131,'[1]LISTADO ATM'!$A$2:$C$922,3,0)</f>
        <v>DISTRITO NACIONAL</v>
      </c>
      <c r="B131" s="136">
        <v>441</v>
      </c>
      <c r="C131" s="142" t="str">
        <f>VLOOKUP(B131,'[1]LISTADO ATM'!$A$2:$B$922,2,0)</f>
        <v>ATM Estacion de Servicio Romulo Betancour</v>
      </c>
      <c r="D131" s="152" t="s">
        <v>2428</v>
      </c>
      <c r="E131" s="151" t="s">
        <v>2790</v>
      </c>
    </row>
    <row r="132" spans="1:5" ht="18" x14ac:dyDescent="0.25">
      <c r="A132" s="142" t="str">
        <f>VLOOKUP(B132,'[1]LISTADO ATM'!$A$2:$C$922,3,0)</f>
        <v>NORTE</v>
      </c>
      <c r="B132" s="136">
        <v>728</v>
      </c>
      <c r="C132" s="142" t="str">
        <f>VLOOKUP(B132,'[1]LISTADO ATM'!$A$2:$B$922,2,0)</f>
        <v xml:space="preserve">ATM UNP La Vega Oficina Regional Norcentral </v>
      </c>
      <c r="D132" s="152" t="s">
        <v>2428</v>
      </c>
      <c r="E132" s="151">
        <v>3336034616</v>
      </c>
    </row>
    <row r="133" spans="1:5" ht="18" x14ac:dyDescent="0.25">
      <c r="A133" s="142" t="str">
        <f>VLOOKUP(B133,'[1]LISTADO ATM'!$A$2:$C$922,3,0)</f>
        <v>SUR</v>
      </c>
      <c r="B133" s="136">
        <v>403</v>
      </c>
      <c r="C133" s="142" t="str">
        <f>VLOOKUP(B133,'[1]LISTADO ATM'!$A$2:$B$922,2,0)</f>
        <v xml:space="preserve">ATM Oficina Vicente Noble </v>
      </c>
      <c r="D133" s="152" t="s">
        <v>2428</v>
      </c>
      <c r="E133" s="151">
        <v>3336034622</v>
      </c>
    </row>
    <row r="134" spans="1:5" ht="18" x14ac:dyDescent="0.25">
      <c r="A134" s="142" t="str">
        <f>VLOOKUP(B134,'[1]LISTADO ATM'!$A$2:$C$922,3,0)</f>
        <v>ESTE</v>
      </c>
      <c r="B134" s="136">
        <v>843</v>
      </c>
      <c r="C134" s="142" t="str">
        <f>VLOOKUP(B134,'[1]LISTADO ATM'!$A$2:$B$922,2,0)</f>
        <v xml:space="preserve">ATM Oficina Romana Centro </v>
      </c>
      <c r="D134" s="152" t="s">
        <v>2428</v>
      </c>
      <c r="E134" s="151">
        <v>3336034625</v>
      </c>
    </row>
    <row r="135" spans="1:5" ht="18" x14ac:dyDescent="0.25">
      <c r="A135" s="142" t="str">
        <f>VLOOKUP(B135,'[1]LISTADO ATM'!$A$2:$C$922,3,0)</f>
        <v>SUR</v>
      </c>
      <c r="B135" s="136">
        <v>512</v>
      </c>
      <c r="C135" s="142" t="str">
        <f>VLOOKUP(B135,'[1]LISTADO ATM'!$A$2:$B$922,2,0)</f>
        <v>ATM Plaza Jesús Ferreira</v>
      </c>
      <c r="D135" s="152" t="s">
        <v>2428</v>
      </c>
      <c r="E135" s="151">
        <v>3336034692</v>
      </c>
    </row>
    <row r="136" spans="1:5" ht="18" x14ac:dyDescent="0.25">
      <c r="A136" s="142" t="str">
        <f>VLOOKUP(B136,'[1]LISTADO ATM'!$A$2:$C$922,3,0)</f>
        <v>SUR</v>
      </c>
      <c r="B136" s="136">
        <v>182</v>
      </c>
      <c r="C136" s="142" t="str">
        <f>VLOOKUP(B136,'[1]LISTADO ATM'!$A$2:$B$922,2,0)</f>
        <v xml:space="preserve">ATM Barahona Comb </v>
      </c>
      <c r="D136" s="152" t="s">
        <v>2428</v>
      </c>
      <c r="E136" s="151">
        <v>3336034696</v>
      </c>
    </row>
    <row r="137" spans="1:5" ht="18" x14ac:dyDescent="0.25">
      <c r="A137" s="142" t="str">
        <f>VLOOKUP(B137,'[1]LISTADO ATM'!$A$2:$C$922,3,0)</f>
        <v>NORTE</v>
      </c>
      <c r="B137" s="136">
        <v>643</v>
      </c>
      <c r="C137" s="142" t="str">
        <f>VLOOKUP(B137,'[1]LISTADO ATM'!$A$2:$B$922,2,0)</f>
        <v xml:space="preserve">ATM Oficina Valerio </v>
      </c>
      <c r="D137" s="152" t="s">
        <v>2428</v>
      </c>
      <c r="E137" s="151">
        <v>3336034722</v>
      </c>
    </row>
    <row r="138" spans="1:5" ht="18" x14ac:dyDescent="0.25">
      <c r="A138" s="142" t="str">
        <f>VLOOKUP(B138,'[1]LISTADO ATM'!$A$2:$C$922,3,0)</f>
        <v>SUR</v>
      </c>
      <c r="B138" s="136">
        <v>592</v>
      </c>
      <c r="C138" s="142" t="str">
        <f>VLOOKUP(B138,'[1]LISTADO ATM'!$A$2:$B$922,2,0)</f>
        <v xml:space="preserve">ATM Centro de Caja San Cristóbal I </v>
      </c>
      <c r="D138" s="152" t="s">
        <v>2428</v>
      </c>
      <c r="E138" s="151">
        <v>3336034728</v>
      </c>
    </row>
    <row r="139" spans="1:5" ht="18" x14ac:dyDescent="0.25">
      <c r="A139" s="142" t="str">
        <f>VLOOKUP(B139,'[1]LISTADO ATM'!$A$2:$C$922,3,0)</f>
        <v>DISTRITO NACIONAL</v>
      </c>
      <c r="B139" s="136">
        <v>585</v>
      </c>
      <c r="C139" s="142" t="str">
        <f>VLOOKUP(B139,'[1]LISTADO ATM'!$A$2:$B$922,2,0)</f>
        <v xml:space="preserve">ATM Oficina Haina Oriental </v>
      </c>
      <c r="D139" s="152" t="s">
        <v>2428</v>
      </c>
      <c r="E139" s="151" t="s">
        <v>2791</v>
      </c>
    </row>
    <row r="140" spans="1:5" ht="18" x14ac:dyDescent="0.25">
      <c r="A140" s="142" t="str">
        <f>VLOOKUP(B140,'[1]LISTADO ATM'!$A$2:$C$922,3,0)</f>
        <v>DISTRITO NACIONAL</v>
      </c>
      <c r="B140" s="136">
        <v>183</v>
      </c>
      <c r="C140" s="142" t="str">
        <f>VLOOKUP(B140,'[1]LISTADO ATM'!$A$2:$B$922,2,0)</f>
        <v>ATM Estación Nativa Km. 22 Aut. Duarte.</v>
      </c>
      <c r="D140" s="152" t="s">
        <v>2428</v>
      </c>
      <c r="E140" s="151">
        <v>3336034161</v>
      </c>
    </row>
    <row r="141" spans="1:5" ht="18" x14ac:dyDescent="0.25">
      <c r="A141" s="142" t="str">
        <f>VLOOKUP(B141,'[1]LISTADO ATM'!$A$2:$C$922,3,0)</f>
        <v>DISTRITO NACIONAL</v>
      </c>
      <c r="B141" s="136">
        <v>713</v>
      </c>
      <c r="C141" s="142" t="str">
        <f>VLOOKUP(B141,'[1]LISTADO ATM'!$A$2:$B$922,2,0)</f>
        <v xml:space="preserve">ATM Oficina Las Américas </v>
      </c>
      <c r="D141" s="152" t="s">
        <v>2428</v>
      </c>
      <c r="E141" s="151">
        <v>3336034744</v>
      </c>
    </row>
    <row r="142" spans="1:5" ht="18" x14ac:dyDescent="0.25">
      <c r="A142" s="142" t="str">
        <f>VLOOKUP(B142,'[1]LISTADO ATM'!$A$2:$C$922,3,0)</f>
        <v>DISTRITO NACIONAL</v>
      </c>
      <c r="B142" s="136">
        <v>745</v>
      </c>
      <c r="C142" s="142" t="str">
        <f>VLOOKUP(B142,'[1]LISTADO ATM'!$A$2:$B$922,2,0)</f>
        <v xml:space="preserve">ATM Oficina Ave. Duarte </v>
      </c>
      <c r="D142" s="152" t="s">
        <v>2428</v>
      </c>
      <c r="E142" s="151" t="s">
        <v>2792</v>
      </c>
    </row>
    <row r="143" spans="1:5" ht="18" x14ac:dyDescent="0.25">
      <c r="A143" s="142" t="str">
        <f>VLOOKUP(B143,'[1]LISTADO ATM'!$A$2:$C$922,3,0)</f>
        <v>ESTE</v>
      </c>
      <c r="B143" s="136">
        <v>429</v>
      </c>
      <c r="C143" s="142" t="str">
        <f>VLOOKUP(B143,'[1]LISTADO ATM'!$A$2:$B$922,2,0)</f>
        <v xml:space="preserve">ATM Oficina Jumbo La Romana </v>
      </c>
      <c r="D143" s="152" t="s">
        <v>2428</v>
      </c>
      <c r="E143" s="151">
        <v>3336034756</v>
      </c>
    </row>
    <row r="144" spans="1:5" ht="18.75" customHeight="1" x14ac:dyDescent="0.25">
      <c r="A144" s="142" t="str">
        <f>VLOOKUP(B144,'[1]LISTADO ATM'!$A$2:$C$922,3,0)</f>
        <v>DISTRITO NACIONAL</v>
      </c>
      <c r="B144" s="136">
        <v>896</v>
      </c>
      <c r="C144" s="142" t="str">
        <f>VLOOKUP(B144,'[1]LISTADO ATM'!$A$2:$B$922,2,0)</f>
        <v xml:space="preserve">ATM Campamento Militar 16 de Agosto I </v>
      </c>
      <c r="D144" s="152" t="s">
        <v>2428</v>
      </c>
      <c r="E144" s="151">
        <v>3336034759</v>
      </c>
    </row>
    <row r="145" spans="1:5" ht="18" x14ac:dyDescent="0.25">
      <c r="A145" s="142" t="str">
        <f>VLOOKUP(B145,'[1]LISTADO ATM'!$A$2:$C$922,3,0)</f>
        <v>DISTRITO NACIONAL</v>
      </c>
      <c r="B145" s="136">
        <v>839</v>
      </c>
      <c r="C145" s="142" t="str">
        <f>VLOOKUP(B145,'[1]LISTADO ATM'!$A$2:$B$922,2,0)</f>
        <v xml:space="preserve">ATM INAPA </v>
      </c>
      <c r="D145" s="152" t="s">
        <v>2428</v>
      </c>
      <c r="E145" s="151">
        <v>3336034783</v>
      </c>
    </row>
    <row r="146" spans="1:5" ht="18" x14ac:dyDescent="0.25">
      <c r="A146" s="142" t="str">
        <f>VLOOKUP(B146,'[1]LISTADO ATM'!$A$2:$C$922,3,0)</f>
        <v>NORTE</v>
      </c>
      <c r="B146" s="136">
        <v>605</v>
      </c>
      <c r="C146" s="142" t="str">
        <f>VLOOKUP(B146,'[1]LISTADO ATM'!$A$2:$B$922,2,0)</f>
        <v xml:space="preserve">ATM Oficina Bonao I </v>
      </c>
      <c r="D146" s="152" t="s">
        <v>2428</v>
      </c>
      <c r="E146" s="151">
        <v>3336034794</v>
      </c>
    </row>
    <row r="147" spans="1:5" ht="18" x14ac:dyDescent="0.25">
      <c r="A147" s="142" t="str">
        <f>VLOOKUP(B147,'[1]LISTADO ATM'!$A$2:$C$922,3,0)</f>
        <v>NORTE</v>
      </c>
      <c r="B147" s="136">
        <v>151</v>
      </c>
      <c r="C147" s="142" t="str">
        <f>VLOOKUP(B147,'[1]LISTADO ATM'!$A$2:$B$922,2,0)</f>
        <v xml:space="preserve">ATM Oficina Nagua </v>
      </c>
      <c r="D147" s="152" t="s">
        <v>2428</v>
      </c>
      <c r="E147" s="151">
        <v>3336034800</v>
      </c>
    </row>
    <row r="148" spans="1:5" ht="18" x14ac:dyDescent="0.25">
      <c r="A148" s="142" t="str">
        <f>VLOOKUP(B148,'[1]LISTADO ATM'!$A$2:$C$922,3,0)</f>
        <v>NORTE</v>
      </c>
      <c r="B148" s="136">
        <v>807</v>
      </c>
      <c r="C148" s="142" t="str">
        <f>VLOOKUP(B148,'[1]LISTADO ATM'!$A$2:$B$922,2,0)</f>
        <v xml:space="preserve">ATM S/M Morel (Mao) </v>
      </c>
      <c r="D148" s="152" t="s">
        <v>2428</v>
      </c>
      <c r="E148" s="151">
        <v>3336034804</v>
      </c>
    </row>
    <row r="149" spans="1:5" ht="18" x14ac:dyDescent="0.25">
      <c r="A149" s="142" t="str">
        <f>VLOOKUP(B149,'[1]LISTADO ATM'!$A$2:$C$922,3,0)</f>
        <v>SUR</v>
      </c>
      <c r="B149" s="136">
        <v>817</v>
      </c>
      <c r="C149" s="142" t="str">
        <f>VLOOKUP(B149,'[1]LISTADO ATM'!$A$2:$B$922,2,0)</f>
        <v xml:space="preserve">ATM Ayuntamiento Sabana Larga (San José de Ocoa) </v>
      </c>
      <c r="D149" s="152" t="s">
        <v>2428</v>
      </c>
      <c r="E149" s="151">
        <v>3336034807</v>
      </c>
    </row>
    <row r="150" spans="1:5" ht="18" x14ac:dyDescent="0.25">
      <c r="A150" s="142" t="str">
        <f>VLOOKUP(B150,'[1]LISTADO ATM'!$A$2:$C$922,3,0)</f>
        <v>SUR</v>
      </c>
      <c r="B150" s="136">
        <v>249</v>
      </c>
      <c r="C150" s="142" t="str">
        <f>VLOOKUP(B150,'[1]LISTADO ATM'!$A$2:$B$922,2,0)</f>
        <v xml:space="preserve">ATM Banco Agrícola Neiba </v>
      </c>
      <c r="D150" s="152" t="s">
        <v>2428</v>
      </c>
      <c r="E150" s="151" t="s">
        <v>2726</v>
      </c>
    </row>
    <row r="151" spans="1:5" ht="18" x14ac:dyDescent="0.25">
      <c r="A151" s="148"/>
      <c r="B151" s="149">
        <f>COUNT(B102:B150)</f>
        <v>49</v>
      </c>
      <c r="C151" s="204"/>
      <c r="D151" s="205"/>
      <c r="E151" s="206"/>
    </row>
    <row r="152" spans="1:5" ht="15.75" thickBot="1" x14ac:dyDescent="0.3">
      <c r="A152" s="178"/>
      <c r="B152" s="179"/>
      <c r="C152" s="179"/>
      <c r="D152" s="179"/>
      <c r="E152" s="180"/>
    </row>
    <row r="153" spans="1:5" ht="18.75" customHeight="1" thickBot="1" x14ac:dyDescent="0.3">
      <c r="A153" s="222" t="s">
        <v>2433</v>
      </c>
      <c r="B153" s="223"/>
      <c r="C153" s="223"/>
      <c r="D153" s="223"/>
      <c r="E153" s="224"/>
    </row>
    <row r="154" spans="1:5" ht="18" x14ac:dyDescent="0.25">
      <c r="A154" s="147" t="s">
        <v>15</v>
      </c>
      <c r="B154" s="147" t="s">
        <v>2407</v>
      </c>
      <c r="C154" s="147" t="s">
        <v>46</v>
      </c>
      <c r="D154" s="155" t="s">
        <v>2410</v>
      </c>
      <c r="E154" s="147" t="s">
        <v>2408</v>
      </c>
    </row>
    <row r="155" spans="1:5" ht="18" x14ac:dyDescent="0.25">
      <c r="A155" s="139" t="str">
        <f>VLOOKUP(B155,'[1]LISTADO ATM'!$A$2:$C$922,3,0)</f>
        <v>DISTRITO NACIONAL</v>
      </c>
      <c r="B155" s="136">
        <v>406</v>
      </c>
      <c r="C155" s="139" t="str">
        <f>VLOOKUP(B155,'[1]LISTADO ATM'!$A$2:$B$822,2,0)</f>
        <v xml:space="preserve">ATM UNP Plaza Lama Máximo Gómez </v>
      </c>
      <c r="D155" s="143" t="s">
        <v>2433</v>
      </c>
      <c r="E155" s="151">
        <v>3336030524</v>
      </c>
    </row>
    <row r="156" spans="1:5" ht="18.75" customHeight="1" x14ac:dyDescent="0.25">
      <c r="A156" s="139" t="str">
        <f>VLOOKUP(B156,'[1]LISTADO ATM'!$A$2:$C$922,3,0)</f>
        <v>DISTRITO NACIONAL</v>
      </c>
      <c r="B156" s="136">
        <v>719</v>
      </c>
      <c r="C156" s="139" t="str">
        <f>VLOOKUP(B156,'[1]LISTADO ATM'!$A$2:$B$822,2,0)</f>
        <v xml:space="preserve">ATM Ayuntamiento Municipal San Luís </v>
      </c>
      <c r="D156" s="143" t="s">
        <v>2433</v>
      </c>
      <c r="E156" s="151">
        <v>3336031567</v>
      </c>
    </row>
    <row r="157" spans="1:5" ht="18" x14ac:dyDescent="0.25">
      <c r="A157" s="142" t="str">
        <f>VLOOKUP(B157,'[1]LISTADO ATM'!$A$2:$C$922,3,0)</f>
        <v>SUR</v>
      </c>
      <c r="B157" s="136">
        <v>699</v>
      </c>
      <c r="C157" s="142" t="str">
        <f>VLOOKUP(B157,'[1]LISTADO ATM'!$A$2:$B$922,2,0)</f>
        <v>ATM S/M Bravo Bani</v>
      </c>
      <c r="D157" s="143" t="s">
        <v>2433</v>
      </c>
      <c r="E157" s="151">
        <v>3336032702</v>
      </c>
    </row>
    <row r="158" spans="1:5" ht="18" x14ac:dyDescent="0.25">
      <c r="A158" s="142" t="str">
        <f>VLOOKUP(B158,'[1]LISTADO ATM'!$A$2:$C$922,3,0)</f>
        <v>DISTRITO NACIONAL</v>
      </c>
      <c r="B158" s="136">
        <v>561</v>
      </c>
      <c r="C158" s="142" t="str">
        <f>VLOOKUP(B158,'[1]LISTADO ATM'!$A$2:$B$922,2,0)</f>
        <v xml:space="preserve">ATM Comando Regional P.N. S.D. Este </v>
      </c>
      <c r="D158" s="143" t="s">
        <v>2433</v>
      </c>
      <c r="E158" s="151">
        <v>3336034050</v>
      </c>
    </row>
    <row r="159" spans="1:5" ht="18" x14ac:dyDescent="0.25">
      <c r="A159" s="142" t="str">
        <f>VLOOKUP(B159,'[1]LISTADO ATM'!$A$2:$C$922,3,0)</f>
        <v>ESTE</v>
      </c>
      <c r="B159" s="136">
        <v>945</v>
      </c>
      <c r="C159" s="142" t="str">
        <f>VLOOKUP(B159,'[1]LISTADO ATM'!$A$2:$B$922,2,0)</f>
        <v xml:space="preserve">ATM UNP El Valle (Hato Mayor) </v>
      </c>
      <c r="D159" s="143" t="s">
        <v>2433</v>
      </c>
      <c r="E159" s="151">
        <v>3336034045</v>
      </c>
    </row>
    <row r="160" spans="1:5" ht="18" x14ac:dyDescent="0.25">
      <c r="A160" s="142" t="str">
        <f>VLOOKUP(B160,'[1]LISTADO ATM'!$A$2:$C$922,3,0)</f>
        <v>ESTE</v>
      </c>
      <c r="B160" s="136">
        <v>772</v>
      </c>
      <c r="C160" s="142" t="str">
        <f>VLOOKUP(B160,'[1]LISTADO ATM'!$A$2:$B$922,2,0)</f>
        <v xml:space="preserve">ATM UNP Yamasá </v>
      </c>
      <c r="D160" s="143" t="s">
        <v>2433</v>
      </c>
      <c r="E160" s="151">
        <v>3336034088</v>
      </c>
    </row>
    <row r="161" spans="1:5" ht="18" x14ac:dyDescent="0.25">
      <c r="A161" s="142" t="str">
        <f>VLOOKUP(B161,'[1]LISTADO ATM'!$A$2:$C$922,3,0)</f>
        <v>DISTRITO NACIONAL</v>
      </c>
      <c r="B161" s="136">
        <v>618</v>
      </c>
      <c r="C161" s="142" t="str">
        <f>VLOOKUP(B161,'[1]LISTADO ATM'!$A$2:$B$922,2,0)</f>
        <v xml:space="preserve">ATM Bienes Nacionales </v>
      </c>
      <c r="D161" s="143" t="s">
        <v>2433</v>
      </c>
      <c r="E161" s="151">
        <v>3336034223</v>
      </c>
    </row>
    <row r="162" spans="1:5" ht="18.75" thickBot="1" x14ac:dyDescent="0.3">
      <c r="A162" s="141" t="s">
        <v>2460</v>
      </c>
      <c r="B162" s="150">
        <f>COUNTA(B155:B161)</f>
        <v>7</v>
      </c>
      <c r="C162" s="168"/>
      <c r="D162" s="169"/>
      <c r="E162" s="170"/>
    </row>
    <row r="163" spans="1:5" ht="15.75" thickBot="1" x14ac:dyDescent="0.3">
      <c r="A163" s="178"/>
      <c r="B163" s="179"/>
      <c r="C163" s="179"/>
      <c r="D163" s="179"/>
      <c r="E163" s="180"/>
    </row>
    <row r="164" spans="1:5" ht="18.75" thickBot="1" x14ac:dyDescent="0.3">
      <c r="A164" s="181" t="s">
        <v>2571</v>
      </c>
      <c r="B164" s="182"/>
      <c r="C164" s="182"/>
      <c r="D164" s="182"/>
      <c r="E164" s="183"/>
    </row>
    <row r="165" spans="1:5" ht="18" x14ac:dyDescent="0.25">
      <c r="A165" s="147" t="s">
        <v>15</v>
      </c>
      <c r="B165" s="147" t="s">
        <v>2407</v>
      </c>
      <c r="C165" s="147" t="s">
        <v>46</v>
      </c>
      <c r="D165" s="155" t="s">
        <v>2410</v>
      </c>
      <c r="E165" s="147" t="s">
        <v>2408</v>
      </c>
    </row>
    <row r="166" spans="1:5" ht="18" x14ac:dyDescent="0.25">
      <c r="A166" s="139" t="e">
        <f>VLOOKUP(B166,'[1]LISTADO ATM'!$A$2:$C$922,3,0)</f>
        <v>#N/A</v>
      </c>
      <c r="B166" s="153">
        <v>374</v>
      </c>
      <c r="C166" s="139" t="e">
        <f>VLOOKUP(B166,'[1]LISTADO ATM'!$A$2:$B$822,2,0)</f>
        <v>#N/A</v>
      </c>
      <c r="D166" s="158" t="s">
        <v>2606</v>
      </c>
      <c r="E166" s="144">
        <v>3336034684</v>
      </c>
    </row>
    <row r="167" spans="1:5" ht="18" x14ac:dyDescent="0.25">
      <c r="A167" s="139" t="str">
        <f>VLOOKUP(B167,'[1]LISTADO ATM'!$A$2:$C$922,3,0)</f>
        <v>DISTRITO NACIONAL</v>
      </c>
      <c r="B167" s="136">
        <v>54</v>
      </c>
      <c r="C167" s="139" t="str">
        <f>VLOOKUP(B167,'[1]LISTADO ATM'!$A$2:$B$822,2,0)</f>
        <v xml:space="preserve">ATM Autoservicio Galería 360 </v>
      </c>
      <c r="D167" s="158" t="s">
        <v>2793</v>
      </c>
      <c r="E167" s="144">
        <v>3336033634</v>
      </c>
    </row>
    <row r="168" spans="1:5" ht="18" x14ac:dyDescent="0.25">
      <c r="A168" s="139" t="str">
        <f>VLOOKUP(B168,'[1]LISTADO ATM'!$A$2:$C$922,3,0)</f>
        <v>DISTRITO NACIONAL</v>
      </c>
      <c r="B168" s="136">
        <v>818</v>
      </c>
      <c r="C168" s="139" t="str">
        <f>VLOOKUP(B168,'[1]LISTADO ATM'!$A$2:$B$822,2,0)</f>
        <v xml:space="preserve">ATM Juridicción Inmobiliaria </v>
      </c>
      <c r="D168" s="143" t="s">
        <v>2628</v>
      </c>
      <c r="E168" s="144">
        <v>3336032435</v>
      </c>
    </row>
    <row r="169" spans="1:5" ht="18" x14ac:dyDescent="0.25">
      <c r="A169" s="139" t="str">
        <f>VLOOKUP(B169,'[1]LISTADO ATM'!$A$2:$C$922,3,0)</f>
        <v>ESTE</v>
      </c>
      <c r="B169" s="136">
        <v>631</v>
      </c>
      <c r="C169" s="139" t="str">
        <f>VLOOKUP(B169,'[1]LISTADO ATM'!$A$2:$B$822,2,0)</f>
        <v xml:space="preserve">ATM ASOCODEQUI (San Pedro) </v>
      </c>
      <c r="D169" s="143" t="s">
        <v>2628</v>
      </c>
      <c r="E169" s="144">
        <v>3336034688</v>
      </c>
    </row>
    <row r="170" spans="1:5" ht="18" x14ac:dyDescent="0.25">
      <c r="A170" s="139" t="str">
        <f>VLOOKUP(B170,'[1]LISTADO ATM'!$A$2:$C$922,3,0)</f>
        <v>DISTRITO NACIONAL</v>
      </c>
      <c r="B170" s="136">
        <v>983</v>
      </c>
      <c r="C170" s="139" t="str">
        <f>VLOOKUP(B170,'[1]LISTADO ATM'!$A$2:$B$822,2,0)</f>
        <v xml:space="preserve">ATM Bravo República de Colombia </v>
      </c>
      <c r="D170" s="143" t="s">
        <v>2628</v>
      </c>
      <c r="E170" s="144" t="s">
        <v>2727</v>
      </c>
    </row>
    <row r="171" spans="1:5" ht="18" x14ac:dyDescent="0.25">
      <c r="A171" s="139" t="str">
        <f>VLOOKUP(B171,'[1]LISTADO ATM'!$A$2:$C$922,3,0)</f>
        <v>SUR</v>
      </c>
      <c r="B171" s="136">
        <v>297</v>
      </c>
      <c r="C171" s="139" t="str">
        <f>VLOOKUP(B171,'[1]LISTADO ATM'!$A$2:$B$822,2,0)</f>
        <v xml:space="preserve">ATM S/M Cadena Ocoa </v>
      </c>
      <c r="D171" s="143" t="s">
        <v>2628</v>
      </c>
      <c r="E171" s="144">
        <v>3336033595</v>
      </c>
    </row>
    <row r="172" spans="1:5" ht="18.75" thickBot="1" x14ac:dyDescent="0.3">
      <c r="A172" s="141" t="s">
        <v>2460</v>
      </c>
      <c r="B172" s="137">
        <f>COUNT(B166:B171)</f>
        <v>6</v>
      </c>
      <c r="C172" s="184"/>
      <c r="D172" s="185"/>
      <c r="E172" s="186"/>
    </row>
    <row r="173" spans="1:5" ht="15.75" thickBot="1" x14ac:dyDescent="0.3">
      <c r="A173" s="187"/>
      <c r="B173" s="188"/>
      <c r="C173" s="189"/>
      <c r="D173" s="189"/>
      <c r="E173" s="190"/>
    </row>
    <row r="174" spans="1:5" ht="18.75" thickBot="1" x14ac:dyDescent="0.3">
      <c r="A174" s="193" t="s">
        <v>2462</v>
      </c>
      <c r="B174" s="194"/>
      <c r="C174" s="191"/>
      <c r="D174" s="191"/>
      <c r="E174" s="192"/>
    </row>
    <row r="175" spans="1:5" ht="18.75" thickBot="1" x14ac:dyDescent="0.3">
      <c r="A175" s="195">
        <f>+B151+B162+B172</f>
        <v>62</v>
      </c>
      <c r="B175" s="196"/>
      <c r="C175" s="191"/>
      <c r="D175" s="191"/>
      <c r="E175" s="192"/>
    </row>
    <row r="176" spans="1:5" ht="15.75" thickBot="1" x14ac:dyDescent="0.3">
      <c r="A176" s="187"/>
      <c r="B176" s="188"/>
      <c r="C176" s="179"/>
      <c r="D176" s="179"/>
      <c r="E176" s="180"/>
    </row>
    <row r="177" spans="1:5" ht="18.75" thickBot="1" x14ac:dyDescent="0.3">
      <c r="A177" s="173" t="s">
        <v>2463</v>
      </c>
      <c r="B177" s="174"/>
      <c r="C177" s="174"/>
      <c r="D177" s="174"/>
      <c r="E177" s="175"/>
    </row>
    <row r="178" spans="1:5" ht="18" x14ac:dyDescent="0.25">
      <c r="A178" s="147" t="s">
        <v>15</v>
      </c>
      <c r="B178" s="147" t="s">
        <v>2407</v>
      </c>
      <c r="C178" s="147" t="s">
        <v>46</v>
      </c>
      <c r="D178" s="176" t="s">
        <v>2410</v>
      </c>
      <c r="E178" s="177"/>
    </row>
    <row r="179" spans="1:5" ht="18" x14ac:dyDescent="0.25">
      <c r="A179" s="139" t="str">
        <f>VLOOKUP(B179,'[1]LISTADO ATM'!$A$2:$C$922,3,0)</f>
        <v>DISTRITO NACIONAL</v>
      </c>
      <c r="B179" s="138">
        <v>574</v>
      </c>
      <c r="C179" s="139" t="str">
        <f>VLOOKUP(B179,'[1]LISTADO ATM'!$A$2:$B$822,2,0)</f>
        <v xml:space="preserve">ATM Club Obras Públicas </v>
      </c>
      <c r="D179" s="171" t="s">
        <v>2573</v>
      </c>
      <c r="E179" s="172"/>
    </row>
    <row r="180" spans="1:5" ht="18" x14ac:dyDescent="0.25">
      <c r="A180" s="139" t="str">
        <f>VLOOKUP(B180,'[1]LISTADO ATM'!$A$2:$C$922,3,0)</f>
        <v>NORTE</v>
      </c>
      <c r="B180" s="138">
        <v>895</v>
      </c>
      <c r="C180" s="139" t="str">
        <f>VLOOKUP(B180,'[1]LISTADO ATM'!$A$2:$B$822,2,0)</f>
        <v xml:space="preserve">ATM S/M Bravo (Santiago) </v>
      </c>
      <c r="D180" s="171" t="s">
        <v>2573</v>
      </c>
      <c r="E180" s="172"/>
    </row>
    <row r="181" spans="1:5" ht="18" x14ac:dyDescent="0.25">
      <c r="A181" s="139" t="str">
        <f>VLOOKUP(B181,'[1]LISTADO ATM'!$A$2:$C$922,3,0)</f>
        <v>DISTRITO NACIONAL</v>
      </c>
      <c r="B181" s="138">
        <v>162</v>
      </c>
      <c r="C181" s="139" t="str">
        <f>VLOOKUP(B181,'[1]LISTADO ATM'!$A$2:$B$822,2,0)</f>
        <v xml:space="preserve">ATM Oficina Tiradentes I </v>
      </c>
      <c r="D181" s="171" t="s">
        <v>2573</v>
      </c>
      <c r="E181" s="172"/>
    </row>
    <row r="182" spans="1:5" ht="18" x14ac:dyDescent="0.25">
      <c r="A182" s="139" t="str">
        <f>VLOOKUP(B182,'[1]LISTADO ATM'!$A$2:$C$922,3,0)</f>
        <v>DISTRITO NACIONAL</v>
      </c>
      <c r="B182" s="138">
        <v>648</v>
      </c>
      <c r="C182" s="139" t="str">
        <f>VLOOKUP(B182,'[1]LISTADO ATM'!$A$2:$B$822,2,0)</f>
        <v xml:space="preserve">ATM Hermandad de Pensionados </v>
      </c>
      <c r="D182" s="171" t="s">
        <v>2573</v>
      </c>
      <c r="E182" s="172"/>
    </row>
    <row r="183" spans="1:5" ht="18" x14ac:dyDescent="0.25">
      <c r="A183" s="139" t="str">
        <f>VLOOKUP(B183,'[1]LISTADO ATM'!$A$2:$C$922,3,0)</f>
        <v>DISTRITO NACIONAL</v>
      </c>
      <c r="B183" s="138">
        <v>355</v>
      </c>
      <c r="C183" s="139" t="str">
        <f>VLOOKUP(B183,'[1]LISTADO ATM'!$A$2:$B$822,2,0)</f>
        <v xml:space="preserve">ATM UNP Metro II </v>
      </c>
      <c r="D183" s="171" t="s">
        <v>2573</v>
      </c>
      <c r="E183" s="172"/>
    </row>
    <row r="184" spans="1:5" ht="18" x14ac:dyDescent="0.25">
      <c r="A184" s="139" t="str">
        <f>VLOOKUP(B184,'[1]LISTADO ATM'!$A$2:$C$922,3,0)</f>
        <v>NORTE</v>
      </c>
      <c r="B184" s="138">
        <v>361</v>
      </c>
      <c r="C184" s="139" t="str">
        <f>VLOOKUP(B184,'[1]LISTADO ATM'!$A$2:$B$822,2,0)</f>
        <v>ATM Estación Next La Cumbre</v>
      </c>
      <c r="D184" s="171" t="s">
        <v>2573</v>
      </c>
      <c r="E184" s="172"/>
    </row>
    <row r="185" spans="1:5" ht="18" x14ac:dyDescent="0.25">
      <c r="A185" s="139" t="str">
        <f>VLOOKUP(B185,'[1]LISTADO ATM'!$A$2:$C$922,3,0)</f>
        <v>DISTRITO NACIONAL</v>
      </c>
      <c r="B185" s="138">
        <v>446</v>
      </c>
      <c r="C185" s="139" t="str">
        <f>VLOOKUP(B185,'[1]LISTADO ATM'!$A$2:$B$822,2,0)</f>
        <v>ATM Hipodromo V Centenario</v>
      </c>
      <c r="D185" s="171" t="s">
        <v>2573</v>
      </c>
      <c r="E185" s="172"/>
    </row>
    <row r="186" spans="1:5" ht="18" x14ac:dyDescent="0.25">
      <c r="A186" s="139" t="str">
        <f>VLOOKUP(B186,'[1]LISTADO ATM'!$A$2:$C$922,3,0)</f>
        <v>DISTRITO NACIONAL</v>
      </c>
      <c r="B186" s="138">
        <v>486</v>
      </c>
      <c r="C186" s="139" t="str">
        <f>VLOOKUP(B186,'[1]LISTADO ATM'!$A$2:$B$822,2,0)</f>
        <v xml:space="preserve">ATM Olé La Caleta </v>
      </c>
      <c r="D186" s="171" t="s">
        <v>2573</v>
      </c>
      <c r="E186" s="172"/>
    </row>
    <row r="187" spans="1:5" ht="18" x14ac:dyDescent="0.25">
      <c r="A187" s="139" t="str">
        <f>VLOOKUP(B187,'[1]LISTADO ATM'!$A$2:$C$922,3,0)</f>
        <v>DISTRITO NACIONAL</v>
      </c>
      <c r="B187" s="138">
        <v>570</v>
      </c>
      <c r="C187" s="139" t="str">
        <f>VLOOKUP(B187,'[1]LISTADO ATM'!$A$2:$B$822,2,0)</f>
        <v xml:space="preserve">ATM S/M Liverpool Villa Mella </v>
      </c>
      <c r="D187" s="171" t="s">
        <v>2573</v>
      </c>
      <c r="E187" s="172"/>
    </row>
    <row r="188" spans="1:5" ht="18" x14ac:dyDescent="0.25">
      <c r="A188" s="139" t="str">
        <f>VLOOKUP(B188,'[1]LISTADO ATM'!$A$2:$C$922,3,0)</f>
        <v>NORTE</v>
      </c>
      <c r="B188" s="138">
        <v>774</v>
      </c>
      <c r="C188" s="139" t="str">
        <f>VLOOKUP(B188,'[1]LISTADO ATM'!$A$2:$B$822,2,0)</f>
        <v xml:space="preserve">ATM Oficina Montecristi </v>
      </c>
      <c r="D188" s="171" t="s">
        <v>2573</v>
      </c>
      <c r="E188" s="172"/>
    </row>
    <row r="189" spans="1:5" ht="18" x14ac:dyDescent="0.25">
      <c r="A189" s="139" t="str">
        <f>VLOOKUP(B189,'[1]LISTADO ATM'!$A$2:$C$922,3,0)</f>
        <v>NORTE</v>
      </c>
      <c r="B189" s="138">
        <v>888</v>
      </c>
      <c r="C189" s="139" t="str">
        <f>VLOOKUP(B189,'[1]LISTADO ATM'!$A$2:$B$822,2,0)</f>
        <v>ATM Oficina galeria 56 II (SFM)</v>
      </c>
      <c r="D189" s="171" t="s">
        <v>2573</v>
      </c>
      <c r="E189" s="172"/>
    </row>
    <row r="190" spans="1:5" ht="18" x14ac:dyDescent="0.25">
      <c r="A190" s="139" t="str">
        <f>VLOOKUP(B190,'[1]LISTADO ATM'!$A$2:$C$922,3,0)</f>
        <v>NORTE</v>
      </c>
      <c r="B190" s="138">
        <v>903</v>
      </c>
      <c r="C190" s="139" t="str">
        <f>VLOOKUP(B190,'[1]LISTADO ATM'!$A$2:$B$822,2,0)</f>
        <v xml:space="preserve">ATM Oficina La Vega Real I </v>
      </c>
      <c r="D190" s="171" t="s">
        <v>2573</v>
      </c>
      <c r="E190" s="172"/>
    </row>
    <row r="191" spans="1:5" ht="18" x14ac:dyDescent="0.25">
      <c r="A191" s="139" t="str">
        <f>VLOOKUP(B191,'[1]LISTADO ATM'!$A$2:$C$922,3,0)</f>
        <v>NORTE</v>
      </c>
      <c r="B191" s="138">
        <v>990</v>
      </c>
      <c r="C191" s="139" t="e">
        <f>VLOOKUP(B191,'[1]LISTADO ATM'!$A$2:$B$822,2,0)</f>
        <v>#N/A</v>
      </c>
      <c r="D191" s="171" t="s">
        <v>2573</v>
      </c>
      <c r="E191" s="172"/>
    </row>
    <row r="192" spans="1:5" ht="18" x14ac:dyDescent="0.25">
      <c r="A192" s="139" t="str">
        <f>VLOOKUP(B192,'[1]LISTADO ATM'!$A$2:$C$922,3,0)</f>
        <v>DISTRITO NACIONAL</v>
      </c>
      <c r="B192" s="138">
        <v>115</v>
      </c>
      <c r="C192" s="139" t="str">
        <f>VLOOKUP(B192,'[1]LISTADO ATM'!$A$2:$B$822,2,0)</f>
        <v xml:space="preserve">ATM Oficina Megacentro I </v>
      </c>
      <c r="D192" s="171" t="s">
        <v>2573</v>
      </c>
      <c r="E192" s="172"/>
    </row>
    <row r="193" spans="1:5" ht="18" x14ac:dyDescent="0.25">
      <c r="A193" s="139" t="str">
        <f>VLOOKUP(B193,'[1]LISTADO ATM'!$A$2:$C$922,3,0)</f>
        <v>DISTRITO NACIONAL</v>
      </c>
      <c r="B193" s="138">
        <v>237</v>
      </c>
      <c r="C193" s="139" t="str">
        <f>VLOOKUP(B193,'[1]LISTADO ATM'!$A$2:$B$822,2,0)</f>
        <v xml:space="preserve">ATM UNP Plaza Vásquez </v>
      </c>
      <c r="D193" s="171" t="s">
        <v>2573</v>
      </c>
      <c r="E193" s="172"/>
    </row>
    <row r="194" spans="1:5" ht="18" x14ac:dyDescent="0.25">
      <c r="A194" s="139" t="str">
        <f>VLOOKUP(B194,'[1]LISTADO ATM'!$A$2:$C$922,3,0)</f>
        <v>DISTRITO NACIONAL</v>
      </c>
      <c r="B194" s="138">
        <v>725</v>
      </c>
      <c r="C194" s="139" t="str">
        <f>VLOOKUP(B194,'[1]LISTADO ATM'!$A$2:$B$822,2,0)</f>
        <v xml:space="preserve">ATM El Huacal II  </v>
      </c>
      <c r="D194" s="171" t="s">
        <v>2573</v>
      </c>
      <c r="E194" s="172"/>
    </row>
    <row r="195" spans="1:5" ht="18" x14ac:dyDescent="0.25">
      <c r="A195" s="148" t="s">
        <v>2460</v>
      </c>
      <c r="B195" s="149">
        <f>COUNT(B179:B194)</f>
        <v>16</v>
      </c>
      <c r="C195" s="197"/>
      <c r="D195" s="197"/>
      <c r="E195" s="197"/>
    </row>
    <row r="196" spans="1:5" x14ac:dyDescent="0.25">
      <c r="A196" s="68"/>
      <c r="C196" s="68"/>
      <c r="D196" s="68"/>
    </row>
    <row r="197" spans="1:5" x14ac:dyDescent="0.25">
      <c r="A197" s="119"/>
      <c r="C197" s="119"/>
      <c r="D197" s="119"/>
    </row>
    <row r="198" spans="1:5" x14ac:dyDescent="0.25">
      <c r="A198" s="119"/>
      <c r="C198" s="119"/>
      <c r="D198" s="119"/>
    </row>
    <row r="199" spans="1:5" x14ac:dyDescent="0.25">
      <c r="A199" s="119"/>
      <c r="C199" s="119"/>
      <c r="D199" s="119"/>
    </row>
    <row r="200" spans="1:5" x14ac:dyDescent="0.25">
      <c r="A200" s="119"/>
      <c r="C200" s="119"/>
      <c r="D200" s="119"/>
    </row>
    <row r="201" spans="1:5" x14ac:dyDescent="0.25">
      <c r="A201" s="119"/>
      <c r="C201" s="119"/>
      <c r="D201" s="119"/>
    </row>
    <row r="202" spans="1:5" x14ac:dyDescent="0.25">
      <c r="A202" s="119"/>
      <c r="C202" s="119"/>
      <c r="D202" s="119"/>
    </row>
    <row r="203" spans="1:5" x14ac:dyDescent="0.25">
      <c r="A203" s="119"/>
      <c r="C203" s="119"/>
      <c r="D203" s="119"/>
    </row>
    <row r="204" spans="1:5" x14ac:dyDescent="0.25">
      <c r="A204" s="119"/>
      <c r="C204" s="119"/>
      <c r="D204" s="119"/>
    </row>
    <row r="205" spans="1:5" x14ac:dyDescent="0.25">
      <c r="A205" s="119"/>
      <c r="C205" s="119"/>
      <c r="D205" s="119"/>
    </row>
    <row r="206" spans="1:5" x14ac:dyDescent="0.25">
      <c r="A206" s="119"/>
      <c r="C206" s="119"/>
      <c r="D206" s="119"/>
    </row>
    <row r="207" spans="1:5" x14ac:dyDescent="0.25">
      <c r="A207" s="119"/>
      <c r="C207" s="119"/>
      <c r="D207" s="119"/>
    </row>
    <row r="208" spans="1:5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5">
    <mergeCell ref="D192:E192"/>
    <mergeCell ref="D193:E193"/>
    <mergeCell ref="D194:E194"/>
    <mergeCell ref="C195:E195"/>
    <mergeCell ref="D187:E187"/>
    <mergeCell ref="D188:E188"/>
    <mergeCell ref="D189:E189"/>
    <mergeCell ref="D190:E190"/>
    <mergeCell ref="D191:E191"/>
    <mergeCell ref="D182:E182"/>
    <mergeCell ref="D183:E183"/>
    <mergeCell ref="D184:E184"/>
    <mergeCell ref="D185:E185"/>
    <mergeCell ref="D186:E186"/>
    <mergeCell ref="A177:E177"/>
    <mergeCell ref="D178:E178"/>
    <mergeCell ref="D179:E179"/>
    <mergeCell ref="D180:E180"/>
    <mergeCell ref="D181:E181"/>
    <mergeCell ref="A173:B173"/>
    <mergeCell ref="C173:E176"/>
    <mergeCell ref="A174:B174"/>
    <mergeCell ref="A175:B175"/>
    <mergeCell ref="A176:B176"/>
    <mergeCell ref="C89:E89"/>
    <mergeCell ref="A90:E90"/>
    <mergeCell ref="A91:E91"/>
    <mergeCell ref="D92:E92"/>
    <mergeCell ref="C98:E98"/>
    <mergeCell ref="A99:E99"/>
    <mergeCell ref="A100:E100"/>
    <mergeCell ref="F1:G1"/>
    <mergeCell ref="A1:E1"/>
    <mergeCell ref="A2:E2"/>
    <mergeCell ref="A7:E7"/>
    <mergeCell ref="A3:B3"/>
    <mergeCell ref="C3:E6"/>
    <mergeCell ref="A6:B6"/>
    <mergeCell ref="C151:E151"/>
    <mergeCell ref="A152:E152"/>
    <mergeCell ref="A153:E153"/>
    <mergeCell ref="C162:E162"/>
    <mergeCell ref="A163:E163"/>
    <mergeCell ref="A164:E164"/>
    <mergeCell ref="C172:E172"/>
  </mergeCells>
  <phoneticPr fontId="45" type="noConversion"/>
  <conditionalFormatting sqref="B319:B425">
    <cfRule type="duplicateValues" dxfId="234" priority="104"/>
  </conditionalFormatting>
  <conditionalFormatting sqref="E319:E425">
    <cfRule type="duplicateValues" dxfId="233" priority="141"/>
  </conditionalFormatting>
  <conditionalFormatting sqref="B197:B318">
    <cfRule type="duplicateValues" dxfId="232" priority="25"/>
  </conditionalFormatting>
  <conditionalFormatting sqref="B197:B318">
    <cfRule type="duplicateValues" dxfId="231" priority="4"/>
  </conditionalFormatting>
  <conditionalFormatting sqref="B197:B1048576">
    <cfRule type="duplicateValues" dxfId="230" priority="3"/>
  </conditionalFormatting>
  <conditionalFormatting sqref="B1:B196">
    <cfRule type="duplicateValues" dxfId="229" priority="1"/>
  </conditionalFormatting>
  <hyperlinks>
    <hyperlink ref="E53" r:id="rId1" display="javascript:do_default(0)"/>
    <hyperlink ref="E159" r:id="rId2" display="javascript:do_default(1)"/>
    <hyperlink ref="E140" r:id="rId3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8" priority="1032"/>
  </conditionalFormatting>
  <conditionalFormatting sqref="B61:B67">
    <cfRule type="duplicateValues" dxfId="227" priority="1031"/>
  </conditionalFormatting>
  <conditionalFormatting sqref="B57:B60">
    <cfRule type="duplicateValues" dxfId="226" priority="1029"/>
  </conditionalFormatting>
  <conditionalFormatting sqref="B57:B60">
    <cfRule type="duplicateValues" dxfId="225" priority="1030"/>
  </conditionalFormatting>
  <conditionalFormatting sqref="B40:B56">
    <cfRule type="duplicateValues" dxfId="224" priority="1028"/>
  </conditionalFormatting>
  <conditionalFormatting sqref="B39">
    <cfRule type="duplicateValues" dxfId="223" priority="1027"/>
  </conditionalFormatting>
  <conditionalFormatting sqref="B28:B38">
    <cfRule type="duplicateValues" dxfId="222" priority="1021"/>
  </conditionalFormatting>
  <conditionalFormatting sqref="B28:B38">
    <cfRule type="duplicateValues" dxfId="221" priority="1022"/>
    <cfRule type="duplicateValues" dxfId="220" priority="1023"/>
  </conditionalFormatting>
  <conditionalFormatting sqref="B28:B38">
    <cfRule type="duplicateValues" dxfId="219" priority="1024"/>
  </conditionalFormatting>
  <conditionalFormatting sqref="B28:B38">
    <cfRule type="duplicateValues" dxfId="218" priority="1020"/>
  </conditionalFormatting>
  <conditionalFormatting sqref="B28:B38">
    <cfRule type="duplicateValues" dxfId="217" priority="1025"/>
  </conditionalFormatting>
  <conditionalFormatting sqref="B28:B38">
    <cfRule type="duplicateValues" dxfId="216" priority="1026"/>
  </conditionalFormatting>
  <conditionalFormatting sqref="B25:B27">
    <cfRule type="duplicateValues" dxfId="215" priority="276"/>
  </conditionalFormatting>
  <conditionalFormatting sqref="B25:B27">
    <cfRule type="duplicateValues" dxfId="214" priority="275"/>
  </conditionalFormatting>
  <conditionalFormatting sqref="B25:B27">
    <cfRule type="duplicateValues" dxfId="213" priority="273"/>
    <cfRule type="duplicateValues" dxfId="212" priority="274"/>
  </conditionalFormatting>
  <conditionalFormatting sqref="B25:B27">
    <cfRule type="duplicateValues" dxfId="211" priority="270"/>
    <cfRule type="duplicateValues" dxfId="210" priority="271"/>
    <cfRule type="duplicateValues" dxfId="209" priority="272"/>
  </conditionalFormatting>
  <conditionalFormatting sqref="B22:B24">
    <cfRule type="duplicateValues" dxfId="208" priority="152"/>
  </conditionalFormatting>
  <conditionalFormatting sqref="B22:B24">
    <cfRule type="duplicateValues" dxfId="207" priority="151"/>
  </conditionalFormatting>
  <conditionalFormatting sqref="B22:B24">
    <cfRule type="duplicateValues" dxfId="206" priority="149"/>
    <cfRule type="duplicateValues" dxfId="205" priority="150"/>
  </conditionalFormatting>
  <conditionalFormatting sqref="B22:B24">
    <cfRule type="duplicateValues" dxfId="204" priority="146"/>
    <cfRule type="duplicateValues" dxfId="203" priority="147"/>
    <cfRule type="duplicateValues" dxfId="202" priority="148"/>
  </conditionalFormatting>
  <conditionalFormatting sqref="B22:B24">
    <cfRule type="duplicateValues" dxfId="201" priority="143"/>
    <cfRule type="duplicateValues" dxfId="200" priority="144"/>
    <cfRule type="duplicateValues" dxfId="199" priority="145"/>
  </conditionalFormatting>
  <conditionalFormatting sqref="B22:B24">
    <cfRule type="duplicateValues" dxfId="198" priority="141"/>
    <cfRule type="duplicateValues" dxfId="197" priority="142"/>
  </conditionalFormatting>
  <conditionalFormatting sqref="B22:B24">
    <cfRule type="duplicateValues" dxfId="196" priority="138"/>
    <cfRule type="duplicateValues" dxfId="195" priority="139"/>
    <cfRule type="duplicateValues" dxfId="194" priority="140"/>
  </conditionalFormatting>
  <conditionalFormatting sqref="B22:B24">
    <cfRule type="duplicateValues" dxfId="193" priority="137"/>
  </conditionalFormatting>
  <conditionalFormatting sqref="B22:B24">
    <cfRule type="duplicateValues" dxfId="192" priority="135"/>
    <cfRule type="duplicateValues" dxfId="191" priority="136"/>
  </conditionalFormatting>
  <conditionalFormatting sqref="B22:B24">
    <cfRule type="duplicateValues" dxfId="190" priority="132"/>
    <cfRule type="duplicateValues" dxfId="189" priority="133"/>
    <cfRule type="duplicateValues" dxfId="188" priority="134"/>
  </conditionalFormatting>
  <conditionalFormatting sqref="B22:B24">
    <cfRule type="duplicateValues" dxfId="187" priority="131"/>
  </conditionalFormatting>
  <conditionalFormatting sqref="B16:B21">
    <cfRule type="duplicateValues" dxfId="186" priority="68"/>
  </conditionalFormatting>
  <conditionalFormatting sqref="B19:B21">
    <cfRule type="duplicateValues" dxfId="185" priority="67"/>
  </conditionalFormatting>
  <conditionalFormatting sqref="B19:B21">
    <cfRule type="duplicateValues" dxfId="184" priority="66"/>
  </conditionalFormatting>
  <conditionalFormatting sqref="B19:B21">
    <cfRule type="duplicateValues" dxfId="183" priority="64"/>
    <cfRule type="duplicateValues" dxfId="182" priority="65"/>
  </conditionalFormatting>
  <conditionalFormatting sqref="B19:B21">
    <cfRule type="duplicateValues" dxfId="181" priority="61"/>
    <cfRule type="duplicateValues" dxfId="180" priority="62"/>
    <cfRule type="duplicateValues" dxfId="179" priority="63"/>
  </conditionalFormatting>
  <conditionalFormatting sqref="B16:B21">
    <cfRule type="duplicateValues" dxfId="178" priority="60"/>
  </conditionalFormatting>
  <conditionalFormatting sqref="B16:B21">
    <cfRule type="duplicateValues" dxfId="177" priority="58"/>
    <cfRule type="duplicateValues" dxfId="176" priority="59"/>
  </conditionalFormatting>
  <conditionalFormatting sqref="B16:B21">
    <cfRule type="duplicateValues" dxfId="175" priority="55"/>
    <cfRule type="duplicateValues" dxfId="174" priority="56"/>
    <cfRule type="duplicateValues" dxfId="173" priority="57"/>
  </conditionalFormatting>
  <conditionalFormatting sqref="B1:B15">
    <cfRule type="duplicateValues" dxfId="172" priority="21"/>
  </conditionalFormatting>
  <conditionalFormatting sqref="B1:B15">
    <cfRule type="duplicateValues" dxfId="171" priority="20"/>
  </conditionalFormatting>
  <conditionalFormatting sqref="B1:B15">
    <cfRule type="duplicateValues" dxfId="170" priority="18"/>
    <cfRule type="duplicateValues" dxfId="169" priority="19"/>
  </conditionalFormatting>
  <conditionalFormatting sqref="B1:B15">
    <cfRule type="duplicateValues" dxfId="168" priority="15"/>
    <cfRule type="duplicateValues" dxfId="167" priority="16"/>
    <cfRule type="duplicateValues" dxfId="166" priority="17"/>
  </conditionalFormatting>
  <conditionalFormatting sqref="B1:B15">
    <cfRule type="duplicateValues" dxfId="165" priority="12"/>
    <cfRule type="duplicateValues" dxfId="164" priority="13"/>
    <cfRule type="duplicateValues" dxfId="163" priority="14"/>
  </conditionalFormatting>
  <conditionalFormatting sqref="B1:B15">
    <cfRule type="duplicateValues" dxfId="162" priority="10"/>
    <cfRule type="duplicateValues" dxfId="161" priority="11"/>
  </conditionalFormatting>
  <conditionalFormatting sqref="B1:B15">
    <cfRule type="duplicateValues" dxfId="160" priority="9"/>
  </conditionalFormatting>
  <conditionalFormatting sqref="B1:B15">
    <cfRule type="duplicateValues" dxfId="159" priority="8"/>
  </conditionalFormatting>
  <conditionalFormatting sqref="B1:B15">
    <cfRule type="duplicateValues" dxfId="158" priority="7"/>
  </conditionalFormatting>
  <conditionalFormatting sqref="B1:B15">
    <cfRule type="duplicateValues" dxfId="157" priority="6"/>
  </conditionalFormatting>
  <conditionalFormatting sqref="B1:B15">
    <cfRule type="duplicateValues" dxfId="156" priority="4"/>
    <cfRule type="duplicateValues" dxfId="155" priority="5"/>
  </conditionalFormatting>
  <conditionalFormatting sqref="B1:B15">
    <cfRule type="duplicateValues" dxfId="154" priority="1"/>
    <cfRule type="duplicateValues" dxfId="153" priority="2"/>
    <cfRule type="duplicateValues" dxfId="152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3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1" priority="24"/>
  </conditionalFormatting>
  <conditionalFormatting sqref="A830">
    <cfRule type="duplicateValues" dxfId="150" priority="23"/>
  </conditionalFormatting>
  <conditionalFormatting sqref="A831">
    <cfRule type="duplicateValues" dxfId="149" priority="22"/>
  </conditionalFormatting>
  <conditionalFormatting sqref="A832">
    <cfRule type="duplicateValues" dxfId="148" priority="21"/>
  </conditionalFormatting>
  <conditionalFormatting sqref="A833">
    <cfRule type="duplicateValues" dxfId="147" priority="20"/>
  </conditionalFormatting>
  <conditionalFormatting sqref="A845:A1048576 A1:A833">
    <cfRule type="duplicateValues" dxfId="146" priority="19"/>
  </conditionalFormatting>
  <conditionalFormatting sqref="A834:A840">
    <cfRule type="duplicateValues" dxfId="145" priority="18"/>
  </conditionalFormatting>
  <conditionalFormatting sqref="A834:A840">
    <cfRule type="duplicateValues" dxfId="144" priority="17"/>
  </conditionalFormatting>
  <conditionalFormatting sqref="A845:A1048576 A1:A840">
    <cfRule type="duplicateValues" dxfId="143" priority="16"/>
  </conditionalFormatting>
  <conditionalFormatting sqref="A841">
    <cfRule type="duplicateValues" dxfId="142" priority="15"/>
  </conditionalFormatting>
  <conditionalFormatting sqref="A841">
    <cfRule type="duplicateValues" dxfId="141" priority="14"/>
  </conditionalFormatting>
  <conditionalFormatting sqref="A841">
    <cfRule type="duplicateValues" dxfId="140" priority="13"/>
  </conditionalFormatting>
  <conditionalFormatting sqref="A842">
    <cfRule type="duplicateValues" dxfId="139" priority="12"/>
  </conditionalFormatting>
  <conditionalFormatting sqref="A842">
    <cfRule type="duplicateValues" dxfId="138" priority="11"/>
  </conditionalFormatting>
  <conditionalFormatting sqref="A842">
    <cfRule type="duplicateValues" dxfId="137" priority="10"/>
  </conditionalFormatting>
  <conditionalFormatting sqref="A1:A842 A845:A1048576">
    <cfRule type="duplicateValues" dxfId="136" priority="9"/>
  </conditionalFormatting>
  <conditionalFormatting sqref="A843">
    <cfRule type="duplicateValues" dxfId="135" priority="8"/>
  </conditionalFormatting>
  <conditionalFormatting sqref="A843">
    <cfRule type="duplicateValues" dxfId="134" priority="7"/>
  </conditionalFormatting>
  <conditionalFormatting sqref="A843">
    <cfRule type="duplicateValues" dxfId="133" priority="6"/>
  </conditionalFormatting>
  <conditionalFormatting sqref="A843">
    <cfRule type="duplicateValues" dxfId="132" priority="5"/>
  </conditionalFormatting>
  <conditionalFormatting sqref="A844">
    <cfRule type="duplicateValues" dxfId="131" priority="4"/>
  </conditionalFormatting>
  <conditionalFormatting sqref="A844">
    <cfRule type="duplicateValues" dxfId="130" priority="3"/>
  </conditionalFormatting>
  <conditionalFormatting sqref="A844">
    <cfRule type="duplicateValues" dxfId="129" priority="2"/>
  </conditionalFormatting>
  <conditionalFormatting sqref="A844">
    <cfRule type="duplicateValues" dxfId="12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7" priority="26"/>
  </conditionalFormatting>
  <conditionalFormatting sqref="B5:B6">
    <cfRule type="duplicateValues" dxfId="126" priority="25"/>
  </conditionalFormatting>
  <conditionalFormatting sqref="A5:A6">
    <cfRule type="duplicateValues" dxfId="125" priority="23"/>
    <cfRule type="duplicateValues" dxfId="12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2021-09-22T20:02:12Z</dcterms:modified>
</cp:coreProperties>
</file>