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4\"/>
    </mc:Choice>
  </mc:AlternateContent>
  <bookViews>
    <workbookView xWindow="0" yWindow="0" windowWidth="28800" windowHeight="114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4" i="1" l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52" i="1" l="1"/>
  <c r="A148" i="1"/>
  <c r="F152" i="1"/>
  <c r="G152" i="1"/>
  <c r="H152" i="1"/>
  <c r="I152" i="1"/>
  <c r="J152" i="1"/>
  <c r="K152" i="1"/>
  <c r="F148" i="1"/>
  <c r="G148" i="1"/>
  <c r="H148" i="1"/>
  <c r="I148" i="1"/>
  <c r="J148" i="1"/>
  <c r="K148" i="1"/>
  <c r="F153" i="1"/>
  <c r="G153" i="1"/>
  <c r="H153" i="1"/>
  <c r="I153" i="1"/>
  <c r="J153" i="1"/>
  <c r="K153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A153" i="1"/>
  <c r="A151" i="1"/>
  <c r="A150" i="1"/>
  <c r="A149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F130" i="1" l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30" i="1"/>
  <c r="A129" i="1"/>
  <c r="A128" i="1"/>
  <c r="A127" i="1"/>
  <c r="A126" i="1"/>
  <c r="A125" i="1"/>
  <c r="A124" i="1"/>
  <c r="A123" i="1"/>
  <c r="A122" i="1"/>
  <c r="A121" i="1"/>
  <c r="F48" i="1"/>
  <c r="F49" i="1"/>
  <c r="F64" i="1"/>
  <c r="F82" i="1"/>
  <c r="F84" i="1"/>
  <c r="F85" i="1"/>
  <c r="F86" i="1"/>
  <c r="F113" i="1"/>
  <c r="F116" i="1"/>
  <c r="A115" i="1" l="1"/>
  <c r="A120" i="1"/>
  <c r="A119" i="1"/>
  <c r="A118" i="1"/>
  <c r="A117" i="1"/>
  <c r="A116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G116" i="1"/>
  <c r="H116" i="1"/>
  <c r="I116" i="1"/>
  <c r="J116" i="1"/>
  <c r="K116" i="1"/>
  <c r="A49" i="1"/>
  <c r="G49" i="1"/>
  <c r="H49" i="1"/>
  <c r="I49" i="1"/>
  <c r="J49" i="1"/>
  <c r="K49" i="1"/>
  <c r="A114" i="1"/>
  <c r="A113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G113" i="1"/>
  <c r="H113" i="1"/>
  <c r="I113" i="1"/>
  <c r="J113" i="1"/>
  <c r="K113" i="1"/>
  <c r="A14" i="1"/>
  <c r="F14" i="1"/>
  <c r="G14" i="1"/>
  <c r="H14" i="1"/>
  <c r="I14" i="1"/>
  <c r="J14" i="1"/>
  <c r="K14" i="1"/>
  <c r="A22" i="1"/>
  <c r="F22" i="1"/>
  <c r="G22" i="1"/>
  <c r="H22" i="1"/>
  <c r="I22" i="1"/>
  <c r="J22" i="1"/>
  <c r="K22" i="1"/>
  <c r="A110" i="1"/>
  <c r="A112" i="1"/>
  <c r="A111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85" i="1" l="1"/>
  <c r="G85" i="1"/>
  <c r="H85" i="1"/>
  <c r="I85" i="1"/>
  <c r="J85" i="1"/>
  <c r="K85" i="1"/>
  <c r="A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G86" i="1"/>
  <c r="H86" i="1"/>
  <c r="I86" i="1"/>
  <c r="J86" i="1"/>
  <c r="K86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E1" i="32"/>
  <c r="A25" i="1"/>
  <c r="A24" i="1"/>
  <c r="F25" i="1"/>
  <c r="G25" i="1"/>
  <c r="H25" i="1"/>
  <c r="I25" i="1"/>
  <c r="J25" i="1"/>
  <c r="K25" i="1"/>
  <c r="F24" i="1"/>
  <c r="G24" i="1"/>
  <c r="H24" i="1"/>
  <c r="I24" i="1"/>
  <c r="J24" i="1"/>
  <c r="K24" i="1"/>
  <c r="A23" i="1" l="1"/>
  <c r="F23" i="1"/>
  <c r="G23" i="1"/>
  <c r="H23" i="1"/>
  <c r="I23" i="1"/>
  <c r="J23" i="1"/>
  <c r="K23" i="1"/>
  <c r="A17" i="1" l="1"/>
  <c r="F17" i="1"/>
  <c r="G17" i="1"/>
  <c r="H17" i="1"/>
  <c r="I17" i="1"/>
  <c r="J17" i="1"/>
  <c r="K17" i="1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A99" i="16" s="1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A16" i="1"/>
  <c r="A15" i="1"/>
  <c r="A13" i="1"/>
  <c r="F16" i="1"/>
  <c r="G16" i="1"/>
  <c r="H16" i="1"/>
  <c r="I16" i="1"/>
  <c r="J16" i="1"/>
  <c r="K16" i="1"/>
  <c r="F15" i="1"/>
  <c r="G15" i="1"/>
  <c r="H15" i="1"/>
  <c r="I15" i="1"/>
  <c r="J15" i="1"/>
  <c r="K15" i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I2" i="16" l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I6" i="16" l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F7" i="1"/>
  <c r="G7" i="1"/>
  <c r="H7" i="1"/>
  <c r="I7" i="1"/>
  <c r="J7" i="1"/>
  <c r="K7" i="1"/>
  <c r="A7" i="1"/>
  <c r="F13" i="3" l="1"/>
  <c r="G13" i="3"/>
  <c r="H13" i="3"/>
  <c r="I13" i="3"/>
  <c r="J13" i="3"/>
  <c r="A13" i="3"/>
  <c r="A12" i="3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<sst xmlns="http://schemas.openxmlformats.org/spreadsheetml/2006/main" count="14343" uniqueCount="2713">
  <si>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</si>
  <si>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</si>
  <si>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</si>
  <si>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</si>
  <si>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</si>
  <si>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</si>
  <si>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</si>
  <si>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</si>
  <si>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</si>
  <si>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</si>
  <si>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</si>
  <si>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</si>
  <si>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</si>
  <si>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</si>
  <si>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</si>
  <si>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</si>
  <si>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</si>
  <si>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</si>
  <si>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</si>
  <si>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</si>
  <si>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</si>
  <si>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</si>
  <si>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</si>
  <si>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</si>
  <si>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</si>
  <si>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</si>
  <si>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</si>
  <si>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</si>
  <si>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</si>
  <si>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</si>
  <si>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</si>
  <si>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</si>
  <si>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</si>
  <si>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</si>
  <si>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</si>
  <si>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</si>
  <si>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</si>
  <si>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</si>
  <si>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</si>
  <si>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</si>
  <si>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</si>
  <si>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</si>
  <si>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</si>
  <si>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</si>
  <si>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</si>
  <si>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</si>
  <si>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</si>
  <si>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</si>
  <si>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</si>
  <si>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</si>
  <si>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</si>
  <si>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</si>
  <si>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</si>
  <si>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</si>
  <si>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</si>
  <si>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</si>
  <si>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</si>
  <si>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</si>
  <si>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</si>
  <si>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</si>
  <si>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</si>
  <si>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</si>
  <si>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</si>
  <si>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</si>
  <si>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</si>
  <si>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</si>
  <si>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</si>
  <si>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</si>
  <si>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</si>
  <si>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</si>
  <si>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</si>
  <si>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</si>
  <si>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</si>
  <si>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</si>
  <si>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</si>
  <si>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</si>
  <si>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</si>
  <si>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</si>
  <si>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</si>
  <si>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</si>
  <si>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</si>
  <si>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</si>
  <si>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</si>
  <si>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</si>
  <si>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</si>
  <si>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</si>
  <si>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</si>
  <si>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</si>
  <si>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</si>
  <si>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</si>
  <si>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</si>
  <si>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</si>
  <si>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</si>
  <si>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</si>
  <si>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</si>
  <si>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</si>
  <si>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</si>
  <si>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</si>
  <si>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</si>
  <si>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</si>
  <si>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</si>
  <si>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</si>
  <si>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</si>
  <si>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</si>
  <si>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</si>
  <si>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</si>
  <si>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</si>
  <si>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</si>
  <si>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</si>
  <si>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</si>
  <si>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</si>
  <si>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</si>
  <si>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</si>
  <si>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</si>
  <si>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</si>
  <si>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</si>
  <si>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</si>
  <si>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</si>
  <si>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</si>
  <si>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</si>
  <si>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</si>
  <si>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</si>
  <si>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</si>
  <si>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</si>
  <si>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</si>
  <si>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</si>
  <si>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</si>
  <si>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</si>
  <si>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</si>
  <si>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</si>
  <si>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</si>
  <si>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</si>
  <si>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</si>
  <si>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</si>
  <si>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</si>
  <si>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</si>
  <si>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</si>
  <si>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</si>
  <si>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</si>
  <si>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</si>
  <si>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</si>
  <si>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</si>
  <si>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</si>
  <si>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</si>
  <si>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</si>
  <si>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</si>
  <si>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</si>
  <si>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</si>
  <si>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</si>
  <si>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</si>
  <si>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</si>
  <si>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</si>
  <si>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</si>
  <si>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</si>
  <si>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</si>
  <si>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</si>
  <si>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</si>
  <si>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</si>
  <si>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</si>
  <si>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</si>
  <si>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</si>
  <si>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</si>
  <si>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</si>
  <si>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</si>
  <si>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</si>
  <si>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</si>
  <si>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</si>
  <si>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</si>
  <si>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</si>
  <si>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</si>
  <si>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</si>
  <si>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</si>
  <si>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</si>
  <si>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</si>
  <si>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</si>
  <si>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</si>
  <si>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</si>
  <si>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</si>
  <si>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</si>
  <si>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</si>
  <si>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</si>
  <si>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</si>
  <si>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</si>
  <si>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</si>
  <si>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</si>
  <si>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</si>
  <si>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</si>
  <si>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</si>
  <si>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</si>
  <si>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</si>
  <si>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</si>
  <si>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</si>
  <si>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</si>
  <si>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</si>
  <si>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</si>
  <si>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</si>
  <si>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</si>
  <si>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</si>
  <si>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</si>
  <si>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</si>
  <si>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</si>
  <si>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</si>
  <si>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</si>
  <si>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</si>
  <si>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</si>
  <si>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</si>
  <si>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</si>
  <si>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</si>
  <si>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</si>
  <si>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</si>
  <si>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</si>
  <si>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</si>
  <si>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</si>
  <si>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</si>
  <si>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</si>
  <si>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</si>
  <si>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</si>
  <si>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</si>
  <si>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</si>
  <si>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</si>
  <si>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</si>
  <si>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</si>
  <si>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</si>
  <si>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</si>
  <si>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</si>
  <si>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</si>
  <si>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</si>
  <si>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</si>
  <si>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</si>
  <si>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</si>
  <si>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</si>
  <si>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</si>
  <si>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</si>
  <si>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</si>
  <si>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</si>
  <si>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</si>
  <si>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</si>
  <si>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</si>
  <si>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</si>
  <si>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</si>
  <si>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</si>
  <si>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</si>
  <si>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</si>
  <si>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</si>
  <si>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</si>
  <si>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</si>
  <si>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</si>
  <si>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</si>
  <si>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</si>
  <si>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</si>
  <si>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</si>
  <si>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</si>
  <si>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</si>
  <si>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</si>
  <si>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</si>
  <si>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</si>
  <si>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</si>
  <si>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</si>
  <si>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</si>
  <si>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</si>
  <si>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</si>
  <si>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</si>
  <si>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</si>
  <si>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</si>
  <si>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</si>
  <si>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</si>
  <si>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</si>
  <si>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</si>
  <si>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</si>
  <si>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</si>
  <si>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</si>
  <si>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</si>
  <si>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</si>
  <si>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</si>
  <si>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</si>
  <si>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</si>
  <si>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</si>
  <si>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</si>
  <si>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</si>
  <si>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</si>
  <si>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</si>
  <si>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</si>
  <si>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</si>
  <si>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</si>
  <si>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</si>
  <si>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</si>
  <si>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</si>
  <si>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</si>
  <si>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</si>
  <si>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</si>
  <si>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</si>
  <si>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</si>
  <si>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</si>
  <si>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</si>
  <si>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</si>
  <si>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</si>
  <si>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</si>
  <si>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</si>
  <si>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</si>
  <si>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</si>
  <si>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</si>
  <si>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</si>
  <si>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</si>
  <si>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</si>
  <si>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</si>
  <si>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</si>
  <si>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</si>
  <si>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</si>
  <si>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</si>
  <si>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</si>
  <si>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</si>
  <si>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</si>
  <si>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</si>
  <si>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</si>
  <si>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</si>
  <si>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</si>
  <si>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</si>
  <si>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</si>
  <si>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</si>
  <si>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</si>
  <si>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</si>
  <si>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</si>
  <si>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</si>
  <si>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</si>
  <si>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</si>
  <si>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</si>
  <si>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</si>
  <si>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</si>
  <si>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</si>
  <si>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</si>
  <si>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</si>
  <si>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</si>
  <si>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</si>
  <si>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</si>
  <si>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</si>
  <si>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</si>
  <si>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</si>
  <si>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</si>
  <si>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</si>
  <si>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</si>
  <si>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</si>
  <si>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</si>
  <si>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</si>
  <si>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</si>
  <si>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</si>
  <si>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</si>
  <si>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</si>
  <si>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</si>
  <si>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</si>
  <si>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</si>
  <si>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</si>
  <si>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</si>
  <si>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</si>
  <si>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</si>
  <si>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</si>
  <si>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</si>
  <si>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</si>
  <si>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</si>
  <si>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</si>
  <si>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</si>
  <si>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</si>
  <si>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</si>
  <si>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</si>
  <si>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</si>
  <si>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</si>
  <si>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</si>
  <si>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</si>
  <si>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</si>
  <si>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</si>
  <si>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</si>
  <si>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</si>
  <si>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</si>
  <si>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</si>
  <si>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</si>
  <si>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</si>
  <si>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</si>
  <si>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</si>
  <si>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</si>
  <si>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</si>
  <si>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</si>
  <si>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</si>
  <si>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</si>
  <si>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</si>
  <si>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</si>
  <si>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</si>
  <si>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</si>
  <si>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</si>
  <si>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</si>
  <si>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</si>
  <si>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</si>
  <si>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</si>
  <si>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</si>
  <si>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</si>
  <si>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</si>
  <si>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</si>
  <si>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</si>
  <si>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</si>
  <si>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</si>
  <si>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</si>
  <si>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</si>
  <si>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</si>
  <si>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</si>
  <si>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</si>
  <si>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</si>
  <si>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</si>
  <si>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</si>
  <si>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</si>
  <si>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</si>
  <si>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</si>
  <si>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</si>
  <si>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</si>
  <si>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</si>
  <si>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</si>
  <si>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</si>
  <si>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</si>
  <si>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</si>
  <si>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</si>
  <si>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</si>
  <si>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</si>
  <si>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</si>
  <si>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</si>
  <si>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</si>
  <si>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</si>
  <si>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</si>
  <si>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</si>
  <si>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</si>
  <si>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</si>
  <si>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</si>
  <si>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</si>
  <si>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</si>
  <si>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</si>
  <si>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</si>
  <si>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</si>
  <si>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</si>
  <si>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</si>
  <si>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</si>
  <si>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</si>
  <si>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</si>
  <si>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</si>
  <si>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</si>
  <si>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</si>
  <si>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</si>
  <si>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</si>
  <si>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</si>
  <si>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</si>
  <si>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</si>
  <si>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</si>
  <si>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</si>
  <si>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</si>
  <si>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</si>
  <si>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</si>
  <si>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</si>
  <si>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</si>
  <si>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</si>
  <si>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</si>
  <si>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</si>
  <si>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</si>
  <si>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</si>
  <si>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</si>
  <si>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</si>
  <si>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</si>
  <si>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</si>
  <si>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</si>
  <si>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</si>
  <si>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</si>
  <si>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</si>
  <si>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</si>
  <si>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</si>
  <si>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</si>
  <si>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</si>
  <si>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</si>
  <si>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</si>
  <si>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</si>
  <si>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</si>
  <si>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</si>
  <si>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</si>
  <si>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</si>
  <si>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</si>
  <si>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</si>
  <si>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</si>
  <si>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</si>
  <si>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</si>
  <si>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</si>
  <si>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</si>
  <si>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</si>
  <si>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</si>
  <si>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</si>
  <si>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</si>
  <si>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</si>
  <si>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</si>
  <si>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</si>
  <si>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</si>
  <si>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</si>
  <si>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</si>
  <si>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</si>
  <si>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</si>
  <si>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</si>
  <si>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</si>
  <si>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</si>
  <si>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</si>
  <si>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</si>
  <si>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</si>
  <si>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</si>
  <si>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</si>
  <si>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</si>
  <si>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</si>
  <si>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</si>
  <si>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</si>
  <si>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</si>
  <si>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</si>
  <si>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</si>
  <si>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</si>
  <si>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</si>
  <si>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</si>
  <si>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</si>
  <si>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</si>
  <si>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</si>
  <si>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</si>
  <si>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</si>
  <si>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</si>
  <si>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</si>
  <si>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</si>
  <si>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</si>
  <si>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</si>
  <si>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</si>
  <si>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</si>
  <si>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</si>
  <si>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</si>
  <si>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</si>
  <si>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</si>
  <si>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</si>
  <si>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</si>
  <si>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</si>
  <si>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</si>
  <si>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</si>
  <si>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</si>
  <si>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</si>
  <si>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</si>
  <si>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</si>
  <si>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</si>
  <si>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</si>
  <si>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</si>
  <si>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</si>
  <si>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</si>
  <si>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</si>
  <si>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</si>
  <si>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</si>
  <si>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</si>
  <si>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</si>
  <si>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</si>
  <si>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</si>
  <si>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</si>
  <si>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</si>
  <si>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</si>
  <si>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</si>
  <si>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</si>
  <si>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</si>
  <si>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</si>
  <si>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</si>
  <si>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</si>
  <si>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</si>
  <si>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</si>
  <si>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</si>
  <si>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</si>
  <si>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</si>
  <si>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</si>
  <si>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</si>
  <si>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</si>
  <si>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</si>
  <si>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</si>
  <si>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</si>
  <si>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</si>
  <si>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</si>
  <si>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</si>
  <si>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</si>
  <si>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</si>
  <si>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</si>
  <si>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</si>
  <si>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</si>
  <si>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</si>
  <si>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</si>
  <si>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</si>
  <si>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</si>
  <si>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</si>
  <si>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</si>
  <si>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</si>
  <si>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</si>
  <si>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</si>
  <si>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</si>
  <si>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</si>
  <si>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</si>
  <si>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</si>
  <si>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</si>
  <si>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</si>
  <si>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</si>
  <si>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</si>
  <si>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</si>
  <si>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</si>
  <si>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</si>
  <si>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</si>
  <si>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</si>
  <si>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</si>
  <si>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</si>
  <si>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</si>
  <si>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</si>
  <si>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</si>
  <si>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</si>
  <si>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</si>
  <si>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</si>
  <si>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</si>
  <si>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</si>
  <si>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</si>
  <si>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</si>
  <si>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</si>
  <si>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</si>
  <si>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</si>
  <si>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</si>
  <si>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</si>
  <si>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</si>
  <si>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</si>
  <si>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</si>
  <si>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</si>
  <si>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</si>
  <si>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</si>
  <si>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</si>
  <si>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</si>
  <si>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</si>
  <si>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</si>
  <si>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</si>
  <si>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</si>
  <si>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</si>
  <si>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</si>
  <si>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</si>
  <si>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</si>
  <si>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</si>
  <si>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</si>
  <si>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</si>
  <si>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</si>
  <si>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</si>
  <si>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</si>
  <si>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</si>
  <si>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</si>
  <si>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</si>
  <si>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</si>
  <si>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</si>
  <si>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</si>
  <si>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</si>
  <si>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</si>
  <si>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</si>
  <si>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</si>
  <si>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</si>
  <si>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</si>
  <si>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</si>
  <si>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</si>
  <si>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</si>
  <si>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</si>
  <si>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</si>
  <si>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</si>
  <si>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</si>
  <si>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</si>
  <si>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</si>
  <si>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</si>
  <si>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</si>
  <si>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</si>
  <si>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</si>
  <si>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</si>
  <si>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</si>
  <si>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</si>
  <si>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</si>
  <si>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</si>
  <si>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</si>
  <si>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</si>
  <si>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</si>
  <si>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</si>
  <si>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</si>
  <si>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</si>
  <si>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</si>
  <si>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</si>
  <si>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</si>
  <si>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</si>
  <si>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</si>
  <si>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</si>
  <si>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</si>
  <si>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</si>
  <si>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</si>
  <si>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</si>
  <si>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</si>
  <si>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</si>
  <si>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</si>
  <si>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</si>
  <si>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</si>
  <si>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</si>
  <si>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</si>
  <si>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</si>
  <si>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</si>
  <si>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</si>
  <si>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</si>
  <si>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</si>
  <si>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</si>
  <si>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</si>
  <si>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</si>
  <si>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</si>
  <si>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</si>
  <si>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</si>
  <si>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</si>
  <si>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</si>
  <si>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</si>
  <si>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</si>
  <si>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</si>
  <si>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</si>
  <si>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</si>
  <si>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</si>
  <si>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</si>
  <si>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</si>
  <si>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</si>
  <si>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</si>
  <si>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</si>
  <si>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</si>
  <si>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</si>
  <si>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</si>
  <si>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</si>
  <si>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</si>
  <si>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</si>
  <si>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</si>
  <si>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</si>
  <si>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</si>
  <si>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</si>
  <si>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</si>
  <si>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</si>
  <si>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</si>
  <si>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</si>
  <si>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</si>
  <si>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</si>
  <si>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</si>
  <si>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</si>
  <si>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</si>
  <si>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</si>
  <si>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</si>
  <si>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</si>
  <si>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</si>
  <si>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</si>
  <si>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</si>
  <si>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</si>
  <si>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</si>
  <si>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</si>
  <si>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</si>
  <si>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</si>
  <si>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</si>
  <si>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</si>
  <si>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</si>
  <si>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</si>
  <si>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</si>
  <si>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</si>
  <si>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</si>
  <si>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</si>
  <si>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</si>
  <si>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</si>
  <si>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</si>
  <si>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</si>
  <si>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</si>
  <si>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</si>
  <si>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</si>
  <si>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</si>
  <si>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</si>
  <si>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</si>
  <si>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</si>
  <si>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</si>
  <si>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</si>
  <si>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</si>
  <si>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</si>
  <si>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</si>
  <si>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</si>
  <si>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</si>
  <si>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</si>
  <si>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</si>
  <si>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</si>
  <si>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</si>
  <si>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</si>
  <si>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</si>
  <si>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</si>
  <si>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</si>
  <si>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</si>
  <si>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</si>
  <si>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</si>
  <si>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</si>
  <si>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</si>
  <si>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</si>
  <si>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</si>
  <si>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</si>
  <si>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</si>
  <si>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</si>
  <si>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</si>
  <si>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</si>
  <si>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</si>
  <si>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</si>
  <si>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</si>
  <si>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</si>
  <si>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</si>
  <si>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</si>
  <si>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</si>
  <si>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</si>
  <si>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</si>
  <si>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</si>
  <si>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</si>
  <si>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</si>
  <si>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</si>
  <si>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</si>
  <si>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</si>
  <si>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</si>
  <si>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</si>
  <si>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</si>
  <si>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</si>
  <si>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</si>
  <si>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</si>
  <si>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</si>
  <si>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</si>
  <si>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</si>
  <si>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</si>
  <si>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</si>
  <si>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</si>
  <si>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</si>
  <si>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</si>
  <si>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</si>
  <si>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</si>
  <si>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</si>
  <si>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</si>
  <si>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</si>
  <si>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</si>
  <si>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</si>
  <si>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</si>
  <si>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</si>
  <si>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</si>
  <si>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</si>
  <si>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</si>
  <si>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</si>
  <si>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</si>
  <si>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</si>
  <si>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</si>
  <si>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</si>
  <si>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</si>
  <si>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</si>
  <si>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</si>
  <si>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</si>
  <si>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</si>
  <si>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</si>
  <si>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</si>
  <si>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</si>
  <si>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</si>
  <si>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</si>
  <si>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</si>
  <si>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</si>
  <si>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</si>
  <si>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</si>
  <si>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</si>
  <si>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</si>
  <si>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</si>
  <si>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</si>
  <si>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</si>
  <si>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</si>
  <si>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</si>
  <si>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</si>
  <si>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</si>
  <si>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</si>
  <si>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</si>
  <si>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</si>
  <si>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</si>
  <si>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</si>
  <si>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</si>
  <si>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</si>
  <si>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</si>
  <si>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</si>
  <si>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</si>
  <si>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</si>
  <si>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</si>
  <si>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</si>
  <si>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</si>
  <si>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</si>
  <si>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</si>
  <si>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</si>
  <si>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</si>
  <si>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</si>
  <si>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</si>
  <si>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</si>
  <si>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</si>
  <si>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</si>
  <si>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</si>
  <si>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</si>
  <si>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</si>
  <si>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</si>
  <si>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</si>
  <si>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</si>
  <si>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</si>
  <si>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</si>
  <si>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</si>
  <si>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</si>
  <si>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</si>
  <si>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</si>
  <si>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</si>
  <si>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</si>
  <si>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</si>
  <si>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</si>
  <si>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</si>
  <si>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</si>
  <si>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</si>
  <si>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</si>
  <si>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</si>
  <si>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</si>
  <si>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</si>
  <si>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</si>
  <si>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</si>
  <si>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</si>
  <si>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</si>
  <si>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</si>
  <si>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</si>
  <si>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</si>
  <si>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</si>
  <si>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</si>
  <si>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</si>
  <si>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</si>
  <si>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</si>
  <si>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</si>
  <si>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</si>
  <si>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</si>
  <si>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</si>
  <si>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</si>
  <si>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</si>
  <si>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</si>
  <si>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</si>
  <si>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</si>
  <si>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</si>
  <si>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</si>
  <si>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</si>
  <si>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</si>
  <si>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</si>
  <si>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</si>
  <si>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</si>
  <si>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</si>
  <si>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</si>
  <si>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</si>
  <si>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</si>
  <si>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</si>
  <si>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</si>
  <si>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</si>
  <si>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</si>
  <si>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</si>
  <si>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</si>
  <si>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</si>
  <si>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</si>
  <si>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</si>
  <si>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</si>
  <si>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</si>
  <si>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</si>
  <si>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</si>
  <si>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</si>
  <si>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</si>
  <si>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</si>
  <si>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</si>
  <si>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</si>
  <si>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</si>
  <si>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</si>
  <si>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</si>
  <si>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</si>
  <si>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</si>
  <si>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</si>
  <si>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</si>
  <si>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</si>
  <si>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</si>
  <si>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</si>
  <si>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</si>
  <si>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</si>
  <si>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</si>
  <si>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</si>
  <si>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</si>
  <si>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</si>
  <si>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</si>
  <si>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</si>
  <si>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</si>
  <si>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</si>
  <si>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</si>
  <si>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</si>
  <si>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</si>
  <si>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</si>
  <si>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</si>
  <si>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</si>
  <si>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</si>
  <si>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</si>
  <si>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</si>
  <si>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</si>
  <si>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</si>
  <si>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</si>
  <si>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</si>
  <si>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</si>
  <si>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</si>
  <si>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</si>
  <si>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</si>
  <si>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</si>
  <si>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</si>
  <si>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</si>
  <si>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</si>
  <si>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</si>
  <si>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</si>
  <si>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</si>
  <si>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</si>
  <si>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</si>
  <si>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</si>
  <si>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</si>
  <si>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</si>
  <si>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</si>
  <si>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</si>
  <si>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</si>
  <si>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</si>
  <si>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</si>
  <si>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</si>
  <si>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</si>
  <si>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</si>
  <si>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</si>
  <si>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</si>
  <si>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</si>
  <si>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</si>
  <si>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</si>
  <si>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</si>
  <si>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</si>
  <si>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</si>
  <si>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</si>
  <si>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</si>
  <si>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</si>
  <si>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</si>
  <si>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</si>
  <si>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</si>
  <si>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</si>
  <si>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</si>
  <si>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</si>
  <si>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</si>
  <si>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</si>
  <si>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</si>
  <si>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</si>
  <si>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</si>
  <si>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</si>
  <si>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</si>
  <si>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</si>
  <si>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</si>
  <si>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</si>
  <si>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</si>
  <si>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</si>
  <si>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</si>
  <si>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</si>
  <si>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</si>
  <si>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</si>
  <si>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</si>
  <si>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</si>
  <si>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</si>
  <si>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</si>
  <si>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</si>
  <si>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</si>
  <si>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</si>
  <si>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</si>
  <si>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</si>
  <si>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</si>
  <si>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</si>
  <si>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</si>
  <si>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</si>
  <si>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</si>
  <si>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</si>
  <si>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</si>
  <si>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</si>
  <si>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</si>
  <si>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</si>
  <si>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</si>
  <si>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</si>
  <si>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</si>
  <si>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</si>
  <si>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</si>
  <si>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</si>
  <si>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</si>
  <si>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</si>
  <si>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</si>
  <si>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</si>
  <si>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</si>
  <si>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</si>
  <si>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</si>
  <si>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</si>
  <si>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</si>
  <si>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</si>
  <si>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</si>
  <si>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</si>
  <si>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</si>
  <si>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</si>
  <si>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</si>
  <si>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</si>
  <si>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</si>
  <si>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</si>
  <si>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</si>
  <si>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</si>
  <si>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</si>
  <si>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</si>
  <si>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</si>
  <si>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</si>
  <si>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</si>
  <si>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</si>
  <si>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</si>
  <si>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</si>
  <si>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</si>
  <si>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</si>
  <si>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</si>
  <si>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</si>
  <si>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</si>
  <si>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</si>
  <si>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</si>
  <si>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</si>
  <si>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</si>
  <si>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</si>
  <si>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</si>
  <si>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</si>
  <si>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</si>
  <si>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</si>
  <si>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</si>
  <si>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</si>
  <si>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</si>
  <si>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</si>
  <si>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</si>
  <si>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</si>
  <si>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</si>
  <si>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</si>
  <si>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</si>
  <si>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</si>
  <si>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</si>
  <si>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</si>
  <si>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</si>
  <si>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</si>
  <si>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</si>
  <si>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</si>
  <si>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</si>
  <si>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</si>
  <si>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</si>
  <si>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</si>
  <si>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</si>
  <si>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</si>
  <si>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</si>
  <si>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</si>
  <si>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</si>
  <si>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</si>
  <si>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</si>
  <si>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</si>
  <si>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</si>
  <si>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</si>
  <si>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</si>
  <si>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</si>
  <si>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</si>
  <si>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</si>
  <si>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</si>
  <si>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</si>
  <si>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</si>
  <si>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</si>
  <si>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</si>
  <si>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</si>
  <si>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</si>
  <si>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</si>
  <si>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</si>
  <si>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</si>
  <si>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</si>
  <si>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</si>
  <si>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</si>
  <si>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</si>
  <si>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</si>
  <si>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</si>
  <si>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</si>
  <si>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</si>
  <si>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</si>
  <si>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</si>
  <si>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</si>
  <si>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</si>
  <si>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</si>
  <si>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</si>
  <si>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</si>
  <si>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</si>
  <si>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</si>
  <si>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</si>
  <si>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</si>
  <si>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</si>
  <si>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</si>
  <si>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</si>
  <si>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</si>
  <si>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</si>
  <si>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</si>
  <si>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</si>
  <si>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</si>
  <si>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</si>
  <si>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</si>
  <si>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</si>
  <si>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</si>
  <si>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</si>
  <si>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</si>
  <si>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</si>
  <si>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</si>
  <si>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</si>
  <si>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</si>
  <si>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</si>
  <si>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</si>
  <si>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</si>
  <si>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</si>
  <si>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</si>
  <si>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</si>
  <si>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</si>
  <si>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</si>
  <si>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</si>
  <si>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</si>
  <si>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</si>
  <si>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</si>
  <si>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</si>
  <si>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</si>
  <si>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</si>
  <si>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</si>
  <si>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</si>
  <si>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</si>
  <si>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</si>
  <si>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</si>
  <si>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</si>
  <si>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</si>
  <si>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</si>
  <si>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</si>
  <si>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</si>
  <si>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</si>
  <si>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</si>
  <si>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</si>
  <si>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</si>
  <si>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</si>
  <si>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</si>
  <si>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</si>
  <si>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</si>
  <si>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</si>
  <si>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</si>
  <si>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</si>
  <si>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</si>
  <si>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</si>
  <si>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</si>
  <si>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</si>
  <si>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</si>
  <si>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</si>
  <si>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</si>
  <si>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</si>
  <si>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</si>
  <si>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</si>
  <si>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</si>
  <si>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</si>
  <si>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</si>
  <si>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</si>
  <si>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</si>
  <si>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</si>
  <si>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</si>
  <si>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</si>
  <si>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</si>
  <si>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</si>
  <si>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</si>
  <si>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</si>
  <si>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</si>
  <si>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</si>
  <si>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</si>
  <si>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</si>
  <si>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</si>
  <si>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</si>
  <si>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</si>
  <si>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</si>
  <si>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</si>
  <si>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</si>
  <si>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</si>
  <si>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</si>
  <si>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</si>
  <si>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</si>
  <si>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</si>
  <si>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</si>
  <si>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</si>
  <si>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</si>
  <si>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</si>
  <si>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</si>
  <si>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</si>
  <si>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</si>
  <si>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</si>
  <si>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</si>
  <si>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</si>
  <si>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</si>
  <si>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</si>
  <si>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</si>
  <si>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</si>
  <si>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</si>
  <si>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</si>
  <si>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</si>
  <si>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</si>
  <si>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</si>
  <si>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</si>
  <si>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</si>
  <si>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</si>
  <si>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</si>
  <si>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</si>
  <si>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</si>
  <si>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</si>
  <si>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</si>
  <si>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</si>
  <si>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</si>
  <si>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</si>
  <si>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</si>
  <si>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</si>
  <si>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</si>
  <si>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</si>
  <si>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</si>
  <si>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</si>
  <si>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</si>
  <si>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</si>
  <si>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</si>
  <si>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</si>
  <si>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</si>
  <si>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</si>
  <si>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</si>
  <si>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</si>
  <si>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</si>
  <si>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</si>
  <si>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</si>
  <si>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</si>
  <si>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</si>
  <si>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</si>
  <si>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</si>
  <si>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</si>
  <si>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</si>
  <si>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</si>
  <si>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</si>
  <si>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</si>
  <si>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</si>
  <si>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</si>
  <si>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</si>
  <si>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</si>
  <si>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</si>
  <si>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</si>
  <si>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</si>
  <si>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</si>
  <si>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</si>
  <si>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</si>
  <si>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</si>
  <si>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</si>
  <si>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</si>
  <si>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</si>
  <si>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</si>
  <si>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</si>
  <si>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</si>
  <si>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</si>
  <si>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</si>
  <si>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</si>
  <si>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</si>
  <si>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</si>
  <si>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</si>
  <si>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</si>
  <si>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</si>
  <si>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</si>
  <si>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</si>
  <si>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</si>
  <si>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</si>
  <si>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</si>
  <si>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</si>
  <si>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</si>
  <si>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</si>
  <si>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</si>
  <si>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</si>
  <si>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</si>
  <si>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</si>
  <si>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</si>
  <si>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</si>
  <si>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</si>
  <si>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</si>
  <si>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</si>
  <si>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</si>
  <si>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</si>
  <si>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</si>
  <si>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</si>
  <si>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</si>
  <si>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</si>
  <si>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</si>
  <si>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</si>
  <si>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</si>
  <si>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</si>
  <si>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</si>
  <si>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</si>
  <si>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</si>
  <si>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</si>
  <si>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</si>
  <si>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</si>
  <si>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</si>
  <si>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</si>
  <si>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</si>
  <si>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</si>
  <si>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</si>
  <si>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</si>
  <si>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</si>
  <si>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</si>
  <si>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</si>
  <si>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</si>
  <si>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</si>
  <si>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</si>
  <si>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</si>
  <si>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</si>
  <si>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</si>
  <si>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</si>
  <si>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</si>
  <si>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</si>
  <si>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</si>
  <si>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</si>
  <si>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</si>
  <si>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</si>
  <si>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</si>
  <si>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</si>
  <si>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</si>
  <si>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</si>
  <si>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</si>
  <si>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</si>
  <si>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</si>
  <si>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</si>
  <si>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</si>
  <si>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</si>
  <si>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</si>
  <si>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</si>
  <si>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</si>
  <si>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</si>
  <si>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</si>
  <si>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</si>
  <si>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</si>
  <si>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</si>
  <si>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</si>
  <si>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</si>
  <si>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</si>
  <si>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</si>
  <si>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</si>
  <si>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</si>
  <si>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</si>
  <si>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</si>
  <si>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</si>
  <si>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</si>
  <si>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</si>
  <si>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</si>
  <si>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</si>
  <si>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</si>
  <si>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</si>
  <si>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</si>
  <si>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</si>
  <si>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</si>
  <si>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</si>
  <si>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</si>
  <si>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</si>
  <si>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</si>
  <si>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</si>
  <si>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</si>
  <si>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</si>
  <si>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</si>
  <si>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</si>
  <si>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</si>
  <si>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</si>
  <si>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</si>
  <si>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</si>
  <si>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</si>
  <si>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</si>
  <si>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</si>
  <si>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</si>
  <si>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</si>
  <si>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</si>
  <si>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</si>
  <si>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</si>
  <si>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</si>
  <si>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</si>
  <si>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</si>
  <si>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</si>
  <si>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</si>
  <si>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</si>
  <si>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</si>
  <si>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</si>
  <si>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</si>
  <si>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</si>
  <si>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</si>
  <si>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</si>
  <si>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</si>
  <si>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</si>
  <si>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</si>
  <si>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</si>
  <si>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</si>
  <si>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</si>
  <si>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</si>
  <si>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</si>
  <si>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</si>
  <si>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</si>
  <si>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</si>
  <si>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</si>
  <si>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</si>
  <si>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</si>
  <si>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</si>
  <si>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</si>
  <si>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</si>
  <si>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</si>
  <si>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</si>
  <si>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</si>
  <si>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</si>
  <si>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</si>
  <si>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</si>
  <si>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</si>
  <si>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</si>
  <si>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</si>
  <si>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</si>
  <si>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</si>
  <si>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</si>
  <si>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</si>
  <si>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</si>
  <si>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</si>
  <si>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</si>
  <si>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</si>
  <si>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</si>
  <si>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</si>
  <si>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</si>
  <si>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</si>
  <si>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</si>
  <si>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</si>
  <si>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</si>
  <si>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</si>
  <si>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</si>
  <si>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</si>
  <si>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</si>
  <si>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</si>
  <si>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</si>
  <si>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</si>
  <si>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</si>
  <si>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</si>
  <si>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</si>
  <si>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</si>
  <si>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</si>
  <si>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</si>
  <si>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</si>
  <si>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</si>
  <si>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</si>
  <si>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</si>
  <si>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</si>
  <si>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</si>
  <si>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</si>
  <si>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</si>
  <si>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</si>
  <si>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</si>
  <si>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</si>
  <si>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</si>
  <si>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</si>
  <si>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</si>
  <si>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</si>
  <si>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</si>
  <si>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</si>
  <si>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</si>
  <si>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</si>
  <si>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</si>
  <si>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</si>
  <si>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</si>
  <si>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</si>
  <si>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</si>
  <si>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</si>
  <si>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</si>
  <si>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</si>
  <si>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</si>
  <si>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</si>
  <si>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</si>
  <si>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</si>
  <si>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</si>
  <si>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</si>
  <si>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</si>
  <si>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</si>
  <si>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</si>
  <si>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</si>
  <si>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</si>
  <si>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</si>
  <si>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</si>
  <si>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</si>
  <si>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</si>
  <si>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</si>
  <si>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</si>
  <si>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</si>
  <si>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</si>
  <si>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</si>
  <si>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</si>
  <si>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</si>
  <si>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</si>
  <si>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</si>
  <si>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</si>
  <si>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</si>
  <si>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</si>
  <si>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</si>
  <si>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</si>
  <si>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</si>
  <si>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</si>
  <si>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</si>
  <si>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</si>
  <si>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</si>
  <si>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</si>
  <si>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</si>
  <si>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</si>
  <si>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</si>
  <si>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</si>
  <si>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</si>
  <si>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</si>
  <si>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</si>
  <si>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</si>
  <si>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</si>
  <si>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</si>
  <si>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</si>
  <si>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</si>
  <si>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</si>
  <si>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</si>
  <si>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</si>
  <si>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</si>
  <si>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</si>
  <si>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</si>
  <si>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</si>
  <si>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</si>
  <si>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</si>
  <si>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</si>
  <si>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</si>
  <si>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</si>
  <si>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</si>
  <si>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</si>
  <si>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</si>
  <si>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</si>
  <si>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</si>
  <si>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</si>
  <si>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</si>
  <si>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</si>
  <si>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</si>
  <si>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</si>
  <si>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</si>
  <si>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</si>
  <si>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</si>
  <si>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</si>
  <si>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</si>
  <si>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</si>
  <si>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</si>
  <si>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</si>
  <si>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</si>
  <si>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</si>
  <si>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</si>
  <si>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</si>
  <si>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</si>
  <si>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</si>
  <si>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</si>
  <si>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</si>
  <si>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</si>
  <si>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</si>
  <si>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</si>
  <si>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</si>
  <si>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</si>
  <si>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</si>
  <si>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</si>
  <si>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</si>
  <si>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</si>
  <si>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</si>
  <si>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</si>
  <si>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</si>
  <si>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</si>
  <si>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</si>
  <si>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</si>
  <si>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</si>
  <si>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</si>
  <si>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</si>
  <si>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</si>
  <si>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</si>
  <si>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</si>
  <si>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</si>
  <si>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</si>
  <si>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</si>
  <si>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</si>
  <si>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</si>
  <si>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</si>
  <si>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</si>
  <si>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</si>
  <si>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</si>
  <si>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</si>
  <si>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</si>
  <si>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</si>
  <si>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</si>
  <si>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</si>
  <si>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</si>
  <si>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</si>
  <si>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</si>
  <si>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</si>
  <si>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</si>
  <si>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</si>
  <si>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</si>
  <si>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</si>
  <si>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</si>
  <si>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</si>
  <si>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</si>
  <si>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</si>
  <si>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</si>
  <si>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</si>
  <si>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</si>
  <si>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</si>
  <si>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</si>
  <si>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</si>
  <si>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</si>
  <si>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</si>
  <si>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</si>
  <si>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</si>
  <si>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</si>
  <si>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</si>
  <si>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</si>
  <si>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</si>
  <si>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</si>
  <si>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</si>
  <si>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</si>
  <si>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</si>
  <si>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</si>
  <si>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</si>
  <si>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</si>
  <si>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</si>
  <si>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</si>
  <si>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</si>
  <si>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</si>
  <si>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</si>
  <si>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</si>
  <si>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</si>
  <si>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</si>
  <si>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</si>
  <si>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</si>
  <si>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</si>
  <si>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</si>
  <si>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</si>
  <si>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</si>
  <si>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</si>
  <si>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</si>
  <si>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</si>
  <si>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</si>
  <si>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</si>
  <si>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</si>
  <si>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</si>
  <si>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</si>
  <si>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</si>
  <si>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</si>
  <si>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</si>
  <si>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</si>
  <si>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</si>
  <si>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</si>
  <si>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</si>
  <si>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</si>
  <si>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</si>
  <si>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</si>
  <si>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</si>
  <si>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</si>
  <si>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</si>
  <si>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</si>
  <si>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</si>
  <si>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</si>
  <si>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</si>
  <si>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</si>
  <si>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</si>
  <si>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</si>
  <si>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</si>
  <si>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</si>
  <si>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</si>
  <si>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</si>
  <si>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</si>
  <si>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</si>
  <si>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</si>
  <si>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</si>
  <si>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</si>
  <si>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</si>
  <si>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</si>
  <si>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</si>
  <si>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</si>
  <si>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</si>
  <si>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</si>
  <si>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</si>
  <si>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</si>
  <si>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</si>
  <si>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</si>
  <si>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</si>
  <si>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</si>
  <si>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</si>
  <si>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</si>
  <si>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</si>
  <si>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</si>
  <si>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</si>
  <si>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</si>
  <si>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</si>
  <si>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</si>
  <si>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</si>
  <si>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</si>
  <si>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</si>
  <si>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</si>
  <si>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</si>
  <si>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</si>
  <si>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</si>
  <si>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</si>
  <si>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</si>
  <si>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</si>
  <si>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</si>
  <si>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</si>
  <si>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</si>
  <si>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</si>
  <si>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</si>
  <si>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</si>
  <si>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</si>
  <si>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</si>
  <si>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</si>
  <si>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</si>
  <si>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</si>
  <si>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</si>
  <si>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</si>
  <si>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</si>
  <si>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</si>
  <si>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</si>
  <si>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</si>
  <si>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</si>
  <si>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</si>
  <si>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</si>
  <si>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</si>
  <si>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</si>
  <si>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</si>
  <si>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</si>
  <si>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</si>
  <si>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</si>
  <si>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</si>
  <si>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</si>
  <si>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</si>
  <si>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</si>
  <si>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</si>
  <si>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</si>
  <si>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</si>
  <si>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</si>
  <si>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</si>
  <si>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</si>
  <si>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</si>
  <si>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</si>
  <si>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</si>
  <si>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</si>
  <si>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</si>
  <si>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</si>
  <si>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</si>
  <si>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</si>
  <si>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</si>
  <si>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</si>
  <si>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</si>
  <si>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</si>
  <si>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</si>
  <si>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</si>
  <si>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</si>
  <si>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</si>
  <si>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</si>
  <si>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</si>
  <si>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</si>
  <si>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</si>
  <si>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</si>
  <si>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</si>
  <si>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</si>
  <si>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</si>
  <si>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</si>
  <si>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</si>
  <si>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</si>
  <si>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</si>
  <si>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</si>
  <si>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</si>
  <si>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</si>
  <si>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</si>
  <si>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</si>
  <si>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</si>
  <si>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</si>
  <si>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</si>
  <si>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</si>
  <si>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</si>
  <si>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</si>
  <si>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</si>
  <si>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</si>
  <si>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</si>
  <si>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</si>
  <si>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</si>
  <si>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</si>
  <si>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</si>
  <si>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</si>
  <si>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</si>
  <si>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</si>
  <si>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</si>
  <si>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</si>
  <si>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</si>
  <si>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</si>
  <si>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</si>
  <si>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</si>
  <si>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</si>
  <si>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</si>
  <si>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</si>
  <si>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</si>
  <si>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</si>
  <si>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</si>
  <si>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</si>
  <si>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</si>
  <si>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</si>
  <si>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</si>
  <si>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</si>
  <si>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</si>
  <si>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</si>
  <si>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</si>
  <si>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</si>
  <si>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</si>
  <si>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</si>
  <si>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</si>
  <si>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</si>
  <si>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</si>
  <si>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</si>
  <si>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</si>
  <si>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</si>
  <si>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</si>
  <si>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</si>
  <si>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</si>
  <si>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</si>
  <si>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</si>
  <si>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</si>
  <si>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</si>
  <si>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</si>
  <si>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</si>
  <si>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</si>
  <si>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</si>
  <si>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</si>
  <si>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</si>
  <si>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</si>
  <si>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</si>
  <si>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</si>
  <si>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</si>
  <si>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</si>
  <si>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</si>
  <si>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</si>
  <si>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</si>
  <si>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</si>
  <si>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</si>
  <si>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</si>
  <si>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</si>
  <si>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</si>
  <si>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</si>
  <si>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</si>
  <si>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</si>
  <si>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</si>
  <si>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</si>
  <si>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</si>
  <si>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</si>
  <si>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</si>
  <si>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</si>
  <si>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</si>
  <si>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</si>
  <si>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</si>
  <si>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</si>
  <si>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</si>
  <si>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</si>
  <si>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</si>
  <si>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</si>
  <si>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</si>
  <si>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</si>
  <si>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</si>
  <si>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</si>
  <si>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</si>
  <si>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</si>
  <si>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</si>
  <si>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</si>
  <si>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</si>
  <si>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</si>
  <si>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</si>
  <si>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</si>
  <si>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</si>
  <si>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</si>
  <si>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</si>
  <si>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</si>
  <si>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</si>
  <si>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</si>
  <si>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</si>
  <si>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</si>
  <si>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</si>
  <si>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</si>
  <si>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</si>
  <si>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</si>
  <si>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</si>
  <si>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</si>
  <si>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</si>
  <si>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</si>
  <si>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</si>
  <si>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</si>
  <si>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</si>
  <si>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</si>
  <si>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</si>
  <si>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</si>
  <si>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</si>
  <si>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</si>
  <si>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</si>
  <si>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</si>
  <si>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</si>
  <si>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</si>
  <si>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</si>
  <si>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</si>
  <si>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</si>
  <si>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</si>
  <si>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</si>
  <si>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</si>
  <si>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</si>
  <si>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</si>
  <si>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</si>
  <si>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</si>
  <si>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</si>
  <si>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</si>
  <si>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</si>
  <si>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</si>
  <si>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</si>
  <si>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</si>
  <si>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</si>
  <si>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</si>
  <si>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</si>
  <si>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</si>
  <si>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</si>
  <si>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</si>
  <si>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</si>
  <si>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</si>
  <si>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</si>
  <si>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</si>
  <si>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</si>
  <si>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</si>
  <si>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</si>
  <si>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</si>
  <si>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</si>
  <si>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</si>
  <si>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</si>
  <si>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</si>
  <si>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</si>
  <si>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</si>
  <si>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</si>
  <si>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</si>
  <si>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</si>
  <si>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</si>
  <si>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</si>
  <si>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</si>
  <si>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</si>
  <si>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</si>
  <si>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</si>
  <si>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</si>
  <si>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</si>
  <si>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</si>
  <si>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</si>
  <si>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</si>
  <si>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</si>
  <si>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</si>
  <si>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</si>
  <si>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</si>
  <si>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</si>
  <si>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</si>
  <si>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</si>
  <si>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</si>
  <si>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</si>
  <si>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</si>
  <si>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</si>
  <si>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</si>
  <si>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</si>
  <si>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</si>
  <si>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</si>
  <si>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</si>
  <si>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</si>
  <si>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</si>
  <si>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</si>
  <si>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</si>
  <si>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</si>
  <si>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</si>
  <si>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</si>
  <si>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</si>
  <si>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</si>
  <si>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</si>
  <si>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</si>
  <si>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</si>
  <si>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</si>
  <si>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</si>
  <si>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</si>
  <si>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</si>
  <si>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</si>
  <si>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</si>
  <si>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</si>
  <si>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</si>
  <si>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</si>
  <si>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</si>
  <si>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</si>
  <si>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</si>
  <si>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</si>
  <si>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</si>
  <si>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</si>
  <si>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</si>
  <si>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</si>
  <si>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</si>
  <si>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</si>
  <si>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</si>
  <si>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</si>
  <si>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</si>
  <si>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</si>
  <si>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</si>
  <si>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</si>
  <si>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</si>
  <si>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</si>
  <si>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</si>
  <si>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</si>
  <si>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</si>
  <si>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</si>
  <si>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</si>
  <si>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</si>
  <si>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</si>
  <si>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</si>
  <si>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</si>
  <si>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</si>
  <si>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</si>
  <si>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</si>
  <si>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</si>
  <si>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</si>
  <si>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</si>
  <si>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</si>
  <si>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</si>
  <si>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</si>
  <si>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</si>
  <si>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</si>
  <si>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</si>
  <si>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</si>
  <si>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</si>
  <si>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</si>
  <si>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</si>
  <si>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</si>
  <si>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</si>
  <si>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</si>
  <si>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</si>
  <si>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</si>
  <si>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</si>
  <si>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</si>
  <si>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</si>
  <si>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</si>
  <si>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</si>
  <si>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</si>
  <si>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</si>
  <si>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</si>
  <si>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</si>
  <si>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</si>
  <si>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</si>
  <si>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</si>
  <si>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</si>
  <si>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</si>
  <si>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</si>
  <si>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</si>
  <si>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</si>
  <si>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</si>
  <si>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</si>
  <si>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</si>
  <si>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</si>
  <si>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</si>
  <si>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</si>
  <si>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</si>
  <si>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</si>
  <si>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</si>
  <si>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</si>
  <si>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</si>
  <si>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</si>
  <si>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</si>
  <si>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</si>
  <si>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</si>
  <si>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</si>
  <si>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</si>
  <si>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</si>
  <si>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</si>
  <si>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</si>
  <si>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</si>
  <si>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</si>
  <si>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</si>
  <si>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</si>
  <si>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</si>
  <si>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</si>
  <si>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</si>
  <si>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</si>
  <si>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</si>
  <si>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</si>
  <si>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</si>
  <si>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</si>
  <si>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</si>
  <si>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</si>
  <si>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</si>
  <si>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</si>
  <si>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</si>
  <si>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</si>
  <si>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</si>
  <si>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</si>
  <si>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</si>
  <si>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</si>
  <si>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</si>
  <si>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</si>
  <si>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</si>
  <si>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</si>
  <si>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</si>
  <si>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</si>
  <si>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</si>
  <si>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</si>
  <si>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</si>
  <si>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</si>
  <si>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</si>
  <si>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</si>
  <si>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</si>
  <si>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</si>
  <si>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</si>
  <si>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</si>
  <si>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</si>
  <si>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</si>
  <si>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</si>
  <si>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</si>
  <si>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</si>
  <si>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</si>
  <si>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</si>
  <si>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</si>
  <si>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</si>
  <si>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</si>
  <si>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</si>
  <si>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</si>
  <si>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</si>
  <si>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</si>
  <si>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</si>
  <si>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</si>
  <si>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</si>
  <si>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</si>
  <si>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</si>
  <si>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</si>
  <si>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</si>
  <si>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</si>
  <si>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</si>
  <si>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</si>
  <si>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</si>
  <si>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</si>
  <si>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</si>
  <si>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</si>
  <si>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</si>
  <si>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</si>
  <si>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</si>
  <si>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</si>
  <si>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</si>
  <si>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</si>
  <si>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</si>
  <si>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</si>
  <si>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</si>
  <si>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</si>
  <si>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</si>
  <si>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</si>
  <si>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</si>
  <si>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</si>
  <si>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</si>
  <si>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</si>
  <si>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</si>
  <si>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</si>
  <si>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</si>
  <si>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</si>
  <si>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</si>
  <si>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</si>
  <si>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</si>
  <si>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</si>
  <si>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</si>
  <si>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</si>
  <si>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</si>
  <si>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</si>
  <si>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</si>
  <si>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</si>
  <si>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</si>
  <si>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</si>
  <si>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</si>
  <si>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</si>
  <si>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</si>
  <si>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</si>
  <si>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</si>
  <si>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</si>
  <si>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</si>
  <si>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</si>
  <si>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</si>
  <si>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</si>
  <si>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</si>
  <si>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</si>
  <si>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</si>
  <si>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</si>
  <si>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</si>
  <si>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</si>
  <si>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</si>
  <si>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</si>
  <si>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</si>
  <si>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</si>
  <si>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</si>
  <si>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</si>
  <si>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</si>
  <si>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</si>
  <si>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</si>
  <si>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</si>
  <si>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</si>
  <si>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</si>
  <si>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</si>
  <si>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</si>
  <si>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</si>
  <si>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</si>
  <si>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</si>
  <si>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</si>
  <si>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</si>
  <si>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</si>
  <si>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</si>
  <si>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</si>
  <si>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</si>
  <si>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</si>
  <si>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</si>
  <si>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</si>
  <si>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</si>
  <si>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</si>
  <si>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</si>
  <si>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</si>
  <si>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</si>
  <si>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</si>
  <si>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</si>
  <si>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</si>
  <si>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</si>
  <si>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</si>
  <si>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</si>
  <si>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</si>
  <si>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</si>
  <si>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</si>
  <si>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</si>
  <si>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</si>
  <si>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</si>
  <si>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</si>
  <si>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</si>
  <si>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</si>
  <si>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</si>
  <si>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</si>
  <si>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</si>
  <si>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</si>
  <si>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</si>
  <si>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</si>
  <si>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</si>
  <si>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</si>
  <si>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</si>
  <si>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</si>
  <si>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</si>
  <si>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</si>
  <si>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</si>
  <si>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</si>
  <si>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</si>
  <si>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</si>
  <si>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</si>
  <si>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</si>
  <si>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</si>
  <si>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</si>
  <si>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</si>
  <si>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</si>
  <si>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</si>
  <si>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</si>
  <si>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</si>
  <si>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</si>
  <si>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</si>
  <si>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</si>
  <si>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</si>
  <si>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</si>
  <si>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</si>
  <si>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</si>
  <si>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</si>
  <si>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</si>
  <si>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</si>
  <si>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</si>
  <si>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</si>
  <si>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</si>
  <si>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</si>
  <si>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</si>
  <si>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</si>
  <si>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</si>
  <si>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</si>
  <si>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</si>
  <si>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</si>
  <si>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</si>
  <si>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</si>
  <si>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</si>
  <si>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</si>
  <si>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</si>
  <si>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</si>
  <si>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</si>
  <si>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</si>
  <si>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</si>
  <si>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</si>
  <si>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</si>
  <si>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</si>
  <si>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</si>
  <si>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</si>
  <si>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</si>
  <si>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</si>
  <si>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</si>
  <si>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</si>
  <si>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</si>
  <si>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</si>
  <si>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</si>
  <si>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</si>
  <si>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</si>
  <si>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</si>
  <si>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</si>
  <si>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</si>
  <si>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</si>
  <si>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</si>
  <si>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</si>
  <si>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</si>
  <si>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</si>
  <si>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</si>
  <si>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</si>
  <si>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</si>
  <si>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</si>
  <si>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</si>
  <si>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</si>
  <si>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</si>
  <si>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</si>
  <si>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</si>
  <si>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</si>
  <si>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</si>
  <si>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</si>
  <si>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</si>
  <si>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</si>
  <si>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</si>
  <si>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</si>
  <si>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</si>
  <si>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</si>
  <si>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</si>
  <si>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</si>
  <si>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</si>
  <si>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</si>
  <si>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</si>
  <si>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</si>
  <si>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</si>
  <si>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</si>
  <si>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</si>
  <si>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</si>
  <si>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</si>
  <si>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</si>
  <si>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</si>
  <si>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</si>
  <si>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</si>
  <si>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</si>
  <si>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</si>
  <si>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</si>
  <si>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</si>
  <si>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</si>
  <si>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</si>
  <si>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</si>
  <si>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</si>
  <si>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</si>
  <si>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</si>
  <si>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</si>
  <si>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</si>
  <si>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</si>
  <si>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</si>
  <si>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</si>
  <si>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</si>
  <si>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</si>
  <si>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</si>
  <si>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</si>
  <si>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</si>
  <si>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</si>
  <si>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</si>
  <si>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</si>
  <si>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</si>
  <si>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</si>
  <si>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</si>
  <si>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</si>
  <si>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</si>
  <si>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</si>
  <si>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</si>
  <si>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</si>
  <si>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</si>
  <si>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</si>
  <si>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</si>
  <si>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</si>
  <si>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</si>
  <si>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</si>
  <si>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</si>
  <si>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</si>
  <si>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</si>
  <si>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</si>
  <si>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</si>
  <si>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</si>
  <si>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</si>
  <si>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</si>
  <si>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</si>
  <si>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</si>
  <si>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</si>
  <si>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</si>
  <si>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</si>
  <si>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</si>
  <si>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</si>
  <si>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</si>
  <si>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</si>
  <si>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</si>
  <si>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</si>
  <si>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</si>
  <si>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</si>
  <si>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</si>
  <si>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</si>
  <si>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</si>
  <si>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</si>
  <si>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</si>
  <si>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</si>
  <si>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</si>
  <si>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</si>
  <si>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</si>
  <si>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</si>
  <si>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</si>
  <si>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</si>
  <si>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</si>
  <si>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</si>
  <si>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</si>
  <si>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</si>
  <si>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</si>
  <si>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</si>
  <si>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</si>
  <si>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</si>
  <si>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</si>
  <si>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</si>
  <si>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</si>
  <si>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</si>
  <si>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</si>
  <si>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</si>
  <si>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</si>
  <si>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</si>
  <si>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</si>
  <si>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</si>
  <si>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</si>
  <si>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</si>
  <si>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</si>
  <si>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</si>
  <si>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</si>
  <si>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</si>
  <si>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</si>
  <si>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</si>
  <si>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</si>
  <si>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</si>
  <si>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</si>
  <si>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</si>
  <si>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</si>
  <si>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</si>
  <si>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</si>
  <si>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</si>
  <si>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</si>
  <si>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</si>
  <si>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</si>
  <si>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</si>
  <si>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</si>
  <si>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</si>
  <si>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</si>
  <si>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</si>
  <si>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</si>
  <si>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</si>
  <si>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</si>
  <si>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</si>
  <si>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</si>
  <si>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</si>
  <si>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</si>
  <si>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</si>
  <si>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</si>
  <si>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</si>
  <si>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</si>
  <si>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</si>
  <si>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</si>
  <si>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</si>
  <si>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</si>
  <si>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</si>
  <si>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</si>
  <si>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</si>
  <si>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</si>
  <si>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</si>
  <si>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</si>
  <si>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</si>
  <si>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</si>
  <si>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</si>
  <si>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</si>
  <si>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</si>
  <si>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</si>
  <si>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</si>
  <si>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</si>
  <si>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</si>
  <si>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</si>
  <si>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</si>
  <si>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</si>
  <si>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</si>
  <si>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</si>
  <si>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</si>
  <si>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</si>
  <si>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</si>
  <si>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</si>
  <si>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</si>
  <si>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</si>
  <si>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</si>
  <si>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</si>
  <si>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</si>
  <si>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</si>
  <si>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</si>
  <si>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</si>
  <si>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</si>
  <si>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</si>
  <si>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</si>
  <si>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</si>
  <si>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</si>
  <si>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</si>
  <si>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</si>
  <si>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</si>
  <si>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</si>
  <si>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</si>
  <si>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</si>
  <si>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</si>
  <si>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</si>
  <si>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</si>
  <si>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</si>
  <si>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</si>
  <si>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</si>
  <si>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</si>
  <si>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</si>
  <si>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</si>
  <si>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</si>
  <si>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</si>
  <si>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</si>
  <si>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</si>
  <si>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</si>
  <si>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</si>
  <si>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</si>
  <si>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</si>
  <si>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</si>
  <si>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</si>
  <si>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</si>
  <si>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</si>
  <si>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</si>
  <si>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</si>
  <si>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</si>
  <si>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</si>
  <si>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</si>
  <si>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</si>
  <si>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</si>
  <si>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</si>
  <si>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</si>
  <si>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</si>
  <si>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</si>
  <si>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</si>
  <si>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>3336034291</t>
  </si>
  <si>
    <t>3336034152</t>
  </si>
  <si>
    <t>3336034264 </t>
  </si>
  <si>
    <t>3336034611</t>
  </si>
  <si>
    <t>3336034474</t>
  </si>
  <si>
    <t xml:space="preserve">GAVETA DE DEPOSITO LLENA </t>
  </si>
  <si>
    <t>3336035092</t>
  </si>
  <si>
    <t>3336035085</t>
  </si>
  <si>
    <t>3336035083</t>
  </si>
  <si>
    <t>3336034966</t>
  </si>
  <si>
    <t>3336034749</t>
  </si>
  <si>
    <t>3336034728</t>
  </si>
  <si>
    <t>3336035119</t>
  </si>
  <si>
    <t xml:space="preserve">GAVETA DE RECHAZO LLENA </t>
  </si>
  <si>
    <t>2 Gavetas Vacías y 1 Fallando</t>
  </si>
  <si>
    <t xml:space="preserve">DISPENSADOR </t>
  </si>
  <si>
    <t xml:space="preserve">Gonzalez Ceballos, Dionisio </t>
  </si>
  <si>
    <t>24 Septiembre de 2021</t>
  </si>
  <si>
    <t>3336036416</t>
  </si>
  <si>
    <t>3336036415</t>
  </si>
  <si>
    <t>3336036414</t>
  </si>
  <si>
    <t>3336036412</t>
  </si>
  <si>
    <t>3336036411</t>
  </si>
  <si>
    <t>3336036410</t>
  </si>
  <si>
    <t>3336036409</t>
  </si>
  <si>
    <t>3336036408</t>
  </si>
  <si>
    <t>3336036407</t>
  </si>
  <si>
    <t>3336036406</t>
  </si>
  <si>
    <t>3336036446</t>
  </si>
  <si>
    <t>3336036444</t>
  </si>
  <si>
    <t>3336036443</t>
  </si>
  <si>
    <t>3336036442</t>
  </si>
  <si>
    <t>3336036438</t>
  </si>
  <si>
    <t>3336036437</t>
  </si>
  <si>
    <t>3336036436</t>
  </si>
  <si>
    <t>3336036435</t>
  </si>
  <si>
    <t>3336036434</t>
  </si>
  <si>
    <t>3336036433</t>
  </si>
  <si>
    <t>3336036432</t>
  </si>
  <si>
    <t>3336036431</t>
  </si>
  <si>
    <t>3336036430</t>
  </si>
  <si>
    <t>3336036429</t>
  </si>
  <si>
    <t>3336036428</t>
  </si>
  <si>
    <t>3336036426</t>
  </si>
  <si>
    <t>3336036425</t>
  </si>
  <si>
    <t>3336036424</t>
  </si>
  <si>
    <t>3336036423</t>
  </si>
  <si>
    <t>3336036422</t>
  </si>
  <si>
    <t>3336036420</t>
  </si>
  <si>
    <t>GAVETAS DE RECHAZO LLENA</t>
  </si>
  <si>
    <t>3336036445</t>
  </si>
  <si>
    <t>3336036439</t>
  </si>
  <si>
    <t>Closed</t>
  </si>
  <si>
    <t>Moreta, Christian Aury</t>
  </si>
  <si>
    <t>EN SERVICIO</t>
  </si>
  <si>
    <t>CARGA EXITOSA</t>
  </si>
  <si>
    <t>3336036477</t>
  </si>
  <si>
    <t>3336036476</t>
  </si>
  <si>
    <t>3336036475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</si>
  <si>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</si>
  <si>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</si>
  <si>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</si>
  <si>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</si>
  <si>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</si>
  <si>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</si>
  <si>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</si>
  <si>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</si>
  <si>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3336036464</t>
  </si>
  <si>
    <t>3336036462</t>
  </si>
  <si>
    <t>3336036461</t>
  </si>
  <si>
    <t>3336036459</t>
  </si>
  <si>
    <t>3336036457</t>
  </si>
  <si>
    <t>3336036456</t>
  </si>
  <si>
    <t>3336036453</t>
  </si>
  <si>
    <t>3336036451</t>
  </si>
  <si>
    <t>SIN ACTIVIDAD DE RETIRO</t>
  </si>
  <si>
    <t>3336036480</t>
  </si>
  <si>
    <t>3336036465</t>
  </si>
  <si>
    <t>3336036463</t>
  </si>
  <si>
    <t>3336036458</t>
  </si>
  <si>
    <t>3336036455</t>
  </si>
  <si>
    <t>GAVETA DE DEPOSTO LLENA</t>
  </si>
  <si>
    <t>GAVETAS VACIAS + GAVETAS FALLANDOEBDO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</si>
</sst>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16"/>
      <tableStyleElement type="headerRow" dxfId="715"/>
      <tableStyleElement type="totalRow" dxfId="714"/>
      <tableStyleElement type="firstColumn" dxfId="713"/>
      <tableStyleElement type="lastColumn" dxfId="712"/>
      <tableStyleElement type="firstRowStripe" dxfId="711"/>
      <tableStyleElement type="firstColumnStripe" dxfId="71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4" t="s">
        <v>58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137.832442129627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100.49858796296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90.4985879629603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90.5651273148178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42.0611689814832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44.1852893518517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14.1091898148152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13.7719328703679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2.72986111111095 días</v>
      </c>
      <c r="B13" s="107" t="s">
        <v>2624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2625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91" priority="99428"/>
  </conditionalFormatting>
  <conditionalFormatting sqref="E3">
    <cfRule type="duplicateValues" dxfId="190" priority="121791"/>
  </conditionalFormatting>
  <conditionalFormatting sqref="E3">
    <cfRule type="duplicateValues" dxfId="189" priority="121792"/>
    <cfRule type="duplicateValues" dxfId="188" priority="121793"/>
  </conditionalFormatting>
  <conditionalFormatting sqref="E3">
    <cfRule type="duplicateValues" dxfId="187" priority="121794"/>
    <cfRule type="duplicateValues" dxfId="186" priority="121795"/>
    <cfRule type="duplicateValues" dxfId="185" priority="121796"/>
    <cfRule type="duplicateValues" dxfId="184" priority="121797"/>
  </conditionalFormatting>
  <conditionalFormatting sqref="B3">
    <cfRule type="duplicateValues" dxfId="183" priority="121798"/>
  </conditionalFormatting>
  <conditionalFormatting sqref="E4">
    <cfRule type="duplicateValues" dxfId="182" priority="143"/>
  </conditionalFormatting>
  <conditionalFormatting sqref="E4">
    <cfRule type="duplicateValues" dxfId="181" priority="140"/>
    <cfRule type="duplicateValues" dxfId="180" priority="141"/>
    <cfRule type="duplicateValues" dxfId="179" priority="142"/>
  </conditionalFormatting>
  <conditionalFormatting sqref="E4">
    <cfRule type="duplicateValues" dxfId="178" priority="139"/>
  </conditionalFormatting>
  <conditionalFormatting sqref="E4">
    <cfRule type="duplicateValues" dxfId="177" priority="136"/>
    <cfRule type="duplicateValues" dxfId="176" priority="137"/>
    <cfRule type="duplicateValues" dxfId="175" priority="138"/>
  </conditionalFormatting>
  <conditionalFormatting sqref="B4">
    <cfRule type="duplicateValues" dxfId="174" priority="135"/>
  </conditionalFormatting>
  <conditionalFormatting sqref="E4">
    <cfRule type="duplicateValues" dxfId="173" priority="134"/>
  </conditionalFormatting>
  <conditionalFormatting sqref="B5">
    <cfRule type="duplicateValues" dxfId="172" priority="118"/>
  </conditionalFormatting>
  <conditionalFormatting sqref="E5">
    <cfRule type="duplicateValues" dxfId="171" priority="117"/>
  </conditionalFormatting>
  <conditionalFormatting sqref="E5">
    <cfRule type="duplicateValues" dxfId="170" priority="114"/>
    <cfRule type="duplicateValues" dxfId="169" priority="115"/>
    <cfRule type="duplicateValues" dxfId="168" priority="116"/>
  </conditionalFormatting>
  <conditionalFormatting sqref="E5">
    <cfRule type="duplicateValues" dxfId="167" priority="113"/>
  </conditionalFormatting>
  <conditionalFormatting sqref="E5">
    <cfRule type="duplicateValues" dxfId="166" priority="110"/>
    <cfRule type="duplicateValues" dxfId="165" priority="111"/>
    <cfRule type="duplicateValues" dxfId="164" priority="112"/>
  </conditionalFormatting>
  <conditionalFormatting sqref="E5">
    <cfRule type="duplicateValues" dxfId="163" priority="109"/>
  </conditionalFormatting>
  <conditionalFormatting sqref="E7">
    <cfRule type="duplicateValues" dxfId="162" priority="62"/>
  </conditionalFormatting>
  <conditionalFormatting sqref="E7">
    <cfRule type="duplicateValues" dxfId="161" priority="60"/>
    <cfRule type="duplicateValues" dxfId="160" priority="61"/>
  </conditionalFormatting>
  <conditionalFormatting sqref="E7">
    <cfRule type="duplicateValues" dxfId="159" priority="57"/>
    <cfRule type="duplicateValues" dxfId="158" priority="58"/>
    <cfRule type="duplicateValues" dxfId="157" priority="59"/>
  </conditionalFormatting>
  <conditionalFormatting sqref="E7">
    <cfRule type="duplicateValues" dxfId="156" priority="53"/>
    <cfRule type="duplicateValues" dxfId="155" priority="54"/>
    <cfRule type="duplicateValues" dxfId="154" priority="55"/>
    <cfRule type="duplicateValues" dxfId="153" priority="56"/>
  </conditionalFormatting>
  <conditionalFormatting sqref="B7">
    <cfRule type="duplicateValues" dxfId="152" priority="52"/>
  </conditionalFormatting>
  <conditionalFormatting sqref="B7">
    <cfRule type="duplicateValues" dxfId="151" priority="50"/>
    <cfRule type="duplicateValues" dxfId="150" priority="51"/>
  </conditionalFormatting>
  <conditionalFormatting sqref="E8">
    <cfRule type="duplicateValues" dxfId="149" priority="49"/>
  </conditionalFormatting>
  <conditionalFormatting sqref="E8">
    <cfRule type="duplicateValues" dxfId="148" priority="48"/>
  </conditionalFormatting>
  <conditionalFormatting sqref="B8">
    <cfRule type="duplicateValues" dxfId="147" priority="47"/>
  </conditionalFormatting>
  <conditionalFormatting sqref="E8">
    <cfRule type="duplicateValues" dxfId="146" priority="46"/>
  </conditionalFormatting>
  <conditionalFormatting sqref="B8">
    <cfRule type="duplicateValues" dxfId="145" priority="45"/>
  </conditionalFormatting>
  <conditionalFormatting sqref="E8">
    <cfRule type="duplicateValues" dxfId="144" priority="44"/>
  </conditionalFormatting>
  <conditionalFormatting sqref="E9">
    <cfRule type="duplicateValues" dxfId="143" priority="33"/>
    <cfRule type="duplicateValues" dxfId="142" priority="34"/>
    <cfRule type="duplicateValues" dxfId="141" priority="35"/>
    <cfRule type="duplicateValues" dxfId="140" priority="36"/>
  </conditionalFormatting>
  <conditionalFormatting sqref="B9">
    <cfRule type="duplicateValues" dxfId="139" priority="130254"/>
  </conditionalFormatting>
  <conditionalFormatting sqref="E6">
    <cfRule type="duplicateValues" dxfId="138" priority="130256"/>
  </conditionalFormatting>
  <conditionalFormatting sqref="B6">
    <cfRule type="duplicateValues" dxfId="137" priority="130257"/>
  </conditionalFormatting>
  <conditionalFormatting sqref="B6">
    <cfRule type="duplicateValues" dxfId="136" priority="130258"/>
    <cfRule type="duplicateValues" dxfId="135" priority="130259"/>
    <cfRule type="duplicateValues" dxfId="134" priority="130260"/>
  </conditionalFormatting>
  <conditionalFormatting sqref="E6">
    <cfRule type="duplicateValues" dxfId="133" priority="130261"/>
    <cfRule type="duplicateValues" dxfId="132" priority="130262"/>
  </conditionalFormatting>
  <conditionalFormatting sqref="E6">
    <cfRule type="duplicateValues" dxfId="131" priority="130263"/>
    <cfRule type="duplicateValues" dxfId="130" priority="130264"/>
    <cfRule type="duplicateValues" dxfId="129" priority="130265"/>
  </conditionalFormatting>
  <conditionalFormatting sqref="E6">
    <cfRule type="duplicateValues" dxfId="128" priority="130266"/>
    <cfRule type="duplicateValues" dxfId="127" priority="130267"/>
    <cfRule type="duplicateValues" dxfId="126" priority="130268"/>
    <cfRule type="duplicateValues" dxfId="125" priority="130269"/>
  </conditionalFormatting>
  <conditionalFormatting sqref="B10">
    <cfRule type="duplicateValues" dxfId="124" priority="148812"/>
  </conditionalFormatting>
  <conditionalFormatting sqref="E10">
    <cfRule type="duplicateValues" dxfId="123" priority="148813"/>
  </conditionalFormatting>
  <conditionalFormatting sqref="E11:E12">
    <cfRule type="duplicateValues" dxfId="122" priority="26"/>
  </conditionalFormatting>
  <conditionalFormatting sqref="E11:E12">
    <cfRule type="duplicateValues" dxfId="121" priority="25"/>
  </conditionalFormatting>
  <conditionalFormatting sqref="E11:E12">
    <cfRule type="duplicateValues" dxfId="120" priority="23"/>
    <cfRule type="duplicateValues" dxfId="119" priority="24"/>
  </conditionalFormatting>
  <conditionalFormatting sqref="E11:E12">
    <cfRule type="duplicateValues" dxfId="118" priority="20"/>
    <cfRule type="duplicateValues" dxfId="117" priority="21"/>
    <cfRule type="duplicateValues" dxfId="116" priority="22"/>
  </conditionalFormatting>
  <conditionalFormatting sqref="B11:B12">
    <cfRule type="duplicateValues" dxfId="115" priority="18"/>
    <cfRule type="duplicateValues" dxfId="114" priority="19"/>
  </conditionalFormatting>
  <conditionalFormatting sqref="B11:B12">
    <cfRule type="duplicateValues" dxfId="113" priority="17"/>
  </conditionalFormatting>
  <conditionalFormatting sqref="B11:B12">
    <cfRule type="duplicateValues" dxfId="112" priority="14"/>
    <cfRule type="duplicateValues" dxfId="111" priority="15"/>
    <cfRule type="duplicateValues" dxfId="110" priority="16"/>
  </conditionalFormatting>
  <conditionalFormatting sqref="E13">
    <cfRule type="duplicateValues" dxfId="109" priority="13"/>
  </conditionalFormatting>
  <conditionalFormatting sqref="E13">
    <cfRule type="duplicateValues" dxfId="108" priority="12"/>
  </conditionalFormatting>
  <conditionalFormatting sqref="E13">
    <cfRule type="duplicateValues" dxfId="107" priority="10"/>
    <cfRule type="duplicateValues" dxfId="106" priority="11"/>
  </conditionalFormatting>
  <conditionalFormatting sqref="E13">
    <cfRule type="duplicateValues" dxfId="105" priority="7"/>
    <cfRule type="duplicateValues" dxfId="104" priority="8"/>
    <cfRule type="duplicateValues" dxfId="103" priority="9"/>
  </conditionalFormatting>
  <conditionalFormatting sqref="B13">
    <cfRule type="duplicateValues" dxfId="102" priority="5"/>
    <cfRule type="duplicateValues" dxfId="101" priority="6"/>
  </conditionalFormatting>
  <conditionalFormatting sqref="B13">
    <cfRule type="duplicateValues" dxfId="100" priority="4"/>
  </conditionalFormatting>
  <conditionalFormatting sqref="B13">
    <cfRule type="duplicateValues" dxfId="99" priority="1"/>
    <cfRule type="duplicateValues" dxfId="98" priority="2"/>
    <cfRule type="duplicateValues" dxfId="97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2617</v>
      </c>
      <c r="C825" s="135" t="s">
        <v>2618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0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96" priority="12"/>
  </conditionalFormatting>
  <conditionalFormatting sqref="B1:B810 B823:B1048576">
    <cfRule type="duplicateValues" dxfId="95" priority="11"/>
  </conditionalFormatting>
  <conditionalFormatting sqref="A811:A814">
    <cfRule type="duplicateValues" dxfId="94" priority="10"/>
  </conditionalFormatting>
  <conditionalFormatting sqref="B811:B814">
    <cfRule type="duplicateValues" dxfId="93" priority="9"/>
  </conditionalFormatting>
  <conditionalFormatting sqref="A823:A1048576 A1:A814">
    <cfRule type="duplicateValues" dxfId="92" priority="8"/>
  </conditionalFormatting>
  <conditionalFormatting sqref="A815:A821">
    <cfRule type="duplicateValues" dxfId="91" priority="7"/>
  </conditionalFormatting>
  <conditionalFormatting sqref="B815:B821">
    <cfRule type="duplicateValues" dxfId="90" priority="6"/>
  </conditionalFormatting>
  <conditionalFormatting sqref="A815:A821">
    <cfRule type="duplicateValues" dxfId="89" priority="5"/>
  </conditionalFormatting>
  <conditionalFormatting sqref="A822">
    <cfRule type="duplicateValues" dxfId="88" priority="4"/>
  </conditionalFormatting>
  <conditionalFormatting sqref="A822">
    <cfRule type="duplicateValues" dxfId="87" priority="2"/>
  </conditionalFormatting>
  <conditionalFormatting sqref="B822">
    <cfRule type="duplicateValues" dxfId="8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6" t="s">
        <v>0</v>
      </c>
      <c r="B1" s="22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8" t="s">
        <v>8</v>
      </c>
      <c r="B9" s="22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0" t="s">
        <v>9</v>
      </c>
      <c r="B14" s="23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4273"/>
  <sheetViews>
    <sheetView tabSelected="1" zoomScaleNormal="100" workbookViewId="0">
      <pane ySplit="4" topLeftCell="A152" activePane="bottomLeft" state="frozen"/>
      <selection pane="bottomLeft" activeCell="F155" sqref="F155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8.28515625" style="99" bestFit="1" customWidth="1"/>
    <col min="5" max="5" width="13.5703125" style="74" customWidth="1"/>
    <col min="6" max="6" width="11.7109375" style="44" customWidth="1"/>
    <col min="7" max="7" width="62.42578125" style="44" customWidth="1"/>
    <col min="8" max="11" width="5.85546875" style="44" customWidth="1"/>
    <col min="12" max="12" width="52" style="44" customWidth="1"/>
    <col min="13" max="13" width="20.140625" style="99" customWidth="1"/>
    <col min="14" max="14" width="18.85546875" style="99" customWidth="1"/>
    <col min="15" max="15" width="42.5703125" style="99" customWidth="1"/>
    <col min="16" max="16" width="24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2647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89" t="s">
        <v>2386</v>
      </c>
      <c r="B4" s="88" t="s">
        <v>2620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2616</v>
      </c>
      <c r="Q4" s="90" t="s">
        <v>2429</v>
      </c>
    </row>
    <row r="5" spans="1:17" ht="18" x14ac:dyDescent="0.25">
      <c r="A5" s="138" t="str">
        <f>VLOOKUP(E5,'LISTADO ATM'!$A$2:$C$901,3,0)</f>
        <v>SUR</v>
      </c>
      <c r="B5" s="144">
        <v>3336030155</v>
      </c>
      <c r="C5" s="94">
        <v>44457.361319444448</v>
      </c>
      <c r="D5" s="94" t="s">
        <v>2174</v>
      </c>
      <c r="E5" s="136">
        <v>134</v>
      </c>
      <c r="F5" s="138" t="str">
        <f>VLOOKUP(E5,VIP!$A$2:$O16012,2,0)</f>
        <v>DRBR134</v>
      </c>
      <c r="G5" s="138" t="str">
        <f>VLOOKUP(E5,'LISTADO ATM'!$A$2:$B$900,2,0)</f>
        <v xml:space="preserve">ATM Oficina San José de Ocoa </v>
      </c>
      <c r="H5" s="138" t="str">
        <f>VLOOKUP(E5,VIP!$A$2:$O20973,7,FALSE)</f>
        <v>Si</v>
      </c>
      <c r="I5" s="138" t="str">
        <f>VLOOKUP(E5,VIP!$A$2:$O12938,8,FALSE)</f>
        <v>Si</v>
      </c>
      <c r="J5" s="138" t="str">
        <f>VLOOKUP(E5,VIP!$A$2:$O12888,8,FALSE)</f>
        <v>Si</v>
      </c>
      <c r="K5" s="138" t="str">
        <f>VLOOKUP(E5,VIP!$A$2:$O16462,6,0)</f>
        <v>SI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</row>
    <row r="6" spans="1:17" ht="18" x14ac:dyDescent="0.25">
      <c r="A6" s="138" t="str">
        <f>VLOOKUP(E6,'LISTADO ATM'!$A$2:$C$901,3,0)</f>
        <v>DISTRITO NACIONAL</v>
      </c>
      <c r="B6" s="144">
        <v>3336030324</v>
      </c>
      <c r="C6" s="94">
        <v>44457.48841435185</v>
      </c>
      <c r="D6" s="94" t="s">
        <v>2174</v>
      </c>
      <c r="E6" s="136">
        <v>861</v>
      </c>
      <c r="F6" s="138" t="str">
        <f>VLOOKUP(E6,VIP!$A$2:$O16010,2,0)</f>
        <v>DRBR861</v>
      </c>
      <c r="G6" s="138" t="str">
        <f>VLOOKUP(E6,'LISTADO ATM'!$A$2:$B$900,2,0)</f>
        <v xml:space="preserve">ATM Oficina Bella Vista 27 de Febrero II </v>
      </c>
      <c r="H6" s="138" t="str">
        <f>VLOOKUP(E6,VIP!$A$2:$O20971,7,FALSE)</f>
        <v>Si</v>
      </c>
      <c r="I6" s="138" t="str">
        <f>VLOOKUP(E6,VIP!$A$2:$O12936,8,FALSE)</f>
        <v>Si</v>
      </c>
      <c r="J6" s="138" t="str">
        <f>VLOOKUP(E6,VIP!$A$2:$O12886,8,FALSE)</f>
        <v>Si</v>
      </c>
      <c r="K6" s="138" t="str">
        <f>VLOOKUP(E6,VIP!$A$2:$O16460,6,0)</f>
        <v>NO</v>
      </c>
      <c r="L6" s="143" t="s">
        <v>2212</v>
      </c>
      <c r="M6" s="93" t="s">
        <v>2437</v>
      </c>
      <c r="N6" s="93" t="s">
        <v>2443</v>
      </c>
      <c r="O6" s="138" t="s">
        <v>2445</v>
      </c>
      <c r="P6" s="143"/>
      <c r="Q6" s="134" t="s">
        <v>2212</v>
      </c>
    </row>
    <row r="7" spans="1:17" ht="18" x14ac:dyDescent="0.25">
      <c r="A7" s="138" t="str">
        <f>VLOOKUP(E7,'LISTADO ATM'!$A$2:$C$901,3,0)</f>
        <v>DISTRITO NACIONAL</v>
      </c>
      <c r="B7" s="144">
        <v>3336032435</v>
      </c>
      <c r="C7" s="94">
        <v>44460.393321759257</v>
      </c>
      <c r="D7" s="94" t="s">
        <v>2440</v>
      </c>
      <c r="E7" s="136">
        <v>818</v>
      </c>
      <c r="F7" s="138" t="str">
        <f>VLOOKUP(E7,VIP!$A$2:$O16115,2,0)</f>
        <v>DRBR818</v>
      </c>
      <c r="G7" s="138" t="str">
        <f>VLOOKUP(E7,'LISTADO ATM'!$A$2:$B$900,2,0)</f>
        <v xml:space="preserve">ATM Juridicción Inmobiliaria </v>
      </c>
      <c r="H7" s="138" t="str">
        <f>VLOOKUP(E7,VIP!$A$2:$O21076,7,FALSE)</f>
        <v>No</v>
      </c>
      <c r="I7" s="138" t="str">
        <f>VLOOKUP(E7,VIP!$A$2:$O13041,8,FALSE)</f>
        <v>No</v>
      </c>
      <c r="J7" s="138" t="str">
        <f>VLOOKUP(E7,VIP!$A$2:$O12991,8,FALSE)</f>
        <v>No</v>
      </c>
      <c r="K7" s="138" t="str">
        <f>VLOOKUP(E7,VIP!$A$2:$O16565,6,0)</f>
        <v>NO</v>
      </c>
      <c r="L7" s="143" t="s">
        <v>2626</v>
      </c>
      <c r="M7" s="93" t="s">
        <v>2437</v>
      </c>
      <c r="N7" s="93" t="s">
        <v>2443</v>
      </c>
      <c r="O7" s="138" t="s">
        <v>2444</v>
      </c>
      <c r="P7" s="143"/>
      <c r="Q7" s="134" t="s">
        <v>2626</v>
      </c>
    </row>
    <row r="8" spans="1:17" ht="18" x14ac:dyDescent="0.25">
      <c r="A8" s="138" t="str">
        <f>VLOOKUP(E8,'LISTADO ATM'!$A$2:$C$901,3,0)</f>
        <v>DISTRITO NACIONAL</v>
      </c>
      <c r="B8" s="144">
        <v>3336033038</v>
      </c>
      <c r="C8" s="94">
        <v>44460.560300925928</v>
      </c>
      <c r="D8" s="94" t="s">
        <v>2174</v>
      </c>
      <c r="E8" s="136">
        <v>70</v>
      </c>
      <c r="F8" s="138" t="str">
        <f>VLOOKUP(E8,VIP!$A$2:$O16117,2,0)</f>
        <v>DRBR070</v>
      </c>
      <c r="G8" s="138" t="str">
        <f>VLOOKUP(E8,'LISTADO ATM'!$A$2:$B$900,2,0)</f>
        <v xml:space="preserve">ATM Autoservicio Plaza Lama Zona Oriental </v>
      </c>
      <c r="H8" s="138" t="str">
        <f>VLOOKUP(E8,VIP!$A$2:$O21078,7,FALSE)</f>
        <v>Si</v>
      </c>
      <c r="I8" s="138" t="str">
        <f>VLOOKUP(E8,VIP!$A$2:$O13043,8,FALSE)</f>
        <v>Si</v>
      </c>
      <c r="J8" s="138" t="str">
        <f>VLOOKUP(E8,VIP!$A$2:$O12993,8,FALSE)</f>
        <v>Si</v>
      </c>
      <c r="K8" s="138" t="str">
        <f>VLOOKUP(E8,VIP!$A$2:$O16567,6,0)</f>
        <v>NO</v>
      </c>
      <c r="L8" s="143" t="s">
        <v>2455</v>
      </c>
      <c r="M8" s="232" t="s">
        <v>2530</v>
      </c>
      <c r="N8" s="93" t="s">
        <v>2628</v>
      </c>
      <c r="O8" s="138" t="s">
        <v>2445</v>
      </c>
      <c r="P8" s="143"/>
      <c r="Q8" s="233">
        <v>44463.560763888891</v>
      </c>
    </row>
    <row r="9" spans="1:17" ht="18" x14ac:dyDescent="0.25">
      <c r="A9" s="138" t="str">
        <f>VLOOKUP(E9,'LISTADO ATM'!$A$2:$C$901,3,0)</f>
        <v>DISTRITO NACIONAL</v>
      </c>
      <c r="B9" s="144">
        <v>3336033194</v>
      </c>
      <c r="C9" s="94">
        <v>44460.627476851849</v>
      </c>
      <c r="D9" s="94" t="s">
        <v>2440</v>
      </c>
      <c r="E9" s="136">
        <v>850</v>
      </c>
      <c r="F9" s="138" t="str">
        <f>VLOOKUP(E9,VIP!$A$2:$O16158,2,0)</f>
        <v>DRBR850</v>
      </c>
      <c r="G9" s="138" t="str">
        <f>VLOOKUP(E9,'LISTADO ATM'!$A$2:$B$900,2,0)</f>
        <v xml:space="preserve">ATM Hotel Be Live Hamaca </v>
      </c>
      <c r="H9" s="138" t="str">
        <f>VLOOKUP(E9,VIP!$A$2:$O21119,7,FALSE)</f>
        <v>Si</v>
      </c>
      <c r="I9" s="138" t="str">
        <f>VLOOKUP(E9,VIP!$A$2:$O13084,8,FALSE)</f>
        <v>Si</v>
      </c>
      <c r="J9" s="138" t="str">
        <f>VLOOKUP(E9,VIP!$A$2:$O13034,8,FALSE)</f>
        <v>Si</v>
      </c>
      <c r="K9" s="138" t="str">
        <f>VLOOKUP(E9,VIP!$A$2:$O16608,6,0)</f>
        <v>NO</v>
      </c>
      <c r="L9" s="143" t="s">
        <v>2409</v>
      </c>
      <c r="M9" s="93" t="s">
        <v>2437</v>
      </c>
      <c r="N9" s="93" t="s">
        <v>2443</v>
      </c>
      <c r="O9" s="138" t="s">
        <v>2444</v>
      </c>
      <c r="P9" s="143"/>
      <c r="Q9" s="134" t="s">
        <v>2409</v>
      </c>
    </row>
    <row r="10" spans="1:17" ht="18" x14ac:dyDescent="0.25">
      <c r="A10" s="138" t="str">
        <f>VLOOKUP(E10,'LISTADO ATM'!$A$2:$C$901,3,0)</f>
        <v>DISTRITO NACIONAL</v>
      </c>
      <c r="B10" s="144">
        <v>3336034161</v>
      </c>
      <c r="C10" s="94">
        <v>44461.442199074074</v>
      </c>
      <c r="D10" s="94" t="s">
        <v>2440</v>
      </c>
      <c r="E10" s="136">
        <v>183</v>
      </c>
      <c r="F10" s="138" t="str">
        <f>VLOOKUP(E10,VIP!$A$2:$O16128,2,0)</f>
        <v>DRBR183</v>
      </c>
      <c r="G10" s="138" t="str">
        <f>VLOOKUP(E10,'LISTADO ATM'!$A$2:$B$900,2,0)</f>
        <v>ATM Estación Nativa Km. 22 Aut. Duarte.</v>
      </c>
      <c r="H10" s="138" t="str">
        <f>VLOOKUP(E10,VIP!$A$2:$O21089,7,FALSE)</f>
        <v>N/A</v>
      </c>
      <c r="I10" s="138" t="str">
        <f>VLOOKUP(E10,VIP!$A$2:$O13054,8,FALSE)</f>
        <v>N/A</v>
      </c>
      <c r="J10" s="138" t="str">
        <f>VLOOKUP(E10,VIP!$A$2:$O13004,8,FALSE)</f>
        <v>N/A</v>
      </c>
      <c r="K10" s="138" t="str">
        <f>VLOOKUP(E10,VIP!$A$2:$O16578,6,0)</f>
        <v>N/A</v>
      </c>
      <c r="L10" s="143" t="s">
        <v>2409</v>
      </c>
      <c r="M10" s="232" t="s">
        <v>2530</v>
      </c>
      <c r="N10" s="93" t="s">
        <v>2443</v>
      </c>
      <c r="O10" s="138" t="s">
        <v>2444</v>
      </c>
      <c r="P10" s="143"/>
      <c r="Q10" s="233">
        <v>44463.568101851852</v>
      </c>
    </row>
    <row r="11" spans="1:17" ht="18" x14ac:dyDescent="0.25">
      <c r="A11" s="138" t="str">
        <f>VLOOKUP(E11,'LISTADO ATM'!$A$2:$C$901,3,0)</f>
        <v>DISTRITO NACIONAL</v>
      </c>
      <c r="B11" s="144">
        <v>3336034264</v>
      </c>
      <c r="C11" s="94">
        <v>44461.467928240738</v>
      </c>
      <c r="D11" s="94" t="s">
        <v>2440</v>
      </c>
      <c r="E11" s="136">
        <v>983</v>
      </c>
      <c r="F11" s="138" t="str">
        <f>VLOOKUP(E11,VIP!$A$2:$O16111,2,0)</f>
        <v>DRBR983</v>
      </c>
      <c r="G11" s="138" t="str">
        <f>VLOOKUP(E11,'LISTADO ATM'!$A$2:$B$900,2,0)</f>
        <v xml:space="preserve">ATM Bravo República de Colombia </v>
      </c>
      <c r="H11" s="138" t="str">
        <f>VLOOKUP(E11,VIP!$A$2:$O21072,7,FALSE)</f>
        <v>Si</v>
      </c>
      <c r="I11" s="138" t="str">
        <f>VLOOKUP(E11,VIP!$A$2:$O13037,8,FALSE)</f>
        <v>No</v>
      </c>
      <c r="J11" s="138" t="str">
        <f>VLOOKUP(E11,VIP!$A$2:$O12987,8,FALSE)</f>
        <v>No</v>
      </c>
      <c r="K11" s="138" t="str">
        <f>VLOOKUP(E11,VIP!$A$2:$O16561,6,0)</f>
        <v>NO</v>
      </c>
      <c r="L11" s="143" t="s">
        <v>2626</v>
      </c>
      <c r="M11" s="232" t="s">
        <v>2530</v>
      </c>
      <c r="N11" s="93" t="s">
        <v>2443</v>
      </c>
      <c r="O11" s="138" t="s">
        <v>2444</v>
      </c>
      <c r="P11" s="143"/>
      <c r="Q11" s="233">
        <v>44463.56927083333</v>
      </c>
    </row>
    <row r="12" spans="1:17" ht="18" x14ac:dyDescent="0.25">
      <c r="A12" s="138" t="str">
        <f>VLOOKUP(E12,'LISTADO ATM'!$A$2:$C$901,3,0)</f>
        <v>DISTRITO NACIONAL</v>
      </c>
      <c r="B12" s="144">
        <v>3336034610</v>
      </c>
      <c r="C12" s="94">
        <v>44461.596608796295</v>
      </c>
      <c r="D12" s="94" t="s">
        <v>2174</v>
      </c>
      <c r="E12" s="136">
        <v>239</v>
      </c>
      <c r="F12" s="138" t="str">
        <f>VLOOKUP(E12,VIP!$A$2:$O16127,2,0)</f>
        <v>DRBR239</v>
      </c>
      <c r="G12" s="138" t="str">
        <f>VLOOKUP(E12,'LISTADO ATM'!$A$2:$B$900,2,0)</f>
        <v xml:space="preserve">ATM Autobanco Charles de Gaulle </v>
      </c>
      <c r="H12" s="138" t="str">
        <f>VLOOKUP(E12,VIP!$A$2:$O21088,7,FALSE)</f>
        <v>Si</v>
      </c>
      <c r="I12" s="138" t="str">
        <f>VLOOKUP(E12,VIP!$A$2:$O13053,8,FALSE)</f>
        <v>Si</v>
      </c>
      <c r="J12" s="138" t="str">
        <f>VLOOKUP(E12,VIP!$A$2:$O13003,8,FALSE)</f>
        <v>Si</v>
      </c>
      <c r="K12" s="138" t="str">
        <f>VLOOKUP(E12,VIP!$A$2:$O16577,6,0)</f>
        <v>SI</v>
      </c>
      <c r="L12" s="143" t="s">
        <v>2455</v>
      </c>
      <c r="M12" s="93" t="s">
        <v>2437</v>
      </c>
      <c r="N12" s="93" t="s">
        <v>2628</v>
      </c>
      <c r="O12" s="138" t="s">
        <v>2445</v>
      </c>
      <c r="P12" s="143"/>
      <c r="Q12" s="134" t="s">
        <v>2455</v>
      </c>
    </row>
    <row r="13" spans="1:17" ht="18" x14ac:dyDescent="0.25">
      <c r="A13" s="138" t="str">
        <f>VLOOKUP(E13,'LISTADO ATM'!$A$2:$C$901,3,0)</f>
        <v>SUR</v>
      </c>
      <c r="B13" s="144">
        <v>3336034728</v>
      </c>
      <c r="C13" s="94">
        <v>44461.63658564815</v>
      </c>
      <c r="D13" s="94" t="s">
        <v>2440</v>
      </c>
      <c r="E13" s="136">
        <v>592</v>
      </c>
      <c r="F13" s="138" t="str">
        <f>VLOOKUP(E13,VIP!$A$2:$O16153,2,0)</f>
        <v>DRBR081</v>
      </c>
      <c r="G13" s="138" t="str">
        <f>VLOOKUP(E13,'LISTADO ATM'!$A$2:$B$900,2,0)</f>
        <v xml:space="preserve">ATM Centro de Caja San Cristóbal I </v>
      </c>
      <c r="H13" s="138" t="str">
        <f>VLOOKUP(E13,VIP!$A$2:$O21114,7,FALSE)</f>
        <v>Si</v>
      </c>
      <c r="I13" s="138" t="str">
        <f>VLOOKUP(E13,VIP!$A$2:$O13079,8,FALSE)</f>
        <v>Si</v>
      </c>
      <c r="J13" s="138" t="str">
        <f>VLOOKUP(E13,VIP!$A$2:$O13029,8,FALSE)</f>
        <v>Si</v>
      </c>
      <c r="K13" s="138" t="str">
        <f>VLOOKUP(E13,VIP!$A$2:$O16603,6,0)</f>
        <v>SI</v>
      </c>
      <c r="L13" s="143" t="s">
        <v>2433</v>
      </c>
      <c r="M13" s="232" t="s">
        <v>2530</v>
      </c>
      <c r="N13" s="93" t="s">
        <v>2443</v>
      </c>
      <c r="O13" s="138" t="s">
        <v>2444</v>
      </c>
      <c r="P13" s="143"/>
      <c r="Q13" s="233">
        <v>44463.569166666668</v>
      </c>
    </row>
    <row r="14" spans="1:17" ht="18" x14ac:dyDescent="0.25">
      <c r="A14" s="138" t="str">
        <f>VLOOKUP(E14,'LISTADO ATM'!$A$2:$C$901,3,0)</f>
        <v>DISTRITO NACIONAL</v>
      </c>
      <c r="B14" s="144">
        <v>3336034749</v>
      </c>
      <c r="C14" s="94">
        <v>44461.642361111109</v>
      </c>
      <c r="D14" s="94" t="s">
        <v>2459</v>
      </c>
      <c r="E14" s="136">
        <v>745</v>
      </c>
      <c r="F14" s="138" t="str">
        <f>VLOOKUP(E14,VIP!$A$2:$O16149,2,0)</f>
        <v>DRBR027</v>
      </c>
      <c r="G14" s="138" t="str">
        <f>VLOOKUP(E14,'LISTADO ATM'!$A$2:$B$900,2,0)</f>
        <v xml:space="preserve">ATM Oficina Ave. Duarte </v>
      </c>
      <c r="H14" s="138" t="str">
        <f>VLOOKUP(E14,VIP!$A$2:$O21110,7,FALSE)</f>
        <v>No</v>
      </c>
      <c r="I14" s="138" t="str">
        <f>VLOOKUP(E14,VIP!$A$2:$O13075,8,FALSE)</f>
        <v>No</v>
      </c>
      <c r="J14" s="138" t="str">
        <f>VLOOKUP(E14,VIP!$A$2:$O13025,8,FALSE)</f>
        <v>No</v>
      </c>
      <c r="K14" s="138" t="str">
        <f>VLOOKUP(E14,VIP!$A$2:$O16599,6,0)</f>
        <v>NO</v>
      </c>
      <c r="L14" s="143" t="s">
        <v>2433</v>
      </c>
      <c r="M14" s="93" t="s">
        <v>2437</v>
      </c>
      <c r="N14" s="93" t="s">
        <v>2443</v>
      </c>
      <c r="O14" s="138" t="s">
        <v>2615</v>
      </c>
      <c r="P14" s="143"/>
      <c r="Q14" s="134" t="s">
        <v>2433</v>
      </c>
    </row>
    <row r="15" spans="1:17" ht="18" x14ac:dyDescent="0.25">
      <c r="A15" s="138" t="str">
        <f>VLOOKUP(E15,'LISTADO ATM'!$A$2:$C$901,3,0)</f>
        <v>DISTRITO NACIONAL</v>
      </c>
      <c r="B15" s="144">
        <v>3336034915</v>
      </c>
      <c r="C15" s="94">
        <v>44461.686527777776</v>
      </c>
      <c r="D15" s="94" t="s">
        <v>2174</v>
      </c>
      <c r="E15" s="136">
        <v>382</v>
      </c>
      <c r="F15" s="138" t="str">
        <f>VLOOKUP(E15,VIP!$A$2:$O16140,2,0)</f>
        <v xml:space="preserve">DRBR382 </v>
      </c>
      <c r="G15" s="138" t="str">
        <f>VLOOKUP(E15,'LISTADO ATM'!$A$2:$B$900,2,0)</f>
        <v>ATM Estacion Del Metro Maria Montes</v>
      </c>
      <c r="H15" s="138" t="str">
        <f>VLOOKUP(E15,VIP!$A$2:$O21101,7,FALSE)</f>
        <v>N/A</v>
      </c>
      <c r="I15" s="138" t="str">
        <f>VLOOKUP(E15,VIP!$A$2:$O13066,8,FALSE)</f>
        <v>N/A</v>
      </c>
      <c r="J15" s="138" t="str">
        <f>VLOOKUP(E15,VIP!$A$2:$O13016,8,FALSE)</f>
        <v>N/A</v>
      </c>
      <c r="K15" s="138" t="str">
        <f>VLOOKUP(E15,VIP!$A$2:$O16590,6,0)</f>
        <v>N/A</v>
      </c>
      <c r="L15" s="143" t="s">
        <v>2455</v>
      </c>
      <c r="M15" s="232" t="s">
        <v>2530</v>
      </c>
      <c r="N15" s="93" t="s">
        <v>2443</v>
      </c>
      <c r="O15" s="138" t="s">
        <v>2445</v>
      </c>
      <c r="P15" s="143"/>
      <c r="Q15" s="233">
        <v>44463.570590277777</v>
      </c>
    </row>
    <row r="16" spans="1:17" ht="18" x14ac:dyDescent="0.25">
      <c r="A16" s="138" t="str">
        <f>VLOOKUP(E16,'LISTADO ATM'!$A$2:$C$901,3,0)</f>
        <v>DISTRITO NACIONAL</v>
      </c>
      <c r="B16" s="144">
        <v>3336035060</v>
      </c>
      <c r="C16" s="94">
        <v>44461.742361111108</v>
      </c>
      <c r="D16" s="94" t="s">
        <v>2440</v>
      </c>
      <c r="E16" s="136">
        <v>474</v>
      </c>
      <c r="F16" s="138" t="str">
        <f>VLOOKUP(E16,VIP!$A$2:$O16127,2,0)</f>
        <v>DRBR474</v>
      </c>
      <c r="G16" s="138" t="str">
        <f>VLOOKUP(E16,'LISTADO ATM'!$A$2:$B$900,2,0)</f>
        <v>Ofic. Dual Blue Mall #7</v>
      </c>
      <c r="H16" s="138" t="str">
        <f>VLOOKUP(E16,VIP!$A$2:$O21088,7,FALSE)</f>
        <v>Si</v>
      </c>
      <c r="I16" s="138" t="str">
        <f>VLOOKUP(E16,VIP!$A$2:$O13053,8,FALSE)</f>
        <v>Si</v>
      </c>
      <c r="J16" s="138" t="str">
        <f>VLOOKUP(E16,VIP!$A$2:$O13003,8,FALSE)</f>
        <v>Si</v>
      </c>
      <c r="K16" s="138" t="str">
        <f>VLOOKUP(E16,VIP!$A$2:$O16577,6,0)</f>
        <v>SI</v>
      </c>
      <c r="L16" s="143" t="s">
        <v>2626</v>
      </c>
      <c r="M16" s="93" t="s">
        <v>2437</v>
      </c>
      <c r="N16" s="93" t="s">
        <v>2443</v>
      </c>
      <c r="O16" s="138" t="s">
        <v>2444</v>
      </c>
      <c r="P16" s="143"/>
      <c r="Q16" s="134" t="s">
        <v>2626</v>
      </c>
    </row>
    <row r="17" spans="1:17" ht="18" x14ac:dyDescent="0.25">
      <c r="A17" s="138" t="str">
        <f>VLOOKUP(E17,'LISTADO ATM'!$A$2:$C$901,3,0)</f>
        <v>DISTRITO NACIONAL</v>
      </c>
      <c r="B17" s="144">
        <v>3336035083</v>
      </c>
      <c r="C17" s="94">
        <v>44461.778113425928</v>
      </c>
      <c r="D17" s="94" t="s">
        <v>2440</v>
      </c>
      <c r="E17" s="136">
        <v>26</v>
      </c>
      <c r="F17" s="138" t="str">
        <f>VLOOKUP(E17,VIP!$A$2:$O16122,2,0)</f>
        <v>DRBR221</v>
      </c>
      <c r="G17" s="138" t="str">
        <f>VLOOKUP(E17,'LISTADO ATM'!$A$2:$B$900,2,0)</f>
        <v>ATM S/M Jumbo San Isidro</v>
      </c>
      <c r="H17" s="138" t="str">
        <f>VLOOKUP(E17,VIP!$A$2:$O21083,7,FALSE)</f>
        <v>Si</v>
      </c>
      <c r="I17" s="138" t="str">
        <f>VLOOKUP(E17,VIP!$A$2:$O13048,8,FALSE)</f>
        <v>Si</v>
      </c>
      <c r="J17" s="138" t="str">
        <f>VLOOKUP(E17,VIP!$A$2:$O12998,8,FALSE)</f>
        <v>Si</v>
      </c>
      <c r="K17" s="138" t="str">
        <f>VLOOKUP(E17,VIP!$A$2:$O16572,6,0)</f>
        <v>NO</v>
      </c>
      <c r="L17" s="143" t="s">
        <v>2626</v>
      </c>
      <c r="M17" s="93" t="s">
        <v>2437</v>
      </c>
      <c r="N17" s="93" t="s">
        <v>2443</v>
      </c>
      <c r="O17" s="138" t="s">
        <v>2444</v>
      </c>
      <c r="P17" s="143"/>
      <c r="Q17" s="134" t="s">
        <v>2626</v>
      </c>
    </row>
    <row r="18" spans="1:17" ht="18" x14ac:dyDescent="0.25">
      <c r="A18" s="138" t="str">
        <f>VLOOKUP(E18,'LISTADO ATM'!$A$2:$C$901,3,0)</f>
        <v>DISTRITO NACIONAL</v>
      </c>
      <c r="B18" s="144">
        <v>3336035126</v>
      </c>
      <c r="C18" s="94">
        <v>44461.906539351854</v>
      </c>
      <c r="D18" s="94" t="s">
        <v>2174</v>
      </c>
      <c r="E18" s="136">
        <v>194</v>
      </c>
      <c r="F18" s="138" t="str">
        <f>VLOOKUP(E18,VIP!$A$2:$O16122,2,0)</f>
        <v>DRBR194</v>
      </c>
      <c r="G18" s="138" t="str">
        <f>VLOOKUP(E18,'LISTADO ATM'!$A$2:$B$900,2,0)</f>
        <v xml:space="preserve">ATM UNP Pantoja </v>
      </c>
      <c r="H18" s="138" t="str">
        <f>VLOOKUP(E18,VIP!$A$2:$O21083,7,FALSE)</f>
        <v>Si</v>
      </c>
      <c r="I18" s="138" t="str">
        <f>VLOOKUP(E18,VIP!$A$2:$O13048,8,FALSE)</f>
        <v>No</v>
      </c>
      <c r="J18" s="138" t="str">
        <f>VLOOKUP(E18,VIP!$A$2:$O12998,8,FALSE)</f>
        <v>No</v>
      </c>
      <c r="K18" s="138" t="str">
        <f>VLOOKUP(E18,VIP!$A$2:$O16572,6,0)</f>
        <v>NO</v>
      </c>
      <c r="L18" s="143" t="s">
        <v>2212</v>
      </c>
      <c r="M18" s="93" t="s">
        <v>2437</v>
      </c>
      <c r="N18" s="93" t="s">
        <v>2443</v>
      </c>
      <c r="O18" s="138" t="s">
        <v>2445</v>
      </c>
      <c r="P18" s="143"/>
      <c r="Q18" s="134" t="s">
        <v>2212</v>
      </c>
    </row>
    <row r="19" spans="1:17" ht="18" x14ac:dyDescent="0.25">
      <c r="A19" s="138" t="str">
        <f>VLOOKUP(E19,'LISTADO ATM'!$A$2:$C$901,3,0)</f>
        <v>DISTRITO NACIONAL</v>
      </c>
      <c r="B19" s="144">
        <v>3336035127</v>
      </c>
      <c r="C19" s="94">
        <v>44461.907222222224</v>
      </c>
      <c r="D19" s="94" t="s">
        <v>2174</v>
      </c>
      <c r="E19" s="136">
        <v>192</v>
      </c>
      <c r="F19" s="138" t="str">
        <f>VLOOKUP(E19,VIP!$A$2:$O16121,2,0)</f>
        <v>DRBR192</v>
      </c>
      <c r="G19" s="138" t="str">
        <f>VLOOKUP(E19,'LISTADO ATM'!$A$2:$B$900,2,0)</f>
        <v xml:space="preserve">ATM Autobanco Luperón II </v>
      </c>
      <c r="H19" s="138" t="str">
        <f>VLOOKUP(E19,VIP!$A$2:$O21082,7,FALSE)</f>
        <v>Si</v>
      </c>
      <c r="I19" s="138" t="str">
        <f>VLOOKUP(E19,VIP!$A$2:$O13047,8,FALSE)</f>
        <v>Si</v>
      </c>
      <c r="J19" s="138" t="str">
        <f>VLOOKUP(E19,VIP!$A$2:$O12997,8,FALSE)</f>
        <v>Si</v>
      </c>
      <c r="K19" s="138" t="str">
        <f>VLOOKUP(E19,VIP!$A$2:$O16571,6,0)</f>
        <v>NO</v>
      </c>
      <c r="L19" s="143" t="s">
        <v>2212</v>
      </c>
      <c r="M19" s="93" t="s">
        <v>2437</v>
      </c>
      <c r="N19" s="93" t="s">
        <v>2443</v>
      </c>
      <c r="O19" s="138" t="s">
        <v>2445</v>
      </c>
      <c r="P19" s="143"/>
      <c r="Q19" s="134" t="s">
        <v>2212</v>
      </c>
    </row>
    <row r="20" spans="1:17" ht="18" x14ac:dyDescent="0.25">
      <c r="A20" s="138" t="str">
        <f>VLOOKUP(E20,'LISTADO ATM'!$A$2:$C$901,3,0)</f>
        <v>DISTRITO NACIONAL</v>
      </c>
      <c r="B20" s="144">
        <v>3336035147</v>
      </c>
      <c r="C20" s="94">
        <v>44462.062708333331</v>
      </c>
      <c r="D20" s="94" t="s">
        <v>2174</v>
      </c>
      <c r="E20" s="136">
        <v>458</v>
      </c>
      <c r="F20" s="138" t="str">
        <f>VLOOKUP(E20,VIP!$A$2:$O16123,2,0)</f>
        <v>DRBR458</v>
      </c>
      <c r="G20" s="138" t="str">
        <f>VLOOKUP(E20,'LISTADO ATM'!$A$2:$B$900,2,0)</f>
        <v>ATM Hospital Dario Contreras</v>
      </c>
      <c r="H20" s="138" t="str">
        <f>VLOOKUP(E20,VIP!$A$2:$O21084,7,FALSE)</f>
        <v>Si</v>
      </c>
      <c r="I20" s="138" t="str">
        <f>VLOOKUP(E20,VIP!$A$2:$O13049,8,FALSE)</f>
        <v>Si</v>
      </c>
      <c r="J20" s="138" t="str">
        <f>VLOOKUP(E20,VIP!$A$2:$O12999,8,FALSE)</f>
        <v>Si</v>
      </c>
      <c r="K20" s="138" t="str">
        <f>VLOOKUP(E20,VIP!$A$2:$O16573,6,0)</f>
        <v>NO</v>
      </c>
      <c r="L20" s="143" t="s">
        <v>2455</v>
      </c>
      <c r="M20" s="93" t="s">
        <v>2437</v>
      </c>
      <c r="N20" s="93" t="s">
        <v>2443</v>
      </c>
      <c r="O20" s="138" t="s">
        <v>2445</v>
      </c>
      <c r="P20" s="143"/>
      <c r="Q20" s="134" t="s">
        <v>2455</v>
      </c>
    </row>
    <row r="21" spans="1:17" ht="18" x14ac:dyDescent="0.25">
      <c r="A21" s="138" t="str">
        <f>VLOOKUP(E21,'LISTADO ATM'!$A$2:$C$901,3,0)</f>
        <v>DISTRITO NACIONAL</v>
      </c>
      <c r="B21" s="144">
        <v>3336035149</v>
      </c>
      <c r="C21" s="94">
        <v>44462.068194444444</v>
      </c>
      <c r="D21" s="94" t="s">
        <v>2174</v>
      </c>
      <c r="E21" s="136">
        <v>490</v>
      </c>
      <c r="F21" s="138" t="str">
        <f>VLOOKUP(E21,VIP!$A$2:$O16121,2,0)</f>
        <v>DRBR490</v>
      </c>
      <c r="G21" s="138" t="str">
        <f>VLOOKUP(E21,'LISTADO ATM'!$A$2:$B$900,2,0)</f>
        <v xml:space="preserve">ATM Hospital Ney Arias Lora </v>
      </c>
      <c r="H21" s="138" t="str">
        <f>VLOOKUP(E21,VIP!$A$2:$O21082,7,FALSE)</f>
        <v>Si</v>
      </c>
      <c r="I21" s="138" t="str">
        <f>VLOOKUP(E21,VIP!$A$2:$O13047,8,FALSE)</f>
        <v>Si</v>
      </c>
      <c r="J21" s="138" t="str">
        <f>VLOOKUP(E21,VIP!$A$2:$O12997,8,FALSE)</f>
        <v>Si</v>
      </c>
      <c r="K21" s="138" t="str">
        <f>VLOOKUP(E21,VIP!$A$2:$O16571,6,0)</f>
        <v>NO</v>
      </c>
      <c r="L21" s="143" t="s">
        <v>2455</v>
      </c>
      <c r="M21" s="93" t="s">
        <v>2437</v>
      </c>
      <c r="N21" s="93" t="s">
        <v>2443</v>
      </c>
      <c r="O21" s="138" t="s">
        <v>2445</v>
      </c>
      <c r="P21" s="143"/>
      <c r="Q21" s="134" t="s">
        <v>2455</v>
      </c>
    </row>
    <row r="22" spans="1:17" ht="18" x14ac:dyDescent="0.25">
      <c r="A22" s="138" t="str">
        <f>VLOOKUP(E22,'LISTADO ATM'!$A$2:$C$901,3,0)</f>
        <v>NORTE</v>
      </c>
      <c r="B22" s="144">
        <v>3336035175</v>
      </c>
      <c r="C22" s="94">
        <v>44462.322222222225</v>
      </c>
      <c r="D22" s="94" t="s">
        <v>2613</v>
      </c>
      <c r="E22" s="136">
        <v>88</v>
      </c>
      <c r="F22" s="138" t="str">
        <f>VLOOKUP(E22,VIP!$A$2:$O16158,2,0)</f>
        <v>DRBR088</v>
      </c>
      <c r="G22" s="138" t="str">
        <f>VLOOKUP(E22,'LISTADO ATM'!$A$2:$B$900,2,0)</f>
        <v xml:space="preserve">ATM S/M La Fuente (Santiago) </v>
      </c>
      <c r="H22" s="138" t="str">
        <f>VLOOKUP(E22,VIP!$A$2:$O21119,7,FALSE)</f>
        <v>Si</v>
      </c>
      <c r="I22" s="138" t="str">
        <f>VLOOKUP(E22,VIP!$A$2:$O13084,8,FALSE)</f>
        <v>Si</v>
      </c>
      <c r="J22" s="138" t="str">
        <f>VLOOKUP(E22,VIP!$A$2:$O13034,8,FALSE)</f>
        <v>Si</v>
      </c>
      <c r="K22" s="138" t="str">
        <f>VLOOKUP(E22,VIP!$A$2:$O16608,6,0)</f>
        <v>NO</v>
      </c>
      <c r="L22" s="143" t="s">
        <v>2433</v>
      </c>
      <c r="M22" s="232" t="s">
        <v>2530</v>
      </c>
      <c r="N22" s="93" t="s">
        <v>2443</v>
      </c>
      <c r="O22" s="138" t="s">
        <v>2614</v>
      </c>
      <c r="P22" s="143"/>
      <c r="Q22" s="233">
        <v>44463.448865740742</v>
      </c>
    </row>
    <row r="23" spans="1:17" ht="18" x14ac:dyDescent="0.25">
      <c r="A23" s="138" t="str">
        <f>VLOOKUP(E23,'LISTADO ATM'!$A$2:$C$901,3,0)</f>
        <v>DISTRITO NACIONAL</v>
      </c>
      <c r="B23" s="144">
        <v>3336035210</v>
      </c>
      <c r="C23" s="94">
        <v>44462.331678240742</v>
      </c>
      <c r="D23" s="94" t="s">
        <v>2440</v>
      </c>
      <c r="E23" s="136">
        <v>438</v>
      </c>
      <c r="F23" s="138" t="str">
        <f>VLOOKUP(E23,VIP!$A$2:$O16122,2,0)</f>
        <v>DRBR438</v>
      </c>
      <c r="G23" s="138" t="str">
        <f>VLOOKUP(E23,'LISTADO ATM'!$A$2:$B$900,2,0)</f>
        <v xml:space="preserve">ATM Autobanco Torre IV </v>
      </c>
      <c r="H23" s="138" t="str">
        <f>VLOOKUP(E23,VIP!$A$2:$O21083,7,FALSE)</f>
        <v>Si</v>
      </c>
      <c r="I23" s="138" t="str">
        <f>VLOOKUP(E23,VIP!$A$2:$O13048,8,FALSE)</f>
        <v>Si</v>
      </c>
      <c r="J23" s="138" t="str">
        <f>VLOOKUP(E23,VIP!$A$2:$O12998,8,FALSE)</f>
        <v>Si</v>
      </c>
      <c r="K23" s="138" t="str">
        <f>VLOOKUP(E23,VIP!$A$2:$O16572,6,0)</f>
        <v>SI</v>
      </c>
      <c r="L23" s="143" t="s">
        <v>2433</v>
      </c>
      <c r="M23" s="93" t="s">
        <v>2437</v>
      </c>
      <c r="N23" s="93" t="s">
        <v>2443</v>
      </c>
      <c r="O23" s="138" t="s">
        <v>2444</v>
      </c>
      <c r="P23" s="143"/>
      <c r="Q23" s="134" t="s">
        <v>2433</v>
      </c>
    </row>
    <row r="24" spans="1:17" ht="18" x14ac:dyDescent="0.25">
      <c r="A24" s="138" t="str">
        <f>VLOOKUP(E24,'LISTADO ATM'!$A$2:$C$901,3,0)</f>
        <v>DISTRITO NACIONAL</v>
      </c>
      <c r="B24" s="144">
        <v>3336035501</v>
      </c>
      <c r="C24" s="94">
        <v>44462.41101851852</v>
      </c>
      <c r="D24" s="94" t="s">
        <v>2440</v>
      </c>
      <c r="E24" s="136">
        <v>415</v>
      </c>
      <c r="F24" s="138" t="str">
        <f>VLOOKUP(E24,VIP!$A$2:$O16143,2,0)</f>
        <v>DRBR415</v>
      </c>
      <c r="G24" s="138" t="str">
        <f>VLOOKUP(E24,'LISTADO ATM'!$A$2:$B$900,2,0)</f>
        <v xml:space="preserve">ATM Autobanco San Martín I </v>
      </c>
      <c r="H24" s="138" t="str">
        <f>VLOOKUP(E24,VIP!$A$2:$O21104,7,FALSE)</f>
        <v>Si</v>
      </c>
      <c r="I24" s="138" t="str">
        <f>VLOOKUP(E24,VIP!$A$2:$O13069,8,FALSE)</f>
        <v>Si</v>
      </c>
      <c r="J24" s="138" t="str">
        <f>VLOOKUP(E24,VIP!$A$2:$O13019,8,FALSE)</f>
        <v>Si</v>
      </c>
      <c r="K24" s="138" t="str">
        <f>VLOOKUP(E24,VIP!$A$2:$O16593,6,0)</f>
        <v>NO</v>
      </c>
      <c r="L24" s="143" t="s">
        <v>2433</v>
      </c>
      <c r="M24" s="232" t="s">
        <v>2530</v>
      </c>
      <c r="N24" s="93" t="s">
        <v>2443</v>
      </c>
      <c r="O24" s="138" t="s">
        <v>2444</v>
      </c>
      <c r="P24" s="143"/>
      <c r="Q24" s="233">
        <v>44463.57230324074</v>
      </c>
    </row>
    <row r="25" spans="1:17" ht="18" x14ac:dyDescent="0.25">
      <c r="A25" s="138" t="str">
        <f>VLOOKUP(E25,'LISTADO ATM'!$A$2:$C$901,3,0)</f>
        <v>DISTRITO NACIONAL</v>
      </c>
      <c r="B25" s="144">
        <v>3336035700</v>
      </c>
      <c r="C25" s="94">
        <v>44462.467581018522</v>
      </c>
      <c r="D25" s="94" t="s">
        <v>2440</v>
      </c>
      <c r="E25" s="136">
        <v>620</v>
      </c>
      <c r="F25" s="138" t="str">
        <f>VLOOKUP(E25,VIP!$A$2:$O16131,2,0)</f>
        <v>DRBR620</v>
      </c>
      <c r="G25" s="138" t="str">
        <f>VLOOKUP(E25,'LISTADO ATM'!$A$2:$B$900,2,0)</f>
        <v xml:space="preserve">ATM Ministerio de Medio Ambiente </v>
      </c>
      <c r="H25" s="138" t="str">
        <f>VLOOKUP(E25,VIP!$A$2:$O21092,7,FALSE)</f>
        <v>Si</v>
      </c>
      <c r="I25" s="138" t="str">
        <f>VLOOKUP(E25,VIP!$A$2:$O13057,8,FALSE)</f>
        <v>No</v>
      </c>
      <c r="J25" s="138" t="str">
        <f>VLOOKUP(E25,VIP!$A$2:$O13007,8,FALSE)</f>
        <v>No</v>
      </c>
      <c r="K25" s="138" t="str">
        <f>VLOOKUP(E25,VIP!$A$2:$O16581,6,0)</f>
        <v>NO</v>
      </c>
      <c r="L25" s="143" t="s">
        <v>2433</v>
      </c>
      <c r="M25" s="93" t="s">
        <v>2437</v>
      </c>
      <c r="N25" s="93" t="s">
        <v>2443</v>
      </c>
      <c r="O25" s="138" t="s">
        <v>2444</v>
      </c>
      <c r="P25" s="143"/>
      <c r="Q25" s="134" t="s">
        <v>2433</v>
      </c>
    </row>
    <row r="26" spans="1:17" ht="18" x14ac:dyDescent="0.25">
      <c r="A26" s="138" t="str">
        <f>VLOOKUP(E26,'LISTADO ATM'!$A$2:$C$901,3,0)</f>
        <v>DISTRITO NACIONAL</v>
      </c>
      <c r="B26" s="144">
        <v>3336035756</v>
      </c>
      <c r="C26" s="94">
        <v>44462.486678240741</v>
      </c>
      <c r="D26" s="94" t="s">
        <v>2459</v>
      </c>
      <c r="E26" s="136">
        <v>567</v>
      </c>
      <c r="F26" s="138" t="str">
        <f>VLOOKUP(E26,VIP!$A$2:$O16161,2,0)</f>
        <v>DRBR015</v>
      </c>
      <c r="G26" s="138" t="str">
        <f>VLOOKUP(E26,'LISTADO ATM'!$A$2:$B$900,2,0)</f>
        <v xml:space="preserve">ATM Oficina Máximo Gómez </v>
      </c>
      <c r="H26" s="138" t="str">
        <f>VLOOKUP(E26,VIP!$A$2:$O21122,7,FALSE)</f>
        <v>Si</v>
      </c>
      <c r="I26" s="138" t="str">
        <f>VLOOKUP(E26,VIP!$A$2:$O13087,8,FALSE)</f>
        <v>Si</v>
      </c>
      <c r="J26" s="138" t="str">
        <f>VLOOKUP(E26,VIP!$A$2:$O13037,8,FALSE)</f>
        <v>Si</v>
      </c>
      <c r="K26" s="138" t="str">
        <f>VLOOKUP(E26,VIP!$A$2:$O16611,6,0)</f>
        <v>NO</v>
      </c>
      <c r="L26" s="143" t="s">
        <v>2433</v>
      </c>
      <c r="M26" s="232" t="s">
        <v>2530</v>
      </c>
      <c r="N26" s="93" t="s">
        <v>2443</v>
      </c>
      <c r="O26" s="138" t="s">
        <v>2615</v>
      </c>
      <c r="P26" s="143"/>
      <c r="Q26" s="233">
        <v>44463.562824074077</v>
      </c>
    </row>
    <row r="27" spans="1:17" ht="18" x14ac:dyDescent="0.25">
      <c r="A27" s="138" t="str">
        <f>VLOOKUP(E27,'LISTADO ATM'!$A$2:$C$901,3,0)</f>
        <v>DISTRITO NACIONAL</v>
      </c>
      <c r="B27" s="144">
        <v>3336035808</v>
      </c>
      <c r="C27" s="94">
        <v>44462.504803240743</v>
      </c>
      <c r="D27" s="94" t="s">
        <v>2440</v>
      </c>
      <c r="E27" s="136">
        <v>31</v>
      </c>
      <c r="F27" s="138" t="str">
        <f>VLOOKUP(E27,VIP!$A$2:$O16157,2,0)</f>
        <v>DRBR031</v>
      </c>
      <c r="G27" s="138" t="str">
        <f>VLOOKUP(E27,'LISTADO ATM'!$A$2:$B$900,2,0)</f>
        <v xml:space="preserve">ATM Oficina San Martín I </v>
      </c>
      <c r="H27" s="138" t="str">
        <f>VLOOKUP(E27,VIP!$A$2:$O21118,7,FALSE)</f>
        <v>Si</v>
      </c>
      <c r="I27" s="138" t="str">
        <f>VLOOKUP(E27,VIP!$A$2:$O13083,8,FALSE)</f>
        <v>Si</v>
      </c>
      <c r="J27" s="138" t="str">
        <f>VLOOKUP(E27,VIP!$A$2:$O13033,8,FALSE)</f>
        <v>Si</v>
      </c>
      <c r="K27" s="138" t="str">
        <f>VLOOKUP(E27,VIP!$A$2:$O16607,6,0)</f>
        <v>NO</v>
      </c>
      <c r="L27" s="143" t="s">
        <v>2409</v>
      </c>
      <c r="M27" s="232" t="s">
        <v>2530</v>
      </c>
      <c r="N27" s="93" t="s">
        <v>2443</v>
      </c>
      <c r="O27" s="138" t="s">
        <v>2444</v>
      </c>
      <c r="P27" s="143"/>
      <c r="Q27" s="233">
        <v>44463.573611111111</v>
      </c>
    </row>
    <row r="28" spans="1:17" ht="18" x14ac:dyDescent="0.25">
      <c r="A28" s="138" t="str">
        <f>VLOOKUP(E28,'LISTADO ATM'!$A$2:$C$901,3,0)</f>
        <v>DISTRITO NACIONAL</v>
      </c>
      <c r="B28" s="144">
        <v>3336035837</v>
      </c>
      <c r="C28" s="94">
        <v>44462.512280092589</v>
      </c>
      <c r="D28" s="94" t="s">
        <v>2174</v>
      </c>
      <c r="E28" s="136">
        <v>686</v>
      </c>
      <c r="F28" s="138" t="str">
        <f>VLOOKUP(E28,VIP!$A$2:$O16154,2,0)</f>
        <v>DRBR686</v>
      </c>
      <c r="G28" s="138" t="str">
        <f>VLOOKUP(E28,'LISTADO ATM'!$A$2:$B$900,2,0)</f>
        <v>ATM Autoservicio Oficina Máximo Gómez</v>
      </c>
      <c r="H28" s="138" t="str">
        <f>VLOOKUP(E28,VIP!$A$2:$O21115,7,FALSE)</f>
        <v>Si</v>
      </c>
      <c r="I28" s="138" t="str">
        <f>VLOOKUP(E28,VIP!$A$2:$O13080,8,FALSE)</f>
        <v>Si</v>
      </c>
      <c r="J28" s="138" t="str">
        <f>VLOOKUP(E28,VIP!$A$2:$O13030,8,FALSE)</f>
        <v>Si</v>
      </c>
      <c r="K28" s="138" t="str">
        <f>VLOOKUP(E28,VIP!$A$2:$O16604,6,0)</f>
        <v>NO</v>
      </c>
      <c r="L28" s="143" t="s">
        <v>2645</v>
      </c>
      <c r="M28" s="93" t="s">
        <v>2437</v>
      </c>
      <c r="N28" s="93" t="s">
        <v>2628</v>
      </c>
      <c r="O28" s="138" t="s">
        <v>2445</v>
      </c>
      <c r="P28" s="143"/>
      <c r="Q28" s="134" t="s">
        <v>2645</v>
      </c>
    </row>
    <row r="29" spans="1:17" ht="18" x14ac:dyDescent="0.25">
      <c r="A29" s="138" t="str">
        <f>VLOOKUP(E29,'LISTADO ATM'!$A$2:$C$901,3,0)</f>
        <v>NORTE</v>
      </c>
      <c r="B29" s="144">
        <v>3336035844</v>
      </c>
      <c r="C29" s="94">
        <v>44462.515370370369</v>
      </c>
      <c r="D29" s="94" t="s">
        <v>2175</v>
      </c>
      <c r="E29" s="136">
        <v>668</v>
      </c>
      <c r="F29" s="138" t="str">
        <f>VLOOKUP(E29,VIP!$A$2:$O16153,2,0)</f>
        <v>DRBR668</v>
      </c>
      <c r="G29" s="138" t="str">
        <f>VLOOKUP(E29,'LISTADO ATM'!$A$2:$B$900,2,0)</f>
        <v>ATM Hospital HEMMI (Santiago)</v>
      </c>
      <c r="H29" s="138" t="str">
        <f>VLOOKUP(E29,VIP!$A$2:$O21114,7,FALSE)</f>
        <v>N/A</v>
      </c>
      <c r="I29" s="138" t="str">
        <f>VLOOKUP(E29,VIP!$A$2:$O13079,8,FALSE)</f>
        <v>N/A</v>
      </c>
      <c r="J29" s="138" t="str">
        <f>VLOOKUP(E29,VIP!$A$2:$O13029,8,FALSE)</f>
        <v>N/A</v>
      </c>
      <c r="K29" s="138" t="str">
        <f>VLOOKUP(E29,VIP!$A$2:$O16603,6,0)</f>
        <v>N/A</v>
      </c>
      <c r="L29" s="143" t="s">
        <v>2645</v>
      </c>
      <c r="M29" s="93" t="s">
        <v>2437</v>
      </c>
      <c r="N29" s="93" t="s">
        <v>2443</v>
      </c>
      <c r="O29" s="138" t="s">
        <v>2629</v>
      </c>
      <c r="P29" s="143"/>
      <c r="Q29" s="134" t="s">
        <v>2645</v>
      </c>
    </row>
    <row r="30" spans="1:17" ht="18" x14ac:dyDescent="0.25">
      <c r="A30" s="138" t="str">
        <f>VLOOKUP(E30,'LISTADO ATM'!$A$2:$C$901,3,0)</f>
        <v>DISTRITO NACIONAL</v>
      </c>
      <c r="B30" s="144">
        <v>3336035911</v>
      </c>
      <c r="C30" s="94">
        <v>44462.566307870373</v>
      </c>
      <c r="D30" s="94" t="s">
        <v>2174</v>
      </c>
      <c r="E30" s="136">
        <v>710</v>
      </c>
      <c r="F30" s="138" t="str">
        <f>VLOOKUP(E30,VIP!$A$2:$O16151,2,0)</f>
        <v>DRBR506</v>
      </c>
      <c r="G30" s="138" t="str">
        <f>VLOOKUP(E30,'LISTADO ATM'!$A$2:$B$900,2,0)</f>
        <v xml:space="preserve">ATM S/M Soberano </v>
      </c>
      <c r="H30" s="138" t="str">
        <f>VLOOKUP(E30,VIP!$A$2:$O21112,7,FALSE)</f>
        <v>Si</v>
      </c>
      <c r="I30" s="138" t="str">
        <f>VLOOKUP(E30,VIP!$A$2:$O13077,8,FALSE)</f>
        <v>Si</v>
      </c>
      <c r="J30" s="138" t="str">
        <f>VLOOKUP(E30,VIP!$A$2:$O13027,8,FALSE)</f>
        <v>Si</v>
      </c>
      <c r="K30" s="138" t="str">
        <f>VLOOKUP(E30,VIP!$A$2:$O16601,6,0)</f>
        <v>NO</v>
      </c>
      <c r="L30" s="143" t="s">
        <v>2645</v>
      </c>
      <c r="M30" s="93" t="s">
        <v>2437</v>
      </c>
      <c r="N30" s="93" t="s">
        <v>2628</v>
      </c>
      <c r="O30" s="138" t="s">
        <v>2445</v>
      </c>
      <c r="P30" s="143"/>
      <c r="Q30" s="134" t="s">
        <v>2645</v>
      </c>
    </row>
    <row r="31" spans="1:17" ht="18" x14ac:dyDescent="0.25">
      <c r="A31" s="138" t="str">
        <f>VLOOKUP(E31,'LISTADO ATM'!$A$2:$C$901,3,0)</f>
        <v>NORTE</v>
      </c>
      <c r="B31" s="144">
        <v>3336035915</v>
      </c>
      <c r="C31" s="94">
        <v>44462.572604166664</v>
      </c>
      <c r="D31" s="94" t="s">
        <v>2175</v>
      </c>
      <c r="E31" s="136">
        <v>4</v>
      </c>
      <c r="F31" s="138" t="str">
        <f>VLOOKUP(E31,VIP!$A$2:$O16150,2,0)</f>
        <v>DRBR004</v>
      </c>
      <c r="G31" s="138" t="str">
        <f>VLOOKUP(E31,'LISTADO ATM'!$A$2:$B$900,2,0)</f>
        <v>ATM Avenida Rivas</v>
      </c>
      <c r="H31" s="138" t="str">
        <f>VLOOKUP(E31,VIP!$A$2:$O21111,7,FALSE)</f>
        <v>Si</v>
      </c>
      <c r="I31" s="138" t="str">
        <f>VLOOKUP(E31,VIP!$A$2:$O13076,8,FALSE)</f>
        <v>Si</v>
      </c>
      <c r="J31" s="138" t="str">
        <f>VLOOKUP(E31,VIP!$A$2:$O13026,8,FALSE)</f>
        <v>Si</v>
      </c>
      <c r="K31" s="138" t="str">
        <f>VLOOKUP(E31,VIP!$A$2:$O16600,6,0)</f>
        <v>NO</v>
      </c>
      <c r="L31" s="143" t="s">
        <v>2645</v>
      </c>
      <c r="M31" s="232" t="s">
        <v>2530</v>
      </c>
      <c r="N31" s="93" t="s">
        <v>2443</v>
      </c>
      <c r="O31" s="138" t="s">
        <v>2629</v>
      </c>
      <c r="P31" s="143"/>
      <c r="Q31" s="233">
        <v>44463.575196759259</v>
      </c>
    </row>
    <row r="32" spans="1:17" ht="18" x14ac:dyDescent="0.25">
      <c r="A32" s="138" t="str">
        <f>VLOOKUP(E32,'LISTADO ATM'!$A$2:$C$901,3,0)</f>
        <v>ESTE</v>
      </c>
      <c r="B32" s="144">
        <v>3336035919</v>
      </c>
      <c r="C32" s="94">
        <v>44462.576284722221</v>
      </c>
      <c r="D32" s="94" t="s">
        <v>2174</v>
      </c>
      <c r="E32" s="136">
        <v>682</v>
      </c>
      <c r="F32" s="138" t="str">
        <f>VLOOKUP(E32,VIP!$A$2:$O16149,2,0)</f>
        <v>DRBR682</v>
      </c>
      <c r="G32" s="138" t="str">
        <f>VLOOKUP(E32,'LISTADO ATM'!$A$2:$B$900,2,0)</f>
        <v>ATM Blue Mall Punta Cana</v>
      </c>
      <c r="H32" s="138" t="str">
        <f>VLOOKUP(E32,VIP!$A$2:$O21110,7,FALSE)</f>
        <v>NO</v>
      </c>
      <c r="I32" s="138" t="str">
        <f>VLOOKUP(E32,VIP!$A$2:$O13075,8,FALSE)</f>
        <v>NO</v>
      </c>
      <c r="J32" s="138" t="str">
        <f>VLOOKUP(E32,VIP!$A$2:$O13025,8,FALSE)</f>
        <v>NO</v>
      </c>
      <c r="K32" s="138" t="str">
        <f>VLOOKUP(E32,VIP!$A$2:$O16599,6,0)</f>
        <v>NO</v>
      </c>
      <c r="L32" s="143" t="s">
        <v>2645</v>
      </c>
      <c r="M32" s="93" t="s">
        <v>2437</v>
      </c>
      <c r="N32" s="93" t="s">
        <v>2628</v>
      </c>
      <c r="O32" s="138" t="s">
        <v>2445</v>
      </c>
      <c r="P32" s="143"/>
      <c r="Q32" s="134" t="s">
        <v>2645</v>
      </c>
    </row>
    <row r="33" spans="1:17" ht="18" x14ac:dyDescent="0.25">
      <c r="A33" s="138" t="str">
        <f>VLOOKUP(E33,'LISTADO ATM'!$A$2:$C$901,3,0)</f>
        <v>DISTRITO NACIONAL</v>
      </c>
      <c r="B33" s="144">
        <v>3336035926</v>
      </c>
      <c r="C33" s="94">
        <v>44462.5783912037</v>
      </c>
      <c r="D33" s="94" t="s">
        <v>2174</v>
      </c>
      <c r="E33" s="136">
        <v>336</v>
      </c>
      <c r="F33" s="138" t="str">
        <f>VLOOKUP(E33,VIP!$A$2:$O16148,2,0)</f>
        <v>DRBR336</v>
      </c>
      <c r="G33" s="138" t="str">
        <f>VLOOKUP(E33,'LISTADO ATM'!$A$2:$B$900,2,0)</f>
        <v>ATM Instituto Nacional de Cancer (incart)</v>
      </c>
      <c r="H33" s="138" t="str">
        <f>VLOOKUP(E33,VIP!$A$2:$O21109,7,FALSE)</f>
        <v>Si</v>
      </c>
      <c r="I33" s="138" t="str">
        <f>VLOOKUP(E33,VIP!$A$2:$O13074,8,FALSE)</f>
        <v>Si</v>
      </c>
      <c r="J33" s="138" t="str">
        <f>VLOOKUP(E33,VIP!$A$2:$O13024,8,FALSE)</f>
        <v>Si</v>
      </c>
      <c r="K33" s="138" t="str">
        <f>VLOOKUP(E33,VIP!$A$2:$O16598,6,0)</f>
        <v>NO</v>
      </c>
      <c r="L33" s="143" t="s">
        <v>2645</v>
      </c>
      <c r="M33" s="93" t="s">
        <v>2437</v>
      </c>
      <c r="N33" s="93" t="s">
        <v>2628</v>
      </c>
      <c r="O33" s="138" t="s">
        <v>2445</v>
      </c>
      <c r="P33" s="143"/>
      <c r="Q33" s="134" t="s">
        <v>2645</v>
      </c>
    </row>
    <row r="34" spans="1:17" ht="18" x14ac:dyDescent="0.25">
      <c r="A34" s="138" t="str">
        <f>VLOOKUP(E34,'LISTADO ATM'!$A$2:$C$901,3,0)</f>
        <v>DISTRITO NACIONAL</v>
      </c>
      <c r="B34" s="144">
        <v>3336035936</v>
      </c>
      <c r="C34" s="94">
        <v>44462.587731481479</v>
      </c>
      <c r="D34" s="94" t="s">
        <v>2174</v>
      </c>
      <c r="E34" s="136">
        <v>685</v>
      </c>
      <c r="F34" s="138" t="str">
        <f>VLOOKUP(E34,VIP!$A$2:$O16147,2,0)</f>
        <v>DRBR685</v>
      </c>
      <c r="G34" s="138" t="str">
        <f>VLOOKUP(E34,'LISTADO ATM'!$A$2:$B$900,2,0)</f>
        <v>ATM Autoservicio UASD</v>
      </c>
      <c r="H34" s="138" t="str">
        <f>VLOOKUP(E34,VIP!$A$2:$O21108,7,FALSE)</f>
        <v>NO</v>
      </c>
      <c r="I34" s="138" t="str">
        <f>VLOOKUP(E34,VIP!$A$2:$O13073,8,FALSE)</f>
        <v>SI</v>
      </c>
      <c r="J34" s="138" t="str">
        <f>VLOOKUP(E34,VIP!$A$2:$O13023,8,FALSE)</f>
        <v>SI</v>
      </c>
      <c r="K34" s="138" t="str">
        <f>VLOOKUP(E34,VIP!$A$2:$O16597,6,0)</f>
        <v>NO</v>
      </c>
      <c r="L34" s="143" t="s">
        <v>2645</v>
      </c>
      <c r="M34" s="93" t="s">
        <v>2437</v>
      </c>
      <c r="N34" s="93" t="s">
        <v>2628</v>
      </c>
      <c r="O34" s="138" t="s">
        <v>2445</v>
      </c>
      <c r="P34" s="143"/>
      <c r="Q34" s="134" t="s">
        <v>2645</v>
      </c>
    </row>
    <row r="35" spans="1:17" ht="18" x14ac:dyDescent="0.25">
      <c r="A35" s="138" t="str">
        <f>VLOOKUP(E35,'LISTADO ATM'!$A$2:$C$901,3,0)</f>
        <v>DISTRITO NACIONAL</v>
      </c>
      <c r="B35" s="144">
        <v>3336035960</v>
      </c>
      <c r="C35" s="94">
        <v>44462.598043981481</v>
      </c>
      <c r="D35" s="94" t="s">
        <v>2174</v>
      </c>
      <c r="E35" s="136">
        <v>435</v>
      </c>
      <c r="F35" s="138" t="str">
        <f>VLOOKUP(E35,VIP!$A$2:$O16142,2,0)</f>
        <v>DRBR435</v>
      </c>
      <c r="G35" s="138" t="str">
        <f>VLOOKUP(E35,'LISTADO ATM'!$A$2:$B$900,2,0)</f>
        <v xml:space="preserve">ATM Autobanco Torre I </v>
      </c>
      <c r="H35" s="138" t="str">
        <f>VLOOKUP(E35,VIP!$A$2:$O21103,7,FALSE)</f>
        <v>Si</v>
      </c>
      <c r="I35" s="138" t="str">
        <f>VLOOKUP(E35,VIP!$A$2:$O13068,8,FALSE)</f>
        <v>Si</v>
      </c>
      <c r="J35" s="138" t="str">
        <f>VLOOKUP(E35,VIP!$A$2:$O13018,8,FALSE)</f>
        <v>Si</v>
      </c>
      <c r="K35" s="138" t="str">
        <f>VLOOKUP(E35,VIP!$A$2:$O16592,6,0)</f>
        <v>SI</v>
      </c>
      <c r="L35" s="143" t="s">
        <v>2645</v>
      </c>
      <c r="M35" s="93" t="s">
        <v>2437</v>
      </c>
      <c r="N35" s="93" t="s">
        <v>2628</v>
      </c>
      <c r="O35" s="138" t="s">
        <v>2445</v>
      </c>
      <c r="P35" s="143"/>
      <c r="Q35" s="134" t="s">
        <v>2645</v>
      </c>
    </row>
    <row r="36" spans="1:17" ht="18" x14ac:dyDescent="0.25">
      <c r="A36" s="138" t="str">
        <f>VLOOKUP(E36,'LISTADO ATM'!$A$2:$C$901,3,0)</f>
        <v>SUR</v>
      </c>
      <c r="B36" s="144">
        <v>3336036028</v>
      </c>
      <c r="C36" s="94">
        <v>44462.625972222224</v>
      </c>
      <c r="D36" s="94" t="s">
        <v>2440</v>
      </c>
      <c r="E36" s="136">
        <v>537</v>
      </c>
      <c r="F36" s="138" t="str">
        <f>VLOOKUP(E36,VIP!$A$2:$O16141,2,0)</f>
        <v>DRBR537</v>
      </c>
      <c r="G36" s="138" t="str">
        <f>VLOOKUP(E36,'LISTADO ATM'!$A$2:$B$900,2,0)</f>
        <v xml:space="preserve">ATM Estación Texaco Enriquillo (Barahona) </v>
      </c>
      <c r="H36" s="138" t="str">
        <f>VLOOKUP(E36,VIP!$A$2:$O21102,7,FALSE)</f>
        <v>Si</v>
      </c>
      <c r="I36" s="138" t="str">
        <f>VLOOKUP(E36,VIP!$A$2:$O13067,8,FALSE)</f>
        <v>Si</v>
      </c>
      <c r="J36" s="138" t="str">
        <f>VLOOKUP(E36,VIP!$A$2:$O13017,8,FALSE)</f>
        <v>Si</v>
      </c>
      <c r="K36" s="138" t="str">
        <f>VLOOKUP(E36,VIP!$A$2:$O16591,6,0)</f>
        <v>NO</v>
      </c>
      <c r="L36" s="143" t="s">
        <v>2433</v>
      </c>
      <c r="M36" s="232" t="s">
        <v>2530</v>
      </c>
      <c r="N36" s="93" t="s">
        <v>2443</v>
      </c>
      <c r="O36" s="138" t="s">
        <v>2444</v>
      </c>
      <c r="P36" s="143"/>
      <c r="Q36" s="233">
        <v>44463.576192129629</v>
      </c>
    </row>
    <row r="37" spans="1:17" s="119" customFormat="1" ht="18" x14ac:dyDescent="0.25">
      <c r="A37" s="138" t="str">
        <f>VLOOKUP(E37,'LISTADO ATM'!$A$2:$C$901,3,0)</f>
        <v>SUR</v>
      </c>
      <c r="B37" s="144">
        <v>3336036036</v>
      </c>
      <c r="C37" s="94">
        <v>44462.629513888889</v>
      </c>
      <c r="D37" s="94" t="s">
        <v>2440</v>
      </c>
      <c r="E37" s="136">
        <v>311</v>
      </c>
      <c r="F37" s="138" t="str">
        <f>VLOOKUP(E37,VIP!$A$2:$O16139,2,0)</f>
        <v>DRBR381</v>
      </c>
      <c r="G37" s="138" t="str">
        <f>VLOOKUP(E37,'LISTADO ATM'!$A$2:$B$900,2,0)</f>
        <v>ATM Plaza Eroski</v>
      </c>
      <c r="H37" s="138" t="str">
        <f>VLOOKUP(E37,VIP!$A$2:$O21100,7,FALSE)</f>
        <v>Si</v>
      </c>
      <c r="I37" s="138" t="str">
        <f>VLOOKUP(E37,VIP!$A$2:$O13065,8,FALSE)</f>
        <v>Si</v>
      </c>
      <c r="J37" s="138" t="str">
        <f>VLOOKUP(E37,VIP!$A$2:$O13015,8,FALSE)</f>
        <v>Si</v>
      </c>
      <c r="K37" s="138" t="str">
        <f>VLOOKUP(E37,VIP!$A$2:$O16589,6,0)</f>
        <v>NO</v>
      </c>
      <c r="L37" s="143" t="s">
        <v>2433</v>
      </c>
      <c r="M37" s="93" t="s">
        <v>2437</v>
      </c>
      <c r="N37" s="93" t="s">
        <v>2443</v>
      </c>
      <c r="O37" s="138" t="s">
        <v>2444</v>
      </c>
      <c r="P37" s="143"/>
      <c r="Q37" s="134" t="s">
        <v>2433</v>
      </c>
    </row>
    <row r="38" spans="1:17" s="119" customFormat="1" ht="18" x14ac:dyDescent="0.25">
      <c r="A38" s="138" t="str">
        <f>VLOOKUP(E38,'LISTADO ATM'!$A$2:$C$901,3,0)</f>
        <v>DISTRITO NACIONAL</v>
      </c>
      <c r="B38" s="144">
        <v>3336036040</v>
      </c>
      <c r="C38" s="94">
        <v>44462.630891203706</v>
      </c>
      <c r="D38" s="94" t="s">
        <v>2440</v>
      </c>
      <c r="E38" s="136">
        <v>165</v>
      </c>
      <c r="F38" s="138" t="str">
        <f>VLOOKUP(E38,VIP!$A$2:$O16138,2,0)</f>
        <v>DRBR165</v>
      </c>
      <c r="G38" s="138" t="str">
        <f>VLOOKUP(E38,'LISTADO ATM'!$A$2:$B$900,2,0)</f>
        <v>ATM Autoservicio Megacentro</v>
      </c>
      <c r="H38" s="138" t="str">
        <f>VLOOKUP(E38,VIP!$A$2:$O21099,7,FALSE)</f>
        <v>Si</v>
      </c>
      <c r="I38" s="138" t="str">
        <f>VLOOKUP(E38,VIP!$A$2:$O13064,8,FALSE)</f>
        <v>Si</v>
      </c>
      <c r="J38" s="138" t="str">
        <f>VLOOKUP(E38,VIP!$A$2:$O13014,8,FALSE)</f>
        <v>Si</v>
      </c>
      <c r="K38" s="138" t="str">
        <f>VLOOKUP(E38,VIP!$A$2:$O16588,6,0)</f>
        <v>SI</v>
      </c>
      <c r="L38" s="143" t="s">
        <v>2409</v>
      </c>
      <c r="M38" s="232" t="s">
        <v>2530</v>
      </c>
      <c r="N38" s="93" t="s">
        <v>2443</v>
      </c>
      <c r="O38" s="138" t="s">
        <v>2444</v>
      </c>
      <c r="P38" s="143"/>
      <c r="Q38" s="233">
        <v>44463.435787037037</v>
      </c>
    </row>
    <row r="39" spans="1:17" s="119" customFormat="1" ht="18" x14ac:dyDescent="0.25">
      <c r="A39" s="138" t="str">
        <f>VLOOKUP(E39,'LISTADO ATM'!$A$2:$C$901,3,0)</f>
        <v>DISTRITO NACIONAL</v>
      </c>
      <c r="B39" s="144">
        <v>3336036046</v>
      </c>
      <c r="C39" s="94">
        <v>44462.633703703701</v>
      </c>
      <c r="D39" s="94" t="s">
        <v>2440</v>
      </c>
      <c r="E39" s="136">
        <v>363</v>
      </c>
      <c r="F39" s="138" t="str">
        <f>VLOOKUP(E39,VIP!$A$2:$O16134,2,0)</f>
        <v>DRBR363</v>
      </c>
      <c r="G39" s="138" t="str">
        <f>VLOOKUP(E39,'LISTADO ATM'!$A$2:$B$900,2,0)</f>
        <v>ATM Sirena Villa Mella</v>
      </c>
      <c r="H39" s="138" t="str">
        <f>VLOOKUP(E39,VIP!$A$2:$O21095,7,FALSE)</f>
        <v>N/A</v>
      </c>
      <c r="I39" s="138" t="str">
        <f>VLOOKUP(E39,VIP!$A$2:$O13060,8,FALSE)</f>
        <v>N/A</v>
      </c>
      <c r="J39" s="138" t="str">
        <f>VLOOKUP(E39,VIP!$A$2:$O13010,8,FALSE)</f>
        <v>N/A</v>
      </c>
      <c r="K39" s="138" t="str">
        <f>VLOOKUP(E39,VIP!$A$2:$O16584,6,0)</f>
        <v>N/A</v>
      </c>
      <c r="L39" s="143" t="s">
        <v>2409</v>
      </c>
      <c r="M39" s="232" t="s">
        <v>2530</v>
      </c>
      <c r="N39" s="93" t="s">
        <v>2443</v>
      </c>
      <c r="O39" s="138" t="s">
        <v>2444</v>
      </c>
      <c r="P39" s="143"/>
      <c r="Q39" s="233">
        <v>44463.576469907406</v>
      </c>
    </row>
    <row r="40" spans="1:17" s="119" customFormat="1" ht="18" x14ac:dyDescent="0.25">
      <c r="A40" s="138" t="str">
        <f>VLOOKUP(E40,'LISTADO ATM'!$A$2:$C$901,3,0)</f>
        <v>DISTRITO NACIONAL</v>
      </c>
      <c r="B40" s="144">
        <v>3336036054</v>
      </c>
      <c r="C40" s="94">
        <v>44462.635150462964</v>
      </c>
      <c r="D40" s="94" t="s">
        <v>2440</v>
      </c>
      <c r="E40" s="136">
        <v>15</v>
      </c>
      <c r="F40" s="138" t="str">
        <f>VLOOKUP(E40,VIP!$A$2:$O16133,2,0)</f>
        <v>DRBR058</v>
      </c>
      <c r="G40" s="138" t="str">
        <f>VLOOKUP(E40,'LISTADO ATM'!$A$2:$B$900,2,0)</f>
        <v>ATM DNI</v>
      </c>
      <c r="H40" s="138" t="str">
        <f>VLOOKUP(E40,VIP!$A$2:$O21094,7,FALSE)</f>
        <v>N/A</v>
      </c>
      <c r="I40" s="138" t="str">
        <f>VLOOKUP(E40,VIP!$A$2:$O13059,8,FALSE)</f>
        <v>N/A</v>
      </c>
      <c r="J40" s="138" t="str">
        <f>VLOOKUP(E40,VIP!$A$2:$O13009,8,FALSE)</f>
        <v>N/A</v>
      </c>
      <c r="K40" s="138" t="str">
        <f>VLOOKUP(E40,VIP!$A$2:$O16583,6,0)</f>
        <v>N/A</v>
      </c>
      <c r="L40" s="143" t="s">
        <v>2409</v>
      </c>
      <c r="M40" s="93" t="s">
        <v>2437</v>
      </c>
      <c r="N40" s="93" t="s">
        <v>2443</v>
      </c>
      <c r="O40" s="138" t="s">
        <v>2444</v>
      </c>
      <c r="P40" s="143"/>
      <c r="Q40" s="134" t="s">
        <v>2409</v>
      </c>
    </row>
    <row r="41" spans="1:17" s="119" customFormat="1" ht="18" x14ac:dyDescent="0.25">
      <c r="A41" s="138" t="str">
        <f>VLOOKUP(E41,'LISTADO ATM'!$A$2:$C$901,3,0)</f>
        <v>DISTRITO NACIONAL</v>
      </c>
      <c r="B41" s="144">
        <v>3336036065</v>
      </c>
      <c r="C41" s="94">
        <v>44462.639155092591</v>
      </c>
      <c r="D41" s="94" t="s">
        <v>2440</v>
      </c>
      <c r="E41" s="136">
        <v>572</v>
      </c>
      <c r="F41" s="138" t="str">
        <f>VLOOKUP(E41,VIP!$A$2:$O16131,2,0)</f>
        <v>DRBR174</v>
      </c>
      <c r="G41" s="138" t="str">
        <f>VLOOKUP(E41,'LISTADO ATM'!$A$2:$B$900,2,0)</f>
        <v xml:space="preserve">ATM Olé Ovando </v>
      </c>
      <c r="H41" s="138" t="str">
        <f>VLOOKUP(E41,VIP!$A$2:$O21092,7,FALSE)</f>
        <v>Si</v>
      </c>
      <c r="I41" s="138" t="str">
        <f>VLOOKUP(E41,VIP!$A$2:$O13057,8,FALSE)</f>
        <v>Si</v>
      </c>
      <c r="J41" s="138" t="str">
        <f>VLOOKUP(E41,VIP!$A$2:$O13007,8,FALSE)</f>
        <v>Si</v>
      </c>
      <c r="K41" s="138" t="str">
        <f>VLOOKUP(E41,VIP!$A$2:$O16581,6,0)</f>
        <v>NO</v>
      </c>
      <c r="L41" s="143" t="s">
        <v>2433</v>
      </c>
      <c r="M41" s="232" t="s">
        <v>2530</v>
      </c>
      <c r="N41" s="93" t="s">
        <v>2443</v>
      </c>
      <c r="O41" s="138" t="s">
        <v>2444</v>
      </c>
      <c r="P41" s="143"/>
      <c r="Q41" s="233">
        <v>44463.577268518522</v>
      </c>
    </row>
    <row r="42" spans="1:17" s="119" customFormat="1" ht="18" x14ac:dyDescent="0.25">
      <c r="A42" s="138" t="str">
        <f>VLOOKUP(E42,'LISTADO ATM'!$A$2:$C$901,3,0)</f>
        <v>DISTRITO NACIONAL</v>
      </c>
      <c r="B42" s="144">
        <v>3336036093</v>
      </c>
      <c r="C42" s="94">
        <v>44462.645856481482</v>
      </c>
      <c r="D42" s="94" t="s">
        <v>2440</v>
      </c>
      <c r="E42" s="136">
        <v>407</v>
      </c>
      <c r="F42" s="138" t="str">
        <f>VLOOKUP(E42,VIP!$A$2:$O16127,2,0)</f>
        <v>DRBR407</v>
      </c>
      <c r="G42" s="138" t="str">
        <f>VLOOKUP(E42,'LISTADO ATM'!$A$2:$B$900,2,0)</f>
        <v xml:space="preserve">ATM Multicentro La Sirena Villa Mella </v>
      </c>
      <c r="H42" s="138" t="str">
        <f>VLOOKUP(E42,VIP!$A$2:$O21088,7,FALSE)</f>
        <v>Si</v>
      </c>
      <c r="I42" s="138" t="str">
        <f>VLOOKUP(E42,VIP!$A$2:$O13053,8,FALSE)</f>
        <v>Si</v>
      </c>
      <c r="J42" s="138" t="str">
        <f>VLOOKUP(E42,VIP!$A$2:$O13003,8,FALSE)</f>
        <v>Si</v>
      </c>
      <c r="K42" s="138" t="str">
        <f>VLOOKUP(E42,VIP!$A$2:$O16577,6,0)</f>
        <v>NO</v>
      </c>
      <c r="L42" s="143" t="s">
        <v>2433</v>
      </c>
      <c r="M42" s="93" t="s">
        <v>2437</v>
      </c>
      <c r="N42" s="93" t="s">
        <v>2443</v>
      </c>
      <c r="O42" s="138" t="s">
        <v>2444</v>
      </c>
      <c r="P42" s="143"/>
      <c r="Q42" s="134" t="s">
        <v>2433</v>
      </c>
    </row>
    <row r="43" spans="1:17" s="119" customFormat="1" ht="18" x14ac:dyDescent="0.25">
      <c r="A43" s="138" t="str">
        <f>VLOOKUP(E43,'LISTADO ATM'!$A$2:$C$901,3,0)</f>
        <v>DISTRITO NACIONAL</v>
      </c>
      <c r="B43" s="144">
        <v>3336036099</v>
      </c>
      <c r="C43" s="94">
        <v>44462.647604166668</v>
      </c>
      <c r="D43" s="94" t="s">
        <v>2174</v>
      </c>
      <c r="E43" s="136">
        <v>722</v>
      </c>
      <c r="F43" s="138" t="str">
        <f>VLOOKUP(E43,VIP!$A$2:$O16126,2,0)</f>
        <v>DRBR393</v>
      </c>
      <c r="G43" s="138" t="str">
        <f>VLOOKUP(E43,'LISTADO ATM'!$A$2:$B$900,2,0)</f>
        <v xml:space="preserve">ATM Oficina Charles de Gaulle III </v>
      </c>
      <c r="H43" s="138" t="str">
        <f>VLOOKUP(E43,VIP!$A$2:$O21087,7,FALSE)</f>
        <v>Si</v>
      </c>
      <c r="I43" s="138" t="str">
        <f>VLOOKUP(E43,VIP!$A$2:$O13052,8,FALSE)</f>
        <v>Si</v>
      </c>
      <c r="J43" s="138" t="str">
        <f>VLOOKUP(E43,VIP!$A$2:$O13002,8,FALSE)</f>
        <v>Si</v>
      </c>
      <c r="K43" s="138" t="str">
        <f>VLOOKUP(E43,VIP!$A$2:$O16576,6,0)</f>
        <v>SI</v>
      </c>
      <c r="L43" s="143" t="s">
        <v>2238</v>
      </c>
      <c r="M43" s="232" t="s">
        <v>2530</v>
      </c>
      <c r="N43" s="93" t="s">
        <v>2628</v>
      </c>
      <c r="O43" s="138" t="s">
        <v>2445</v>
      </c>
      <c r="P43" s="143"/>
      <c r="Q43" s="233">
        <v>44463.435277777775</v>
      </c>
    </row>
    <row r="44" spans="1:17" s="119" customFormat="1" ht="18" x14ac:dyDescent="0.25">
      <c r="A44" s="138" t="str">
        <f>VLOOKUP(E44,'LISTADO ATM'!$A$2:$C$901,3,0)</f>
        <v>DISTRITO NACIONAL</v>
      </c>
      <c r="B44" s="144">
        <v>3336036135</v>
      </c>
      <c r="C44" s="94">
        <v>44462.654386574075</v>
      </c>
      <c r="D44" s="94" t="s">
        <v>2174</v>
      </c>
      <c r="E44" s="136">
        <v>540</v>
      </c>
      <c r="F44" s="138" t="str">
        <f>VLOOKUP(E44,VIP!$A$2:$O16171,2,0)</f>
        <v>DRBR540</v>
      </c>
      <c r="G44" s="138" t="str">
        <f>VLOOKUP(E44,'LISTADO ATM'!$A$2:$B$900,2,0)</f>
        <v xml:space="preserve">ATM Autoservicio Sambil I </v>
      </c>
      <c r="H44" s="138" t="str">
        <f>VLOOKUP(E44,VIP!$A$2:$O21132,7,FALSE)</f>
        <v>Si</v>
      </c>
      <c r="I44" s="138" t="str">
        <f>VLOOKUP(E44,VIP!$A$2:$O13097,8,FALSE)</f>
        <v>Si</v>
      </c>
      <c r="J44" s="138" t="str">
        <f>VLOOKUP(E44,VIP!$A$2:$O13047,8,FALSE)</f>
        <v>Si</v>
      </c>
      <c r="K44" s="138" t="str">
        <f>VLOOKUP(E44,VIP!$A$2:$O16621,6,0)</f>
        <v>NO</v>
      </c>
      <c r="L44" s="143" t="s">
        <v>2455</v>
      </c>
      <c r="M44" s="232" t="s">
        <v>2530</v>
      </c>
      <c r="N44" s="93" t="s">
        <v>2443</v>
      </c>
      <c r="O44" s="138" t="s">
        <v>2445</v>
      </c>
      <c r="P44" s="143"/>
      <c r="Q44" s="233">
        <v>44463.573807870373</v>
      </c>
    </row>
    <row r="45" spans="1:17" s="119" customFormat="1" ht="18" x14ac:dyDescent="0.25">
      <c r="A45" s="138" t="str">
        <f>VLOOKUP(E45,'LISTADO ATM'!$A$2:$C$901,3,0)</f>
        <v>DISTRITO NACIONAL</v>
      </c>
      <c r="B45" s="144">
        <v>3336036229</v>
      </c>
      <c r="C45" s="94">
        <v>44462.655104166668</v>
      </c>
      <c r="D45" s="94" t="s">
        <v>2174</v>
      </c>
      <c r="E45" s="136">
        <v>517</v>
      </c>
      <c r="F45" s="138" t="str">
        <f>VLOOKUP(E45,VIP!$A$2:$O16170,2,0)</f>
        <v>DRBR517</v>
      </c>
      <c r="G45" s="138" t="str">
        <f>VLOOKUP(E45,'LISTADO ATM'!$A$2:$B$900,2,0)</f>
        <v xml:space="preserve">ATM Autobanco Oficina Sans Soucí </v>
      </c>
      <c r="H45" s="138" t="str">
        <f>VLOOKUP(E45,VIP!$A$2:$O21131,7,FALSE)</f>
        <v>Si</v>
      </c>
      <c r="I45" s="138" t="str">
        <f>VLOOKUP(E45,VIP!$A$2:$O13096,8,FALSE)</f>
        <v>Si</v>
      </c>
      <c r="J45" s="138" t="str">
        <f>VLOOKUP(E45,VIP!$A$2:$O13046,8,FALSE)</f>
        <v>Si</v>
      </c>
      <c r="K45" s="138" t="str">
        <f>VLOOKUP(E45,VIP!$A$2:$O16620,6,0)</f>
        <v>SI</v>
      </c>
      <c r="L45" s="143" t="s">
        <v>2455</v>
      </c>
      <c r="M45" s="232" t="s">
        <v>2530</v>
      </c>
      <c r="N45" s="93" t="s">
        <v>2443</v>
      </c>
      <c r="O45" s="138" t="s">
        <v>2445</v>
      </c>
      <c r="P45" s="143"/>
      <c r="Q45" s="233">
        <v>44463.578310185185</v>
      </c>
    </row>
    <row r="46" spans="1:17" s="119" customFormat="1" ht="18" x14ac:dyDescent="0.25">
      <c r="A46" s="138" t="str">
        <f>VLOOKUP(E46,'LISTADO ATM'!$A$2:$C$901,3,0)</f>
        <v>NORTE</v>
      </c>
      <c r="B46" s="144">
        <v>3336036231</v>
      </c>
      <c r="C46" s="94">
        <v>44462.655636574076</v>
      </c>
      <c r="D46" s="94" t="s">
        <v>2175</v>
      </c>
      <c r="E46" s="136">
        <v>95</v>
      </c>
      <c r="F46" s="138" t="str">
        <f>VLOOKUP(E46,VIP!$A$2:$O16169,2,0)</f>
        <v>DRBR095</v>
      </c>
      <c r="G46" s="138" t="str">
        <f>VLOOKUP(E46,'LISTADO ATM'!$A$2:$B$900,2,0)</f>
        <v xml:space="preserve">ATM Oficina Tenares </v>
      </c>
      <c r="H46" s="138" t="str">
        <f>VLOOKUP(E46,VIP!$A$2:$O21130,7,FALSE)</f>
        <v>Si</v>
      </c>
      <c r="I46" s="138" t="str">
        <f>VLOOKUP(E46,VIP!$A$2:$O13095,8,FALSE)</f>
        <v>Si</v>
      </c>
      <c r="J46" s="138" t="str">
        <f>VLOOKUP(E46,VIP!$A$2:$O13045,8,FALSE)</f>
        <v>Si</v>
      </c>
      <c r="K46" s="138" t="str">
        <f>VLOOKUP(E46,VIP!$A$2:$O16619,6,0)</f>
        <v>SI</v>
      </c>
      <c r="L46" s="143" t="s">
        <v>2455</v>
      </c>
      <c r="M46" s="232" t="s">
        <v>2530</v>
      </c>
      <c r="N46" s="93" t="s">
        <v>2443</v>
      </c>
      <c r="O46" s="138" t="s">
        <v>2629</v>
      </c>
      <c r="P46" s="143"/>
      <c r="Q46" s="233">
        <v>44463.438055555554</v>
      </c>
    </row>
    <row r="47" spans="1:17" s="119" customFormat="1" ht="18" x14ac:dyDescent="0.25">
      <c r="A47" s="138" t="str">
        <f>VLOOKUP(E47,'LISTADO ATM'!$A$2:$C$901,3,0)</f>
        <v>SUR</v>
      </c>
      <c r="B47" s="144">
        <v>3336036304</v>
      </c>
      <c r="C47" s="94">
        <v>44462.656412037039</v>
      </c>
      <c r="D47" s="94" t="s">
        <v>2174</v>
      </c>
      <c r="E47" s="136">
        <v>584</v>
      </c>
      <c r="F47" s="138" t="str">
        <f>VLOOKUP(E47,VIP!$A$2:$O16168,2,0)</f>
        <v>DRBR404</v>
      </c>
      <c r="G47" s="138" t="str">
        <f>VLOOKUP(E47,'LISTADO ATM'!$A$2:$B$900,2,0)</f>
        <v xml:space="preserve">ATM Oficina San Cristóbal I </v>
      </c>
      <c r="H47" s="138" t="str">
        <f>VLOOKUP(E47,VIP!$A$2:$O21129,7,FALSE)</f>
        <v>Si</v>
      </c>
      <c r="I47" s="138" t="str">
        <f>VLOOKUP(E47,VIP!$A$2:$O13094,8,FALSE)</f>
        <v>Si</v>
      </c>
      <c r="J47" s="138" t="str">
        <f>VLOOKUP(E47,VIP!$A$2:$O13044,8,FALSE)</f>
        <v>Si</v>
      </c>
      <c r="K47" s="138" t="str">
        <f>VLOOKUP(E47,VIP!$A$2:$O16618,6,0)</f>
        <v>SI</v>
      </c>
      <c r="L47" s="143" t="s">
        <v>2455</v>
      </c>
      <c r="M47" s="93" t="s">
        <v>2437</v>
      </c>
      <c r="N47" s="93" t="s">
        <v>2443</v>
      </c>
      <c r="O47" s="138" t="s">
        <v>2445</v>
      </c>
      <c r="P47" s="143"/>
      <c r="Q47" s="134" t="s">
        <v>2455</v>
      </c>
    </row>
    <row r="48" spans="1:17" s="119" customFormat="1" ht="18" x14ac:dyDescent="0.25">
      <c r="A48" s="138" t="str">
        <f>VLOOKUP(E48,'LISTADO ATM'!$A$2:$C$901,3,0)</f>
        <v>DISTRITO NACIONAL</v>
      </c>
      <c r="B48" s="144">
        <v>3336036329</v>
      </c>
      <c r="C48" s="94">
        <v>44462.661145833335</v>
      </c>
      <c r="D48" s="94" t="s">
        <v>2174</v>
      </c>
      <c r="E48" s="136">
        <v>264</v>
      </c>
      <c r="F48" s="138" t="str">
        <f>VLOOKUP(E48,VIP!$A$2:$O16169,2,0)</f>
        <v>DRBR264</v>
      </c>
      <c r="G48" s="138" t="str">
        <f>VLOOKUP(E48,'LISTADO ATM'!$A$2:$B$900,2,0)</f>
        <v xml:space="preserve">ATM S/M Nacional Independencia </v>
      </c>
      <c r="H48" s="138" t="str">
        <f>VLOOKUP(E48,VIP!$A$2:$O21128,7,FALSE)</f>
        <v>Si</v>
      </c>
      <c r="I48" s="138" t="str">
        <f>VLOOKUP(E48,VIP!$A$2:$O13093,8,FALSE)</f>
        <v>Si</v>
      </c>
      <c r="J48" s="138" t="str">
        <f>VLOOKUP(E48,VIP!$A$2:$O13043,8,FALSE)</f>
        <v>Si</v>
      </c>
      <c r="K48" s="138" t="str">
        <f>VLOOKUP(E48,VIP!$A$2:$O16617,6,0)</f>
        <v>SI</v>
      </c>
      <c r="L48" s="143" t="s">
        <v>2455</v>
      </c>
      <c r="M48" s="232" t="s">
        <v>2530</v>
      </c>
      <c r="N48" s="93" t="s">
        <v>2443</v>
      </c>
      <c r="O48" s="138" t="s">
        <v>2445</v>
      </c>
      <c r="P48" s="143"/>
      <c r="Q48" s="233">
        <v>44463.438969907409</v>
      </c>
    </row>
    <row r="49" spans="1:17" s="119" customFormat="1" ht="18" x14ac:dyDescent="0.25">
      <c r="A49" s="138" t="str">
        <f>VLOOKUP(E49,'LISTADO ATM'!$A$2:$C$901,3,0)</f>
        <v>DISTRITO NACIONAL</v>
      </c>
      <c r="B49" s="144">
        <v>3336036175</v>
      </c>
      <c r="C49" s="94">
        <v>44462.668055555558</v>
      </c>
      <c r="D49" s="94" t="s">
        <v>2174</v>
      </c>
      <c r="E49" s="136">
        <v>43</v>
      </c>
      <c r="F49" s="138" t="str">
        <f>VLOOKUP(E49,VIP!$A$2:$O16170,2,0)</f>
        <v>DRBR043</v>
      </c>
      <c r="G49" s="138" t="str">
        <f>VLOOKUP(E49,'LISTADO ATM'!$A$2:$B$900,2,0)</f>
        <v xml:space="preserve">ATM Zona Franca San Isidro </v>
      </c>
      <c r="H49" s="138" t="str">
        <f>VLOOKUP(E49,VIP!$A$2:$O21112,7,FALSE)</f>
        <v>Si</v>
      </c>
      <c r="I49" s="138" t="str">
        <f>VLOOKUP(E49,VIP!$A$2:$O13077,8,FALSE)</f>
        <v>No</v>
      </c>
      <c r="J49" s="138" t="str">
        <f>VLOOKUP(E49,VIP!$A$2:$O13027,8,FALSE)</f>
        <v>No</v>
      </c>
      <c r="K49" s="138" t="str">
        <f>VLOOKUP(E49,VIP!$A$2:$O16601,6,0)</f>
        <v>NO</v>
      </c>
      <c r="L49" s="143" t="s">
        <v>2455</v>
      </c>
      <c r="M49" s="93" t="s">
        <v>2437</v>
      </c>
      <c r="N49" s="93" t="s">
        <v>2443</v>
      </c>
      <c r="O49" s="138" t="s">
        <v>2445</v>
      </c>
      <c r="P49" s="143"/>
      <c r="Q49" s="134" t="s">
        <v>2455</v>
      </c>
    </row>
    <row r="50" spans="1:17" s="119" customFormat="1" ht="18" x14ac:dyDescent="0.25">
      <c r="A50" s="138" t="str">
        <f>VLOOKUP(E50,'LISTADO ATM'!$A$2:$C$901,3,0)</f>
        <v>DISTRITO NACIONAL</v>
      </c>
      <c r="B50" s="144">
        <v>3336036213</v>
      </c>
      <c r="C50" s="94">
        <v>44462.668379629627</v>
      </c>
      <c r="D50" s="94" t="s">
        <v>2459</v>
      </c>
      <c r="E50" s="136">
        <v>24</v>
      </c>
      <c r="F50" s="138" t="str">
        <f>VLOOKUP(E50,VIP!$A$2:$O16165,2,0)</f>
        <v>DRBR024</v>
      </c>
      <c r="G50" s="138" t="str">
        <f>VLOOKUP(E50,'LISTADO ATM'!$A$2:$B$900,2,0)</f>
        <v xml:space="preserve">ATM Oficina Eusebio Manzueta </v>
      </c>
      <c r="H50" s="138" t="str">
        <f>VLOOKUP(E50,VIP!$A$2:$O21126,7,FALSE)</f>
        <v>No</v>
      </c>
      <c r="I50" s="138" t="str">
        <f>VLOOKUP(E50,VIP!$A$2:$O13091,8,FALSE)</f>
        <v>No</v>
      </c>
      <c r="J50" s="138" t="str">
        <f>VLOOKUP(E50,VIP!$A$2:$O13041,8,FALSE)</f>
        <v>No</v>
      </c>
      <c r="K50" s="138" t="str">
        <f>VLOOKUP(E50,VIP!$A$2:$O16615,6,0)</f>
        <v>NO</v>
      </c>
      <c r="L50" s="143" t="s">
        <v>2409</v>
      </c>
      <c r="M50" s="93" t="s">
        <v>2437</v>
      </c>
      <c r="N50" s="93" t="s">
        <v>2443</v>
      </c>
      <c r="O50" s="138" t="s">
        <v>2646</v>
      </c>
      <c r="P50" s="143"/>
      <c r="Q50" s="134" t="s">
        <v>2409</v>
      </c>
    </row>
    <row r="51" spans="1:17" s="119" customFormat="1" ht="18" x14ac:dyDescent="0.25">
      <c r="A51" s="138" t="str">
        <f>VLOOKUP(E51,'LISTADO ATM'!$A$2:$C$901,3,0)</f>
        <v>DISTRITO NACIONAL</v>
      </c>
      <c r="B51" s="144">
        <v>3336036214</v>
      </c>
      <c r="C51" s="94">
        <v>44462.68550925926</v>
      </c>
      <c r="D51" s="94" t="s">
        <v>2459</v>
      </c>
      <c r="E51" s="136">
        <v>23</v>
      </c>
      <c r="F51" s="138" t="str">
        <f>VLOOKUP(E51,VIP!$A$2:$O16164,2,0)</f>
        <v>DRBR023</v>
      </c>
      <c r="G51" s="138" t="str">
        <f>VLOOKUP(E51,'LISTADO ATM'!$A$2:$B$900,2,0)</f>
        <v xml:space="preserve">ATM Oficina México </v>
      </c>
      <c r="H51" s="138" t="str">
        <f>VLOOKUP(E51,VIP!$A$2:$O21125,7,FALSE)</f>
        <v>Si</v>
      </c>
      <c r="I51" s="138" t="str">
        <f>VLOOKUP(E51,VIP!$A$2:$O13090,8,FALSE)</f>
        <v>Si</v>
      </c>
      <c r="J51" s="138" t="str">
        <f>VLOOKUP(E51,VIP!$A$2:$O13040,8,FALSE)</f>
        <v>Si</v>
      </c>
      <c r="K51" s="138" t="str">
        <f>VLOOKUP(E51,VIP!$A$2:$O16614,6,0)</f>
        <v>NO</v>
      </c>
      <c r="L51" s="143" t="s">
        <v>2409</v>
      </c>
      <c r="M51" s="93" t="s">
        <v>2437</v>
      </c>
      <c r="N51" s="93" t="s">
        <v>2443</v>
      </c>
      <c r="O51" s="138" t="s">
        <v>2646</v>
      </c>
      <c r="P51" s="143"/>
      <c r="Q51" s="134" t="s">
        <v>2409</v>
      </c>
    </row>
    <row r="52" spans="1:17" s="119" customFormat="1" ht="18" x14ac:dyDescent="0.25">
      <c r="A52" s="138" t="str">
        <f>VLOOKUP(E52,'LISTADO ATM'!$A$2:$C$901,3,0)</f>
        <v>DISTRITO NACIONAL</v>
      </c>
      <c r="B52" s="144">
        <v>3336036284</v>
      </c>
      <c r="C52" s="94">
        <v>44462.686759259261</v>
      </c>
      <c r="D52" s="94" t="s">
        <v>2440</v>
      </c>
      <c r="E52" s="136">
        <v>573</v>
      </c>
      <c r="F52" s="138" t="str">
        <f>VLOOKUP(E52,VIP!$A$2:$O16163,2,0)</f>
        <v>DRBR038</v>
      </c>
      <c r="G52" s="138" t="str">
        <f>VLOOKUP(E52,'LISTADO ATM'!$A$2:$B$900,2,0)</f>
        <v xml:space="preserve">ATM IDSS </v>
      </c>
      <c r="H52" s="138" t="str">
        <f>VLOOKUP(E52,VIP!$A$2:$O21124,7,FALSE)</f>
        <v>Si</v>
      </c>
      <c r="I52" s="138" t="str">
        <f>VLOOKUP(E52,VIP!$A$2:$O13089,8,FALSE)</f>
        <v>Si</v>
      </c>
      <c r="J52" s="138" t="str">
        <f>VLOOKUP(E52,VIP!$A$2:$O13039,8,FALSE)</f>
        <v>Si</v>
      </c>
      <c r="K52" s="138" t="str">
        <f>VLOOKUP(E52,VIP!$A$2:$O16613,6,0)</f>
        <v>NO</v>
      </c>
      <c r="L52" s="143" t="s">
        <v>2409</v>
      </c>
      <c r="M52" s="93" t="s">
        <v>2437</v>
      </c>
      <c r="N52" s="93" t="s">
        <v>2443</v>
      </c>
      <c r="O52" s="138" t="s">
        <v>2444</v>
      </c>
      <c r="P52" s="143"/>
      <c r="Q52" s="134" t="s">
        <v>2409</v>
      </c>
    </row>
    <row r="53" spans="1:17" s="119" customFormat="1" ht="18" x14ac:dyDescent="0.25">
      <c r="A53" s="138" t="str">
        <f>VLOOKUP(E53,'LISTADO ATM'!$A$2:$C$901,3,0)</f>
        <v>DISTRITO NACIONAL</v>
      </c>
      <c r="B53" s="144">
        <v>3336036337</v>
      </c>
      <c r="C53" s="94">
        <v>44462.688206018516</v>
      </c>
      <c r="D53" s="94" t="s">
        <v>2440</v>
      </c>
      <c r="E53" s="136">
        <v>139</v>
      </c>
      <c r="F53" s="138" t="str">
        <f>VLOOKUP(E53,VIP!$A$2:$O16162,2,0)</f>
        <v>DRBR139</v>
      </c>
      <c r="G53" s="138" t="str">
        <f>VLOOKUP(E53,'LISTADO ATM'!$A$2:$B$900,2,0)</f>
        <v xml:space="preserve">ATM Oficina Plaza Lama Zona Oriental I </v>
      </c>
      <c r="H53" s="138" t="str">
        <f>VLOOKUP(E53,VIP!$A$2:$O21123,7,FALSE)</f>
        <v>Si</v>
      </c>
      <c r="I53" s="138" t="str">
        <f>VLOOKUP(E53,VIP!$A$2:$O13088,8,FALSE)</f>
        <v>Si</v>
      </c>
      <c r="J53" s="138" t="str">
        <f>VLOOKUP(E53,VIP!$A$2:$O13038,8,FALSE)</f>
        <v>Si</v>
      </c>
      <c r="K53" s="138" t="str">
        <f>VLOOKUP(E53,VIP!$A$2:$O16612,6,0)</f>
        <v>NO</v>
      </c>
      <c r="L53" s="143" t="s">
        <v>2409</v>
      </c>
      <c r="M53" s="232" t="s">
        <v>2530</v>
      </c>
      <c r="N53" s="93" t="s">
        <v>2443</v>
      </c>
      <c r="O53" s="138" t="s">
        <v>2444</v>
      </c>
      <c r="P53" s="143"/>
      <c r="Q53" s="233">
        <v>44463.57949074074</v>
      </c>
    </row>
    <row r="54" spans="1:17" s="119" customFormat="1" ht="18" x14ac:dyDescent="0.25">
      <c r="A54" s="138" t="str">
        <f>VLOOKUP(E54,'LISTADO ATM'!$A$2:$C$901,3,0)</f>
        <v>ESTE</v>
      </c>
      <c r="B54" s="144">
        <v>3336036340</v>
      </c>
      <c r="C54" s="94">
        <v>44462.693460648145</v>
      </c>
      <c r="D54" s="94" t="s">
        <v>2440</v>
      </c>
      <c r="E54" s="136">
        <v>427</v>
      </c>
      <c r="F54" s="138" t="str">
        <f>VLOOKUP(E54,VIP!$A$2:$O16161,2,0)</f>
        <v>DRBR427</v>
      </c>
      <c r="G54" s="138" t="str">
        <f>VLOOKUP(E54,'LISTADO ATM'!$A$2:$B$900,2,0)</f>
        <v xml:space="preserve">ATM Almacenes Iberia (Hato Mayor) </v>
      </c>
      <c r="H54" s="138" t="str">
        <f>VLOOKUP(E54,VIP!$A$2:$O21122,7,FALSE)</f>
        <v>Si</v>
      </c>
      <c r="I54" s="138" t="str">
        <f>VLOOKUP(E54,VIP!$A$2:$O13087,8,FALSE)</f>
        <v>Si</v>
      </c>
      <c r="J54" s="138" t="str">
        <f>VLOOKUP(E54,VIP!$A$2:$O13037,8,FALSE)</f>
        <v>Si</v>
      </c>
      <c r="K54" s="138" t="str">
        <f>VLOOKUP(E54,VIP!$A$2:$O16611,6,0)</f>
        <v>NO</v>
      </c>
      <c r="L54" s="143" t="s">
        <v>2409</v>
      </c>
      <c r="M54" s="93" t="s">
        <v>2437</v>
      </c>
      <c r="N54" s="93" t="s">
        <v>2443</v>
      </c>
      <c r="O54" s="138" t="s">
        <v>2444</v>
      </c>
      <c r="P54" s="143"/>
      <c r="Q54" s="134" t="s">
        <v>2409</v>
      </c>
    </row>
    <row r="55" spans="1:17" s="119" customFormat="1" ht="18" x14ac:dyDescent="0.25">
      <c r="A55" s="138" t="str">
        <f>VLOOKUP(E55,'LISTADO ATM'!$A$2:$C$901,3,0)</f>
        <v>DISTRITO NACIONAL</v>
      </c>
      <c r="B55" s="144">
        <v>3336036341</v>
      </c>
      <c r="C55" s="94">
        <v>44462.694293981483</v>
      </c>
      <c r="D55" s="94" t="s">
        <v>2440</v>
      </c>
      <c r="E55" s="136">
        <v>629</v>
      </c>
      <c r="F55" s="138" t="str">
        <f>VLOOKUP(E55,VIP!$A$2:$O16160,2,0)</f>
        <v>DRBR24M</v>
      </c>
      <c r="G55" s="138" t="str">
        <f>VLOOKUP(E55,'LISTADO ATM'!$A$2:$B$900,2,0)</f>
        <v xml:space="preserve">ATM Oficina Americana Independencia I </v>
      </c>
      <c r="H55" s="138" t="str">
        <f>VLOOKUP(E55,VIP!$A$2:$O21121,7,FALSE)</f>
        <v>Si</v>
      </c>
      <c r="I55" s="138" t="str">
        <f>VLOOKUP(E55,VIP!$A$2:$O13086,8,FALSE)</f>
        <v>Si</v>
      </c>
      <c r="J55" s="138" t="str">
        <f>VLOOKUP(E55,VIP!$A$2:$O13036,8,FALSE)</f>
        <v>Si</v>
      </c>
      <c r="K55" s="138" t="str">
        <f>VLOOKUP(E55,VIP!$A$2:$O16610,6,0)</f>
        <v>SI</v>
      </c>
      <c r="L55" s="143" t="s">
        <v>2409</v>
      </c>
      <c r="M55" s="93" t="s">
        <v>2437</v>
      </c>
      <c r="N55" s="93" t="s">
        <v>2443</v>
      </c>
      <c r="O55" s="138" t="s">
        <v>2444</v>
      </c>
      <c r="P55" s="143"/>
      <c r="Q55" s="134" t="s">
        <v>2409</v>
      </c>
    </row>
    <row r="56" spans="1:17" s="119" customFormat="1" ht="18" x14ac:dyDescent="0.25">
      <c r="A56" s="138" t="str">
        <f>VLOOKUP(E56,'LISTADO ATM'!$A$2:$C$901,3,0)</f>
        <v>SUR</v>
      </c>
      <c r="B56" s="144">
        <v>3336036343</v>
      </c>
      <c r="C56" s="94">
        <v>44462.694837962961</v>
      </c>
      <c r="D56" s="94" t="s">
        <v>2459</v>
      </c>
      <c r="E56" s="136">
        <v>137</v>
      </c>
      <c r="F56" s="138" t="str">
        <f>VLOOKUP(E56,VIP!$A$2:$O16159,2,0)</f>
        <v>DRBR137</v>
      </c>
      <c r="G56" s="138" t="str">
        <f>VLOOKUP(E56,'LISTADO ATM'!$A$2:$B$900,2,0)</f>
        <v xml:space="preserve">ATM Oficina Nizao </v>
      </c>
      <c r="H56" s="138" t="str">
        <f>VLOOKUP(E56,VIP!$A$2:$O21120,7,FALSE)</f>
        <v>Si</v>
      </c>
      <c r="I56" s="138" t="str">
        <f>VLOOKUP(E56,VIP!$A$2:$O13085,8,FALSE)</f>
        <v>Si</v>
      </c>
      <c r="J56" s="138" t="str">
        <f>VLOOKUP(E56,VIP!$A$2:$O13035,8,FALSE)</f>
        <v>Si</v>
      </c>
      <c r="K56" s="138" t="str">
        <f>VLOOKUP(E56,VIP!$A$2:$O16609,6,0)</f>
        <v>NO</v>
      </c>
      <c r="L56" s="143" t="s">
        <v>2409</v>
      </c>
      <c r="M56" s="93" t="s">
        <v>2437</v>
      </c>
      <c r="N56" s="93" t="s">
        <v>2443</v>
      </c>
      <c r="O56" s="138" t="s">
        <v>2646</v>
      </c>
      <c r="P56" s="143"/>
      <c r="Q56" s="134" t="s">
        <v>2409</v>
      </c>
    </row>
    <row r="57" spans="1:17" s="119" customFormat="1" ht="18" x14ac:dyDescent="0.25">
      <c r="A57" s="138" t="str">
        <f>VLOOKUP(E57,'LISTADO ATM'!$A$2:$C$901,3,0)</f>
        <v>DISTRITO NACIONAL</v>
      </c>
      <c r="B57" s="144">
        <v>3336036344</v>
      </c>
      <c r="C57" s="94">
        <v>44462.70480324074</v>
      </c>
      <c r="D57" s="94" t="s">
        <v>2440</v>
      </c>
      <c r="E57" s="136">
        <v>931</v>
      </c>
      <c r="F57" s="138" t="str">
        <f>VLOOKUP(E57,VIP!$A$2:$O16158,2,0)</f>
        <v>DRBR24N</v>
      </c>
      <c r="G57" s="138" t="str">
        <f>VLOOKUP(E57,'LISTADO ATM'!$A$2:$B$900,2,0)</f>
        <v xml:space="preserve">ATM Autobanco Luperón I </v>
      </c>
      <c r="H57" s="138" t="str">
        <f>VLOOKUP(E57,VIP!$A$2:$O21119,7,FALSE)</f>
        <v>Si</v>
      </c>
      <c r="I57" s="138" t="str">
        <f>VLOOKUP(E57,VIP!$A$2:$O13084,8,FALSE)</f>
        <v>Si</v>
      </c>
      <c r="J57" s="138" t="str">
        <f>VLOOKUP(E57,VIP!$A$2:$O13034,8,FALSE)</f>
        <v>Si</v>
      </c>
      <c r="K57" s="138" t="str">
        <f>VLOOKUP(E57,VIP!$A$2:$O16608,6,0)</f>
        <v>NO</v>
      </c>
      <c r="L57" s="143" t="s">
        <v>2409</v>
      </c>
      <c r="M57" s="232" t="s">
        <v>2530</v>
      </c>
      <c r="N57" s="93" t="s">
        <v>2443</v>
      </c>
      <c r="O57" s="138" t="s">
        <v>2444</v>
      </c>
      <c r="P57" s="143"/>
      <c r="Q57" s="233">
        <v>44463.578784722224</v>
      </c>
    </row>
    <row r="58" spans="1:17" s="119" customFormat="1" ht="18" x14ac:dyDescent="0.25">
      <c r="A58" s="138" t="str">
        <f>VLOOKUP(E58,'LISTADO ATM'!$A$2:$C$901,3,0)</f>
        <v>DISTRITO NACIONAL</v>
      </c>
      <c r="B58" s="144">
        <v>3336036345</v>
      </c>
      <c r="C58" s="94">
        <v>44462.724537037036</v>
      </c>
      <c r="D58" s="94" t="s">
        <v>2459</v>
      </c>
      <c r="E58" s="136">
        <v>715</v>
      </c>
      <c r="F58" s="138" t="str">
        <f>VLOOKUP(E58,VIP!$A$2:$O16157,2,0)</f>
        <v>DRBR992</v>
      </c>
      <c r="G58" s="138" t="str">
        <f>VLOOKUP(E58,'LISTADO ATM'!$A$2:$B$900,2,0)</f>
        <v xml:space="preserve">ATM Oficina 27 de Febrero (Lobby) </v>
      </c>
      <c r="H58" s="138" t="str">
        <f>VLOOKUP(E58,VIP!$A$2:$O21118,7,FALSE)</f>
        <v>Si</v>
      </c>
      <c r="I58" s="138" t="str">
        <f>VLOOKUP(E58,VIP!$A$2:$O13083,8,FALSE)</f>
        <v>Si</v>
      </c>
      <c r="J58" s="138" t="str">
        <f>VLOOKUP(E58,VIP!$A$2:$O13033,8,FALSE)</f>
        <v>Si</v>
      </c>
      <c r="K58" s="138" t="str">
        <f>VLOOKUP(E58,VIP!$A$2:$O16607,6,0)</f>
        <v>NO</v>
      </c>
      <c r="L58" s="143" t="s">
        <v>2409</v>
      </c>
      <c r="M58" s="93" t="s">
        <v>2437</v>
      </c>
      <c r="N58" s="93" t="s">
        <v>2443</v>
      </c>
      <c r="O58" s="138" t="s">
        <v>2646</v>
      </c>
      <c r="P58" s="143"/>
      <c r="Q58" s="134" t="s">
        <v>2409</v>
      </c>
    </row>
    <row r="59" spans="1:17" s="119" customFormat="1" ht="18" x14ac:dyDescent="0.25">
      <c r="A59" s="138" t="str">
        <f>VLOOKUP(E59,'LISTADO ATM'!$A$2:$C$901,3,0)</f>
        <v>ESTE</v>
      </c>
      <c r="B59" s="144">
        <v>3336036348</v>
      </c>
      <c r="C59" s="94">
        <v>44462.727060185185</v>
      </c>
      <c r="D59" s="94" t="s">
        <v>2459</v>
      </c>
      <c r="E59" s="136">
        <v>114</v>
      </c>
      <c r="F59" s="138" t="str">
        <f>VLOOKUP(E59,VIP!$A$2:$O16156,2,0)</f>
        <v>DRBR114</v>
      </c>
      <c r="G59" s="138" t="str">
        <f>VLOOKUP(E59,'LISTADO ATM'!$A$2:$B$900,2,0)</f>
        <v xml:space="preserve">ATM Oficina Hato Mayor </v>
      </c>
      <c r="H59" s="138" t="str">
        <f>VLOOKUP(E59,VIP!$A$2:$O21117,7,FALSE)</f>
        <v>Si</v>
      </c>
      <c r="I59" s="138" t="str">
        <f>VLOOKUP(E59,VIP!$A$2:$O13082,8,FALSE)</f>
        <v>Si</v>
      </c>
      <c r="J59" s="138" t="str">
        <f>VLOOKUP(E59,VIP!$A$2:$O13032,8,FALSE)</f>
        <v>Si</v>
      </c>
      <c r="K59" s="138" t="str">
        <f>VLOOKUP(E59,VIP!$A$2:$O16606,6,0)</f>
        <v>NO</v>
      </c>
      <c r="L59" s="143" t="s">
        <v>2409</v>
      </c>
      <c r="M59" s="93" t="s">
        <v>2437</v>
      </c>
      <c r="N59" s="93" t="s">
        <v>2443</v>
      </c>
      <c r="O59" s="138" t="s">
        <v>2646</v>
      </c>
      <c r="P59" s="143"/>
      <c r="Q59" s="134" t="s">
        <v>2409</v>
      </c>
    </row>
    <row r="60" spans="1:17" s="119" customFormat="1" ht="18" x14ac:dyDescent="0.25">
      <c r="A60" s="138" t="str">
        <f>VLOOKUP(E60,'LISTADO ATM'!$A$2:$C$901,3,0)</f>
        <v>DISTRITO NACIONAL</v>
      </c>
      <c r="B60" s="144">
        <v>3336036349</v>
      </c>
      <c r="C60" s="94">
        <v>44462.731678240743</v>
      </c>
      <c r="D60" s="94" t="s">
        <v>2440</v>
      </c>
      <c r="E60" s="136">
        <v>624</v>
      </c>
      <c r="F60" s="138" t="str">
        <f>VLOOKUP(E60,VIP!$A$2:$O16155,2,0)</f>
        <v>DRBR624</v>
      </c>
      <c r="G60" s="138" t="str">
        <f>VLOOKUP(E60,'LISTADO ATM'!$A$2:$B$900,2,0)</f>
        <v xml:space="preserve">ATM Policía Nacional I </v>
      </c>
      <c r="H60" s="138" t="str">
        <f>VLOOKUP(E60,VIP!$A$2:$O21116,7,FALSE)</f>
        <v>Si</v>
      </c>
      <c r="I60" s="138" t="str">
        <f>VLOOKUP(E60,VIP!$A$2:$O13081,8,FALSE)</f>
        <v>Si</v>
      </c>
      <c r="J60" s="138" t="str">
        <f>VLOOKUP(E60,VIP!$A$2:$O13031,8,FALSE)</f>
        <v>Si</v>
      </c>
      <c r="K60" s="138" t="str">
        <f>VLOOKUP(E60,VIP!$A$2:$O16605,6,0)</f>
        <v>NO</v>
      </c>
      <c r="L60" s="143" t="s">
        <v>2433</v>
      </c>
      <c r="M60" s="232" t="s">
        <v>2530</v>
      </c>
      <c r="N60" s="93" t="s">
        <v>2443</v>
      </c>
      <c r="O60" s="138" t="s">
        <v>2444</v>
      </c>
      <c r="P60" s="143"/>
      <c r="Q60" s="233">
        <v>44463.44158564815</v>
      </c>
    </row>
    <row r="61" spans="1:17" s="119" customFormat="1" ht="18" x14ac:dyDescent="0.25">
      <c r="A61" s="138" t="str">
        <f>VLOOKUP(E61,'LISTADO ATM'!$A$2:$C$901,3,0)</f>
        <v>DISTRITO NACIONAL</v>
      </c>
      <c r="B61" s="144">
        <v>3336036350</v>
      </c>
      <c r="C61" s="94">
        <v>44462.735833333332</v>
      </c>
      <c r="D61" s="94" t="s">
        <v>2440</v>
      </c>
      <c r="E61" s="136">
        <v>900</v>
      </c>
      <c r="F61" s="138" t="str">
        <f>VLOOKUP(E61,VIP!$A$2:$O16154,2,0)</f>
        <v>DRBR900</v>
      </c>
      <c r="G61" s="138" t="str">
        <f>VLOOKUP(E61,'LISTADO ATM'!$A$2:$B$900,2,0)</f>
        <v xml:space="preserve">ATM UNP Merca Santo Domingo </v>
      </c>
      <c r="H61" s="138" t="str">
        <f>VLOOKUP(E61,VIP!$A$2:$O21115,7,FALSE)</f>
        <v>Si</v>
      </c>
      <c r="I61" s="138" t="str">
        <f>VLOOKUP(E61,VIP!$A$2:$O13080,8,FALSE)</f>
        <v>Si</v>
      </c>
      <c r="J61" s="138" t="str">
        <f>VLOOKUP(E61,VIP!$A$2:$O13030,8,FALSE)</f>
        <v>Si</v>
      </c>
      <c r="K61" s="138" t="str">
        <f>VLOOKUP(E61,VIP!$A$2:$O16604,6,0)</f>
        <v>NO</v>
      </c>
      <c r="L61" s="143" t="s">
        <v>2409</v>
      </c>
      <c r="M61" s="93" t="s">
        <v>2437</v>
      </c>
      <c r="N61" s="93" t="s">
        <v>2443</v>
      </c>
      <c r="O61" s="138" t="s">
        <v>2444</v>
      </c>
      <c r="P61" s="143"/>
      <c r="Q61" s="134" t="s">
        <v>2409</v>
      </c>
    </row>
    <row r="62" spans="1:17" s="119" customFormat="1" ht="18" x14ac:dyDescent="0.25">
      <c r="A62" s="138" t="str">
        <f>VLOOKUP(E62,'LISTADO ATM'!$A$2:$C$901,3,0)</f>
        <v>DISTRITO NACIONAL</v>
      </c>
      <c r="B62" s="144">
        <v>3336036351</v>
      </c>
      <c r="C62" s="94">
        <v>44462.736527777779</v>
      </c>
      <c r="D62" s="94" t="s">
        <v>2440</v>
      </c>
      <c r="E62" s="136">
        <v>298</v>
      </c>
      <c r="F62" s="138" t="str">
        <f>VLOOKUP(E62,VIP!$A$2:$O16153,2,0)</f>
        <v>DRBR298</v>
      </c>
      <c r="G62" s="138" t="str">
        <f>VLOOKUP(E62,'LISTADO ATM'!$A$2:$B$900,2,0)</f>
        <v xml:space="preserve">ATM S/M Aprezio Engombe </v>
      </c>
      <c r="H62" s="138" t="str">
        <f>VLOOKUP(E62,VIP!$A$2:$O21114,7,FALSE)</f>
        <v>Si</v>
      </c>
      <c r="I62" s="138" t="str">
        <f>VLOOKUP(E62,VIP!$A$2:$O13079,8,FALSE)</f>
        <v>Si</v>
      </c>
      <c r="J62" s="138" t="str">
        <f>VLOOKUP(E62,VIP!$A$2:$O13029,8,FALSE)</f>
        <v>Si</v>
      </c>
      <c r="K62" s="138" t="str">
        <f>VLOOKUP(E62,VIP!$A$2:$O16603,6,0)</f>
        <v>NO</v>
      </c>
      <c r="L62" s="143" t="s">
        <v>2409</v>
      </c>
      <c r="M62" s="232" t="s">
        <v>2530</v>
      </c>
      <c r="N62" s="93" t="s">
        <v>2443</v>
      </c>
      <c r="O62" s="138" t="s">
        <v>2444</v>
      </c>
      <c r="P62" s="143"/>
      <c r="Q62" s="233">
        <v>44463.580023148148</v>
      </c>
    </row>
    <row r="63" spans="1:17" s="119" customFormat="1" ht="18" x14ac:dyDescent="0.25">
      <c r="A63" s="138" t="str">
        <f>VLOOKUP(E63,'LISTADO ATM'!$A$2:$C$901,3,0)</f>
        <v>DISTRITO NACIONAL</v>
      </c>
      <c r="B63" s="144">
        <v>3336036352</v>
      </c>
      <c r="C63" s="94">
        <v>44462.737812500003</v>
      </c>
      <c r="D63" s="94" t="s">
        <v>2440</v>
      </c>
      <c r="E63" s="136">
        <v>967</v>
      </c>
      <c r="F63" s="138" t="str">
        <f>VLOOKUP(E63,VIP!$A$2:$O16152,2,0)</f>
        <v>DRBR967</v>
      </c>
      <c r="G63" s="138" t="str">
        <f>VLOOKUP(E63,'LISTADO ATM'!$A$2:$B$900,2,0)</f>
        <v xml:space="preserve">ATM UNP Hiper Olé Autopista Duarte </v>
      </c>
      <c r="H63" s="138" t="str">
        <f>VLOOKUP(E63,VIP!$A$2:$O21113,7,FALSE)</f>
        <v>Si</v>
      </c>
      <c r="I63" s="138" t="str">
        <f>VLOOKUP(E63,VIP!$A$2:$O13078,8,FALSE)</f>
        <v>Si</v>
      </c>
      <c r="J63" s="138" t="str">
        <f>VLOOKUP(E63,VIP!$A$2:$O13028,8,FALSE)</f>
        <v>Si</v>
      </c>
      <c r="K63" s="138" t="str">
        <f>VLOOKUP(E63,VIP!$A$2:$O16602,6,0)</f>
        <v>NO</v>
      </c>
      <c r="L63" s="143" t="s">
        <v>2409</v>
      </c>
      <c r="M63" s="232" t="s">
        <v>2530</v>
      </c>
      <c r="N63" s="93" t="s">
        <v>2443</v>
      </c>
      <c r="O63" s="138" t="s">
        <v>2444</v>
      </c>
      <c r="P63" s="143"/>
      <c r="Q63" s="233">
        <v>44463.560474537036</v>
      </c>
    </row>
    <row r="64" spans="1:17" s="119" customFormat="1" ht="18" x14ac:dyDescent="0.25">
      <c r="A64" s="138" t="str">
        <f>VLOOKUP(E64,'LISTADO ATM'!$A$2:$C$901,3,0)</f>
        <v>ESTE</v>
      </c>
      <c r="B64" s="144">
        <v>3336036148</v>
      </c>
      <c r="C64" s="94">
        <v>44462.767893518518</v>
      </c>
      <c r="D64" s="94" t="s">
        <v>2174</v>
      </c>
      <c r="E64" s="136">
        <v>899</v>
      </c>
      <c r="F64" s="138" t="str">
        <f>VLOOKUP(E64,VIP!$A$2:$O16171,2,0)</f>
        <v>DRBR899</v>
      </c>
      <c r="G64" s="138" t="str">
        <f>VLOOKUP(E64,'LISTADO ATM'!$A$2:$B$900,2,0)</f>
        <v xml:space="preserve">ATM Oficina Punta Cana </v>
      </c>
      <c r="H64" s="138" t="str">
        <f>VLOOKUP(E64,VIP!$A$2:$O21111,7,FALSE)</f>
        <v>Si</v>
      </c>
      <c r="I64" s="138" t="str">
        <f>VLOOKUP(E64,VIP!$A$2:$O13076,8,FALSE)</f>
        <v>Si</v>
      </c>
      <c r="J64" s="138" t="str">
        <f>VLOOKUP(E64,VIP!$A$2:$O13026,8,FALSE)</f>
        <v>Si</v>
      </c>
      <c r="K64" s="138" t="str">
        <f>VLOOKUP(E64,VIP!$A$2:$O16600,6,0)</f>
        <v>NO</v>
      </c>
      <c r="L64" s="143" t="s">
        <v>2455</v>
      </c>
      <c r="M64" s="93" t="s">
        <v>2437</v>
      </c>
      <c r="N64" s="93" t="s">
        <v>2443</v>
      </c>
      <c r="O64" s="138" t="s">
        <v>2445</v>
      </c>
      <c r="P64" s="143"/>
      <c r="Q64" s="134" t="s">
        <v>2455</v>
      </c>
    </row>
    <row r="65" spans="1:17" s="119" customFormat="1" ht="18" x14ac:dyDescent="0.25">
      <c r="A65" s="138" t="str">
        <f>VLOOKUP(E65,'LISTADO ATM'!$A$2:$C$901,3,0)</f>
        <v>NORTE</v>
      </c>
      <c r="B65" s="144">
        <v>3336036325</v>
      </c>
      <c r="C65" s="94">
        <v>44462.772349537037</v>
      </c>
      <c r="D65" s="94" t="s">
        <v>2175</v>
      </c>
      <c r="E65" s="136">
        <v>732</v>
      </c>
      <c r="F65" s="138" t="str">
        <f>VLOOKUP(E65,VIP!$A$2:$O16148,2,0)</f>
        <v>DRBR12H</v>
      </c>
      <c r="G65" s="138" t="str">
        <f>VLOOKUP(E65,'LISTADO ATM'!$A$2:$B$900,2,0)</f>
        <v xml:space="preserve">ATM Molino del Valle (Santiago) </v>
      </c>
      <c r="H65" s="138" t="str">
        <f>VLOOKUP(E65,VIP!$A$2:$O21109,7,FALSE)</f>
        <v>Si</v>
      </c>
      <c r="I65" s="138" t="str">
        <f>VLOOKUP(E65,VIP!$A$2:$O13074,8,FALSE)</f>
        <v>Si</v>
      </c>
      <c r="J65" s="138" t="str">
        <f>VLOOKUP(E65,VIP!$A$2:$O13024,8,FALSE)</f>
        <v>Si</v>
      </c>
      <c r="K65" s="138" t="str">
        <f>VLOOKUP(E65,VIP!$A$2:$O16598,6,0)</f>
        <v>NO</v>
      </c>
      <c r="L65" s="143" t="s">
        <v>2610</v>
      </c>
      <c r="M65" s="232" t="s">
        <v>2530</v>
      </c>
      <c r="N65" s="93" t="s">
        <v>2443</v>
      </c>
      <c r="O65" s="138" t="s">
        <v>2629</v>
      </c>
      <c r="P65" s="143"/>
      <c r="Q65" s="233">
        <v>44463.43309027778</v>
      </c>
    </row>
    <row r="66" spans="1:17" s="119" customFormat="1" ht="18" x14ac:dyDescent="0.25">
      <c r="A66" s="138" t="str">
        <f>VLOOKUP(E66,'LISTADO ATM'!$A$2:$C$901,3,0)</f>
        <v>DISTRITO NACIONAL</v>
      </c>
      <c r="B66" s="144">
        <v>3336036298</v>
      </c>
      <c r="C66" s="94">
        <v>44462.783333333333</v>
      </c>
      <c r="D66" s="94" t="s">
        <v>2174</v>
      </c>
      <c r="E66" s="136">
        <v>618</v>
      </c>
      <c r="F66" s="138" t="str">
        <f>VLOOKUP(E66,VIP!$A$2:$O16142,2,0)</f>
        <v>DRBR618</v>
      </c>
      <c r="G66" s="138" t="str">
        <f>VLOOKUP(E66,'LISTADO ATM'!$A$2:$B$900,2,0)</f>
        <v xml:space="preserve">ATM Bienes Nacionales </v>
      </c>
      <c r="H66" s="138" t="str">
        <f>VLOOKUP(E66,VIP!$A$2:$O21103,7,FALSE)</f>
        <v>Si</v>
      </c>
      <c r="I66" s="138" t="str">
        <f>VLOOKUP(E66,VIP!$A$2:$O13068,8,FALSE)</f>
        <v>Si</v>
      </c>
      <c r="J66" s="138" t="str">
        <f>VLOOKUP(E66,VIP!$A$2:$O13018,8,FALSE)</f>
        <v>Si</v>
      </c>
      <c r="K66" s="138" t="str">
        <f>VLOOKUP(E66,VIP!$A$2:$O16592,6,0)</f>
        <v>NO</v>
      </c>
      <c r="L66" s="143" t="s">
        <v>2238</v>
      </c>
      <c r="M66" s="93" t="s">
        <v>2437</v>
      </c>
      <c r="N66" s="93" t="s">
        <v>2443</v>
      </c>
      <c r="O66" s="138" t="s">
        <v>2445</v>
      </c>
      <c r="P66" s="143"/>
      <c r="Q66" s="134" t="s">
        <v>2238</v>
      </c>
    </row>
    <row r="67" spans="1:17" s="119" customFormat="1" ht="18" x14ac:dyDescent="0.25">
      <c r="A67" s="138" t="str">
        <f>VLOOKUP(E67,'LISTADO ATM'!$A$2:$C$901,3,0)</f>
        <v>DISTRITO NACIONAL</v>
      </c>
      <c r="B67" s="144">
        <v>3336036320</v>
      </c>
      <c r="C67" s="94">
        <v>44462.788472222222</v>
      </c>
      <c r="D67" s="94" t="s">
        <v>2174</v>
      </c>
      <c r="E67" s="136">
        <v>113</v>
      </c>
      <c r="F67" s="138" t="str">
        <f>VLOOKUP(E67,VIP!$A$2:$O16141,2,0)</f>
        <v>DRBR113</v>
      </c>
      <c r="G67" s="138" t="str">
        <f>VLOOKUP(E67,'LISTADO ATM'!$A$2:$B$900,2,0)</f>
        <v xml:space="preserve">ATM Autoservicio Atalaya del Mar </v>
      </c>
      <c r="H67" s="138" t="str">
        <f>VLOOKUP(E67,VIP!$A$2:$O21102,7,FALSE)</f>
        <v>Si</v>
      </c>
      <c r="I67" s="138" t="str">
        <f>VLOOKUP(E67,VIP!$A$2:$O13067,8,FALSE)</f>
        <v>No</v>
      </c>
      <c r="J67" s="138" t="str">
        <f>VLOOKUP(E67,VIP!$A$2:$O13017,8,FALSE)</f>
        <v>No</v>
      </c>
      <c r="K67" s="138" t="str">
        <f>VLOOKUP(E67,VIP!$A$2:$O16591,6,0)</f>
        <v>NO</v>
      </c>
      <c r="L67" s="143" t="s">
        <v>2238</v>
      </c>
      <c r="M67" s="93" t="s">
        <v>2437</v>
      </c>
      <c r="N67" s="93" t="s">
        <v>2443</v>
      </c>
      <c r="O67" s="138" t="s">
        <v>2445</v>
      </c>
      <c r="P67" s="143"/>
      <c r="Q67" s="134" t="s">
        <v>2238</v>
      </c>
    </row>
    <row r="68" spans="1:17" s="119" customFormat="1" ht="18" x14ac:dyDescent="0.25">
      <c r="A68" s="138" t="str">
        <f>VLOOKUP(E68,'LISTADO ATM'!$A$2:$C$901,3,0)</f>
        <v>DISTRITO NACIONAL</v>
      </c>
      <c r="B68" s="144">
        <v>3336036209</v>
      </c>
      <c r="C68" s="94">
        <v>44462.789537037039</v>
      </c>
      <c r="D68" s="94" t="s">
        <v>2440</v>
      </c>
      <c r="E68" s="136">
        <v>515</v>
      </c>
      <c r="F68" s="138" t="str">
        <f>VLOOKUP(E68,VIP!$A$2:$O16140,2,0)</f>
        <v>DRBR515</v>
      </c>
      <c r="G68" s="138" t="str">
        <f>VLOOKUP(E68,'LISTADO ATM'!$A$2:$B$900,2,0)</f>
        <v xml:space="preserve">ATM Oficina Agora Mall I </v>
      </c>
      <c r="H68" s="138" t="str">
        <f>VLOOKUP(E68,VIP!$A$2:$O21101,7,FALSE)</f>
        <v>Si</v>
      </c>
      <c r="I68" s="138" t="str">
        <f>VLOOKUP(E68,VIP!$A$2:$O13066,8,FALSE)</f>
        <v>Si</v>
      </c>
      <c r="J68" s="138" t="str">
        <f>VLOOKUP(E68,VIP!$A$2:$O13016,8,FALSE)</f>
        <v>Si</v>
      </c>
      <c r="K68" s="138" t="str">
        <f>VLOOKUP(E68,VIP!$A$2:$O16590,6,0)</f>
        <v>SI</v>
      </c>
      <c r="L68" s="143" t="s">
        <v>2433</v>
      </c>
      <c r="M68" s="232" t="s">
        <v>2530</v>
      </c>
      <c r="N68" s="93" t="s">
        <v>2443</v>
      </c>
      <c r="O68" s="138" t="s">
        <v>2444</v>
      </c>
      <c r="P68" s="143"/>
      <c r="Q68" s="233">
        <v>44463.443344907406</v>
      </c>
    </row>
    <row r="69" spans="1:17" s="119" customFormat="1" ht="18" x14ac:dyDescent="0.25">
      <c r="A69" s="138" t="str">
        <f>VLOOKUP(E69,'LISTADO ATM'!$A$2:$C$901,3,0)</f>
        <v>DISTRITO NACIONAL</v>
      </c>
      <c r="B69" s="144">
        <v>3336036258</v>
      </c>
      <c r="C69" s="94">
        <v>44462.791145833333</v>
      </c>
      <c r="D69" s="94" t="s">
        <v>2440</v>
      </c>
      <c r="E69" s="136">
        <v>696</v>
      </c>
      <c r="F69" s="138" t="str">
        <f>VLOOKUP(E69,VIP!$A$2:$O16139,2,0)</f>
        <v>DRBR696</v>
      </c>
      <c r="G69" s="138" t="str">
        <f>VLOOKUP(E69,'LISTADO ATM'!$A$2:$B$900,2,0)</f>
        <v>ATM Olé Jacobo Majluta</v>
      </c>
      <c r="H69" s="138" t="str">
        <f>VLOOKUP(E69,VIP!$A$2:$O21100,7,FALSE)</f>
        <v>Si</v>
      </c>
      <c r="I69" s="138" t="str">
        <f>VLOOKUP(E69,VIP!$A$2:$O13065,8,FALSE)</f>
        <v>Si</v>
      </c>
      <c r="J69" s="138" t="str">
        <f>VLOOKUP(E69,VIP!$A$2:$O13015,8,FALSE)</f>
        <v>Si</v>
      </c>
      <c r="K69" s="138" t="str">
        <f>VLOOKUP(E69,VIP!$A$2:$O16589,6,0)</f>
        <v>NO</v>
      </c>
      <c r="L69" s="143" t="s">
        <v>2409</v>
      </c>
      <c r="M69" s="232" t="s">
        <v>2530</v>
      </c>
      <c r="N69" s="93" t="s">
        <v>2443</v>
      </c>
      <c r="O69" s="138" t="s">
        <v>2444</v>
      </c>
      <c r="P69" s="143"/>
      <c r="Q69" s="233">
        <v>44463.582476851851</v>
      </c>
    </row>
    <row r="70" spans="1:17" s="119" customFormat="1" ht="18" x14ac:dyDescent="0.25">
      <c r="A70" s="138" t="str">
        <f>VLOOKUP(E70,'LISTADO ATM'!$A$2:$C$901,3,0)</f>
        <v>SUR</v>
      </c>
      <c r="B70" s="144">
        <v>3336036322</v>
      </c>
      <c r="C70" s="94">
        <v>44462.798958333333</v>
      </c>
      <c r="D70" s="94" t="s">
        <v>2440</v>
      </c>
      <c r="E70" s="136">
        <v>6</v>
      </c>
      <c r="F70" s="138" t="str">
        <f>VLOOKUP(E70,VIP!$A$2:$O16138,2,0)</f>
        <v>DRBR006</v>
      </c>
      <c r="G70" s="138" t="str">
        <f>VLOOKUP(E70,'LISTADO ATM'!$A$2:$B$900,2,0)</f>
        <v xml:space="preserve">ATM Plaza WAO San Juan </v>
      </c>
      <c r="H70" s="138" t="str">
        <f>VLOOKUP(E70,VIP!$A$2:$O21099,7,FALSE)</f>
        <v>N/A</v>
      </c>
      <c r="I70" s="138" t="str">
        <f>VLOOKUP(E70,VIP!$A$2:$O13064,8,FALSE)</f>
        <v>N/A</v>
      </c>
      <c r="J70" s="138" t="str">
        <f>VLOOKUP(E70,VIP!$A$2:$O13014,8,FALSE)</f>
        <v>N/A</v>
      </c>
      <c r="K70" s="138" t="str">
        <f>VLOOKUP(E70,VIP!$A$2:$O16588,6,0)</f>
        <v/>
      </c>
      <c r="L70" s="143" t="s">
        <v>2433</v>
      </c>
      <c r="M70" s="93" t="s">
        <v>2437</v>
      </c>
      <c r="N70" s="93" t="s">
        <v>2443</v>
      </c>
      <c r="O70" s="138" t="s">
        <v>2444</v>
      </c>
      <c r="P70" s="143"/>
      <c r="Q70" s="134" t="s">
        <v>2433</v>
      </c>
    </row>
    <row r="71" spans="1:17" s="119" customFormat="1" ht="18" x14ac:dyDescent="0.25">
      <c r="A71" s="138" t="str">
        <f>VLOOKUP(E71,'LISTADO ATM'!$A$2:$C$901,3,0)</f>
        <v>DISTRITO NACIONAL</v>
      </c>
      <c r="B71" s="144">
        <v>3336036333</v>
      </c>
      <c r="C71" s="94">
        <v>44462.807280092595</v>
      </c>
      <c r="D71" s="94" t="s">
        <v>2440</v>
      </c>
      <c r="E71" s="136">
        <v>547</v>
      </c>
      <c r="F71" s="138" t="str">
        <f>VLOOKUP(E71,VIP!$A$2:$O16137,2,0)</f>
        <v>DRBR16B</v>
      </c>
      <c r="G71" s="138" t="str">
        <f>VLOOKUP(E71,'LISTADO ATM'!$A$2:$B$900,2,0)</f>
        <v xml:space="preserve">ATM Plaza Lama Herrera </v>
      </c>
      <c r="H71" s="138" t="str">
        <f>VLOOKUP(E71,VIP!$A$2:$O21098,7,FALSE)</f>
        <v>Si</v>
      </c>
      <c r="I71" s="138" t="str">
        <f>VLOOKUP(E71,VIP!$A$2:$O13063,8,FALSE)</f>
        <v>Si</v>
      </c>
      <c r="J71" s="138" t="str">
        <f>VLOOKUP(E71,VIP!$A$2:$O13013,8,FALSE)</f>
        <v>Si</v>
      </c>
      <c r="K71" s="138" t="str">
        <f>VLOOKUP(E71,VIP!$A$2:$O16587,6,0)</f>
        <v>NO</v>
      </c>
      <c r="L71" s="143" t="s">
        <v>2433</v>
      </c>
      <c r="M71" s="232" t="s">
        <v>2530</v>
      </c>
      <c r="N71" s="93" t="s">
        <v>2443</v>
      </c>
      <c r="O71" s="138" t="s">
        <v>2444</v>
      </c>
      <c r="P71" s="143"/>
      <c r="Q71" s="233">
        <v>44463.444444444445</v>
      </c>
    </row>
    <row r="72" spans="1:17" s="119" customFormat="1" ht="18" x14ac:dyDescent="0.25">
      <c r="A72" s="138" t="str">
        <f>VLOOKUP(E72,'LISTADO ATM'!$A$2:$C$901,3,0)</f>
        <v>DISTRITO NACIONAL</v>
      </c>
      <c r="B72" s="144">
        <v>3336036334</v>
      </c>
      <c r="C72" s="94">
        <v>44462.812245370369</v>
      </c>
      <c r="D72" s="94" t="s">
        <v>2440</v>
      </c>
      <c r="E72" s="136">
        <v>678</v>
      </c>
      <c r="F72" s="138" t="str">
        <f>VLOOKUP(E72,VIP!$A$2:$O16136,2,0)</f>
        <v>DRBR678</v>
      </c>
      <c r="G72" s="138" t="str">
        <f>VLOOKUP(E72,'LISTADO ATM'!$A$2:$B$900,2,0)</f>
        <v>ATM Eco Petroleo San Isidro</v>
      </c>
      <c r="H72" s="138" t="str">
        <f>VLOOKUP(E72,VIP!$A$2:$O21097,7,FALSE)</f>
        <v>Si</v>
      </c>
      <c r="I72" s="138" t="str">
        <f>VLOOKUP(E72,VIP!$A$2:$O13062,8,FALSE)</f>
        <v>Si</v>
      </c>
      <c r="J72" s="138" t="str">
        <f>VLOOKUP(E72,VIP!$A$2:$O13012,8,FALSE)</f>
        <v>Si</v>
      </c>
      <c r="K72" s="138" t="str">
        <f>VLOOKUP(E72,VIP!$A$2:$O16586,6,0)</f>
        <v>NO</v>
      </c>
      <c r="L72" s="143" t="s">
        <v>2433</v>
      </c>
      <c r="M72" s="232" t="s">
        <v>2530</v>
      </c>
      <c r="N72" s="93" t="s">
        <v>2443</v>
      </c>
      <c r="O72" s="138" t="s">
        <v>2444</v>
      </c>
      <c r="P72" s="143"/>
      <c r="Q72" s="233">
        <v>44463.581446759257</v>
      </c>
    </row>
    <row r="73" spans="1:17" s="119" customFormat="1" ht="18" x14ac:dyDescent="0.25">
      <c r="A73" s="138" t="str">
        <f>VLOOKUP(E73,'LISTADO ATM'!$A$2:$C$901,3,0)</f>
        <v>NORTE</v>
      </c>
      <c r="B73" s="144">
        <v>3336036346</v>
      </c>
      <c r="C73" s="94">
        <v>44462.816284722219</v>
      </c>
      <c r="D73" s="94" t="s">
        <v>2459</v>
      </c>
      <c r="E73" s="136">
        <v>604</v>
      </c>
      <c r="F73" s="138" t="str">
        <f>VLOOKUP(E73,VIP!$A$2:$O16135,2,0)</f>
        <v>DRBR401</v>
      </c>
      <c r="G73" s="138" t="str">
        <f>VLOOKUP(E73,'LISTADO ATM'!$A$2:$B$900,2,0)</f>
        <v xml:space="preserve">ATM Oficina Estancia Nueva (Moca) </v>
      </c>
      <c r="H73" s="138" t="str">
        <f>VLOOKUP(E73,VIP!$A$2:$O21096,7,FALSE)</f>
        <v>Si</v>
      </c>
      <c r="I73" s="138" t="str">
        <f>VLOOKUP(E73,VIP!$A$2:$O13061,8,FALSE)</f>
        <v>Si</v>
      </c>
      <c r="J73" s="138" t="str">
        <f>VLOOKUP(E73,VIP!$A$2:$O13011,8,FALSE)</f>
        <v>Si</v>
      </c>
      <c r="K73" s="138" t="str">
        <f>VLOOKUP(E73,VIP!$A$2:$O16585,6,0)</f>
        <v>NO</v>
      </c>
      <c r="L73" s="143" t="s">
        <v>2433</v>
      </c>
      <c r="M73" s="93" t="s">
        <v>2437</v>
      </c>
      <c r="N73" s="93" t="s">
        <v>2443</v>
      </c>
      <c r="O73" s="138" t="s">
        <v>2646</v>
      </c>
      <c r="P73" s="143"/>
      <c r="Q73" s="134" t="s">
        <v>2433</v>
      </c>
    </row>
    <row r="74" spans="1:17" s="119" customFormat="1" ht="18" x14ac:dyDescent="0.25">
      <c r="A74" s="138" t="str">
        <f>VLOOKUP(E74,'LISTADO ATM'!$A$2:$C$901,3,0)</f>
        <v>DISTRITO NACIONAL</v>
      </c>
      <c r="B74" s="144">
        <v>3336036116</v>
      </c>
      <c r="C74" s="94">
        <v>44462.820879629631</v>
      </c>
      <c r="D74" s="94" t="s">
        <v>2174</v>
      </c>
      <c r="E74" s="136">
        <v>769</v>
      </c>
      <c r="F74" s="138" t="str">
        <f>VLOOKUP(E74,VIP!$A$2:$O16133,2,0)</f>
        <v>DRBR769</v>
      </c>
      <c r="G74" s="138" t="str">
        <f>VLOOKUP(E74,'LISTADO ATM'!$A$2:$B$900,2,0)</f>
        <v>ATM UNP Pablo Mella Morales</v>
      </c>
      <c r="H74" s="138" t="str">
        <f>VLOOKUP(E74,VIP!$A$2:$O21094,7,FALSE)</f>
        <v>Si</v>
      </c>
      <c r="I74" s="138" t="str">
        <f>VLOOKUP(E74,VIP!$A$2:$O13059,8,FALSE)</f>
        <v>Si</v>
      </c>
      <c r="J74" s="138" t="str">
        <f>VLOOKUP(E74,VIP!$A$2:$O13009,8,FALSE)</f>
        <v>Si</v>
      </c>
      <c r="K74" s="138" t="str">
        <f>VLOOKUP(E74,VIP!$A$2:$O16583,6,0)</f>
        <v>NO</v>
      </c>
      <c r="L74" s="143" t="s">
        <v>2212</v>
      </c>
      <c r="M74" s="93" t="s">
        <v>2437</v>
      </c>
      <c r="N74" s="93" t="s">
        <v>2443</v>
      </c>
      <c r="O74" s="138" t="s">
        <v>2445</v>
      </c>
      <c r="P74" s="143"/>
      <c r="Q74" s="134" t="s">
        <v>2212</v>
      </c>
    </row>
    <row r="75" spans="1:17" s="119" customFormat="1" ht="18" x14ac:dyDescent="0.25">
      <c r="A75" s="138" t="str">
        <f>VLOOKUP(E75,'LISTADO ATM'!$A$2:$C$901,3,0)</f>
        <v>DISTRITO NACIONAL</v>
      </c>
      <c r="B75" s="144">
        <v>3336036301</v>
      </c>
      <c r="C75" s="94">
        <v>44462.826481481483</v>
      </c>
      <c r="D75" s="94" t="s">
        <v>2174</v>
      </c>
      <c r="E75" s="136">
        <v>932</v>
      </c>
      <c r="F75" s="138" t="str">
        <f>VLOOKUP(E75,VIP!$A$2:$O16131,2,0)</f>
        <v>DRBR01E</v>
      </c>
      <c r="G75" s="138" t="str">
        <f>VLOOKUP(E75,'LISTADO ATM'!$A$2:$B$900,2,0)</f>
        <v xml:space="preserve">ATM Banco Agrícola </v>
      </c>
      <c r="H75" s="138" t="str">
        <f>VLOOKUP(E75,VIP!$A$2:$O21092,7,FALSE)</f>
        <v>Si</v>
      </c>
      <c r="I75" s="138" t="str">
        <f>VLOOKUP(E75,VIP!$A$2:$O13057,8,FALSE)</f>
        <v>Si</v>
      </c>
      <c r="J75" s="138" t="str">
        <f>VLOOKUP(E75,VIP!$A$2:$O13007,8,FALSE)</f>
        <v>Si</v>
      </c>
      <c r="K75" s="138" t="str">
        <f>VLOOKUP(E75,VIP!$A$2:$O16581,6,0)</f>
        <v>NO</v>
      </c>
      <c r="L75" s="143" t="s">
        <v>2212</v>
      </c>
      <c r="M75" s="93" t="s">
        <v>2437</v>
      </c>
      <c r="N75" s="93" t="s">
        <v>2443</v>
      </c>
      <c r="O75" s="138" t="s">
        <v>2445</v>
      </c>
      <c r="P75" s="143"/>
      <c r="Q75" s="134" t="s">
        <v>2212</v>
      </c>
    </row>
    <row r="76" spans="1:17" s="119" customFormat="1" ht="18" x14ac:dyDescent="0.25">
      <c r="A76" s="138" t="str">
        <f>VLOOKUP(E76,'LISTADO ATM'!$A$2:$C$901,3,0)</f>
        <v>NORTE</v>
      </c>
      <c r="B76" s="144">
        <v>3336036302</v>
      </c>
      <c r="C76" s="94">
        <v>44462.844166666669</v>
      </c>
      <c r="D76" s="94" t="s">
        <v>2175</v>
      </c>
      <c r="E76" s="136">
        <v>292</v>
      </c>
      <c r="F76" s="138" t="str">
        <f>VLOOKUP(E76,VIP!$A$2:$O16130,2,0)</f>
        <v>DRBR292</v>
      </c>
      <c r="G76" s="138" t="str">
        <f>VLOOKUP(E76,'LISTADO ATM'!$A$2:$B$900,2,0)</f>
        <v xml:space="preserve">ATM UNP Castañuelas (Montecristi) </v>
      </c>
      <c r="H76" s="138" t="str">
        <f>VLOOKUP(E76,VIP!$A$2:$O21091,7,FALSE)</f>
        <v>Si</v>
      </c>
      <c r="I76" s="138" t="str">
        <f>VLOOKUP(E76,VIP!$A$2:$O13056,8,FALSE)</f>
        <v>Si</v>
      </c>
      <c r="J76" s="138" t="str">
        <f>VLOOKUP(E76,VIP!$A$2:$O13006,8,FALSE)</f>
        <v>Si</v>
      </c>
      <c r="K76" s="138" t="str">
        <f>VLOOKUP(E76,VIP!$A$2:$O16580,6,0)</f>
        <v>NO</v>
      </c>
      <c r="L76" s="143" t="s">
        <v>2212</v>
      </c>
      <c r="M76" s="93" t="s">
        <v>2437</v>
      </c>
      <c r="N76" s="93" t="s">
        <v>2443</v>
      </c>
      <c r="O76" s="138" t="s">
        <v>2629</v>
      </c>
      <c r="P76" s="143"/>
      <c r="Q76" s="134" t="s">
        <v>2212</v>
      </c>
    </row>
    <row r="77" spans="1:17" s="119" customFormat="1" ht="18" x14ac:dyDescent="0.25">
      <c r="A77" s="138" t="str">
        <f>VLOOKUP(E77,'LISTADO ATM'!$A$2:$C$901,3,0)</f>
        <v>NORTE</v>
      </c>
      <c r="B77" s="144">
        <v>3336036328</v>
      </c>
      <c r="C77" s="94">
        <v>44462.84579861111</v>
      </c>
      <c r="D77" s="94" t="s">
        <v>2175</v>
      </c>
      <c r="E77" s="136">
        <v>77</v>
      </c>
      <c r="F77" s="138" t="str">
        <f>VLOOKUP(E77,VIP!$A$2:$O16129,2,0)</f>
        <v>DRBR077</v>
      </c>
      <c r="G77" s="138" t="str">
        <f>VLOOKUP(E77,'LISTADO ATM'!$A$2:$B$900,2,0)</f>
        <v xml:space="preserve">ATM Oficina Cruce de Imbert </v>
      </c>
      <c r="H77" s="138" t="str">
        <f>VLOOKUP(E77,VIP!$A$2:$O21090,7,FALSE)</f>
        <v>Si</v>
      </c>
      <c r="I77" s="138" t="str">
        <f>VLOOKUP(E77,VIP!$A$2:$O13055,8,FALSE)</f>
        <v>Si</v>
      </c>
      <c r="J77" s="138" t="str">
        <f>VLOOKUP(E77,VIP!$A$2:$O13005,8,FALSE)</f>
        <v>Si</v>
      </c>
      <c r="K77" s="138" t="str">
        <f>VLOOKUP(E77,VIP!$A$2:$O16579,6,0)</f>
        <v>SI</v>
      </c>
      <c r="L77" s="143" t="s">
        <v>2212</v>
      </c>
      <c r="M77" s="93" t="s">
        <v>2437</v>
      </c>
      <c r="N77" s="93" t="s">
        <v>2443</v>
      </c>
      <c r="O77" s="138" t="s">
        <v>2623</v>
      </c>
      <c r="P77" s="143"/>
      <c r="Q77" s="134" t="s">
        <v>2212</v>
      </c>
    </row>
    <row r="78" spans="1:17" s="119" customFormat="1" ht="18" x14ac:dyDescent="0.25">
      <c r="A78" s="138" t="str">
        <f>VLOOKUP(E78,'LISTADO ATM'!$A$2:$C$901,3,0)</f>
        <v>SUR</v>
      </c>
      <c r="B78" s="144">
        <v>3336036354</v>
      </c>
      <c r="C78" s="94">
        <v>44462.847824074073</v>
      </c>
      <c r="D78" s="94" t="s">
        <v>2174</v>
      </c>
      <c r="E78" s="136">
        <v>870</v>
      </c>
      <c r="F78" s="138" t="str">
        <f>VLOOKUP(E78,VIP!$A$2:$O16128,2,0)</f>
        <v>DRBR870</v>
      </c>
      <c r="G78" s="138" t="str">
        <f>VLOOKUP(E78,'LISTADO ATM'!$A$2:$B$900,2,0)</f>
        <v xml:space="preserve">ATM Willbes Dominicana (Barahona) </v>
      </c>
      <c r="H78" s="138" t="str">
        <f>VLOOKUP(E78,VIP!$A$2:$O21089,7,FALSE)</f>
        <v>Si</v>
      </c>
      <c r="I78" s="138" t="str">
        <f>VLOOKUP(E78,VIP!$A$2:$O13054,8,FALSE)</f>
        <v>Si</v>
      </c>
      <c r="J78" s="138" t="str">
        <f>VLOOKUP(E78,VIP!$A$2:$O13004,8,FALSE)</f>
        <v>Si</v>
      </c>
      <c r="K78" s="138" t="str">
        <f>VLOOKUP(E78,VIP!$A$2:$O16578,6,0)</f>
        <v>NO</v>
      </c>
      <c r="L78" s="143" t="s">
        <v>2212</v>
      </c>
      <c r="M78" s="232" t="s">
        <v>2530</v>
      </c>
      <c r="N78" s="93" t="s">
        <v>2443</v>
      </c>
      <c r="O78" s="138" t="s">
        <v>2445</v>
      </c>
      <c r="P78" s="143"/>
      <c r="Q78" s="233">
        <v>44463.445671296293</v>
      </c>
    </row>
    <row r="79" spans="1:17" s="119" customFormat="1" ht="18" x14ac:dyDescent="0.25">
      <c r="A79" s="138" t="str">
        <f>VLOOKUP(E79,'LISTADO ATM'!$A$2:$C$901,3,0)</f>
        <v>ESTE</v>
      </c>
      <c r="B79" s="144">
        <v>3336036356</v>
      </c>
      <c r="C79" s="94">
        <v>44462.847824074073</v>
      </c>
      <c r="D79" s="94" t="s">
        <v>2440</v>
      </c>
      <c r="E79" s="136">
        <v>294</v>
      </c>
      <c r="F79" s="138" t="str">
        <f>VLOOKUP(E79,VIP!$A$2:$O16160,2,0)</f>
        <v>DRBR294</v>
      </c>
      <c r="G79" s="138" t="str">
        <f>VLOOKUP(E79,'LISTADO ATM'!$A$2:$B$900,2,0)</f>
        <v xml:space="preserve">ATM Plaza Zaglul San Pedro II </v>
      </c>
      <c r="H79" s="138" t="str">
        <f>VLOOKUP(E79,VIP!$A$2:$O21121,7,FALSE)</f>
        <v>Si</v>
      </c>
      <c r="I79" s="138" t="str">
        <f>VLOOKUP(E79,VIP!$A$2:$O13086,8,FALSE)</f>
        <v>Si</v>
      </c>
      <c r="J79" s="138" t="str">
        <f>VLOOKUP(E79,VIP!$A$2:$O13036,8,FALSE)</f>
        <v>Si</v>
      </c>
      <c r="K79" s="138" t="str">
        <f>VLOOKUP(E79,VIP!$A$2:$O16610,6,0)</f>
        <v>NO</v>
      </c>
      <c r="L79" s="143" t="s">
        <v>2409</v>
      </c>
      <c r="M79" s="93" t="s">
        <v>2437</v>
      </c>
      <c r="N79" s="93" t="s">
        <v>2443</v>
      </c>
      <c r="O79" s="138" t="s">
        <v>2444</v>
      </c>
      <c r="P79" s="143"/>
      <c r="Q79" s="134" t="s">
        <v>2409</v>
      </c>
    </row>
    <row r="80" spans="1:17" s="119" customFormat="1" ht="18" x14ac:dyDescent="0.25">
      <c r="A80" s="138" t="str">
        <f>VLOOKUP(E80,'LISTADO ATM'!$A$2:$C$901,3,0)</f>
        <v>DISTRITO NACIONAL</v>
      </c>
      <c r="B80" s="144">
        <v>3336036357</v>
      </c>
      <c r="C80" s="94">
        <v>44462.850555555553</v>
      </c>
      <c r="D80" s="94" t="s">
        <v>2174</v>
      </c>
      <c r="E80" s="136">
        <v>566</v>
      </c>
      <c r="F80" s="138" t="str">
        <f>VLOOKUP(E80,VIP!$A$2:$O16159,2,0)</f>
        <v>DRBR508</v>
      </c>
      <c r="G80" s="138" t="str">
        <f>VLOOKUP(E80,'LISTADO ATM'!$A$2:$B$900,2,0)</f>
        <v xml:space="preserve">ATM Hiper Olé Aut. Duarte </v>
      </c>
      <c r="H80" s="138" t="str">
        <f>VLOOKUP(E80,VIP!$A$2:$O21120,7,FALSE)</f>
        <v>Si</v>
      </c>
      <c r="I80" s="138" t="str">
        <f>VLOOKUP(E80,VIP!$A$2:$O13085,8,FALSE)</f>
        <v>Si</v>
      </c>
      <c r="J80" s="138" t="str">
        <f>VLOOKUP(E80,VIP!$A$2:$O13035,8,FALSE)</f>
        <v>Si</v>
      </c>
      <c r="K80" s="138" t="str">
        <f>VLOOKUP(E80,VIP!$A$2:$O16609,6,0)</f>
        <v>NO</v>
      </c>
      <c r="L80" s="143" t="s">
        <v>2610</v>
      </c>
      <c r="M80" s="232" t="s">
        <v>2530</v>
      </c>
      <c r="N80" s="93" t="s">
        <v>2443</v>
      </c>
      <c r="O80" s="138" t="s">
        <v>2445</v>
      </c>
      <c r="P80" s="143"/>
      <c r="Q80" s="233">
        <v>44463.551712962966</v>
      </c>
    </row>
    <row r="81" spans="1:17" s="119" customFormat="1" ht="18" x14ac:dyDescent="0.25">
      <c r="A81" s="138" t="str">
        <f>VLOOKUP(E81,'LISTADO ATM'!$A$2:$C$901,3,0)</f>
        <v>SUR</v>
      </c>
      <c r="B81" s="144">
        <v>3336036358</v>
      </c>
      <c r="C81" s="94">
        <v>44462.85428240741</v>
      </c>
      <c r="D81" s="94" t="s">
        <v>2459</v>
      </c>
      <c r="E81" s="136">
        <v>984</v>
      </c>
      <c r="F81" s="138" t="str">
        <f>VLOOKUP(E81,VIP!$A$2:$O16158,2,0)</f>
        <v>DRBR984</v>
      </c>
      <c r="G81" s="138" t="str">
        <f>VLOOKUP(E81,'LISTADO ATM'!$A$2:$B$900,2,0)</f>
        <v xml:space="preserve">ATM Oficina Neiba II </v>
      </c>
      <c r="H81" s="138" t="str">
        <f>VLOOKUP(E81,VIP!$A$2:$O21119,7,FALSE)</f>
        <v>Si</v>
      </c>
      <c r="I81" s="138" t="str">
        <f>VLOOKUP(E81,VIP!$A$2:$O13084,8,FALSE)</f>
        <v>Si</v>
      </c>
      <c r="J81" s="138" t="str">
        <f>VLOOKUP(E81,VIP!$A$2:$O13034,8,FALSE)</f>
        <v>Si</v>
      </c>
      <c r="K81" s="138" t="str">
        <f>VLOOKUP(E81,VIP!$A$2:$O16608,6,0)</f>
        <v>NO</v>
      </c>
      <c r="L81" s="143" t="s">
        <v>2409</v>
      </c>
      <c r="M81" s="93" t="s">
        <v>2437</v>
      </c>
      <c r="N81" s="93" t="s">
        <v>2443</v>
      </c>
      <c r="O81" s="138" t="s">
        <v>2646</v>
      </c>
      <c r="P81" s="143"/>
      <c r="Q81" s="134" t="s">
        <v>2409</v>
      </c>
    </row>
    <row r="82" spans="1:17" s="119" customFormat="1" ht="18" x14ac:dyDescent="0.25">
      <c r="A82" s="138" t="str">
        <f>VLOOKUP(E82,'LISTADO ATM'!$A$2:$C$901,3,0)</f>
        <v>DISTRITO NACIONAL</v>
      </c>
      <c r="B82" s="144">
        <v>3336036359</v>
      </c>
      <c r="C82" s="94">
        <v>44462.855833333335</v>
      </c>
      <c r="D82" s="94" t="s">
        <v>2174</v>
      </c>
      <c r="E82" s="136">
        <v>906</v>
      </c>
      <c r="F82" s="138" t="str">
        <f>VLOOKUP(E82,VIP!$A$2:$O16172,2,0)</f>
        <v>DRBR906</v>
      </c>
      <c r="G82" s="138" t="str">
        <f>VLOOKUP(E82,'LISTADO ATM'!$A$2:$B$900,2,0)</f>
        <v xml:space="preserve">ATM MESCYT  </v>
      </c>
      <c r="H82" s="138" t="str">
        <f>VLOOKUP(E82,VIP!$A$2:$O21118,7,FALSE)</f>
        <v>Si</v>
      </c>
      <c r="I82" s="138" t="str">
        <f>VLOOKUP(E82,VIP!$A$2:$O13083,8,FALSE)</f>
        <v>Si</v>
      </c>
      <c r="J82" s="138" t="str">
        <f>VLOOKUP(E82,VIP!$A$2:$O13033,8,FALSE)</f>
        <v>Si</v>
      </c>
      <c r="K82" s="138" t="str">
        <f>VLOOKUP(E82,VIP!$A$2:$O16607,6,0)</f>
        <v>NO</v>
      </c>
      <c r="L82" s="143" t="s">
        <v>2455</v>
      </c>
      <c r="M82" s="232" t="s">
        <v>2530</v>
      </c>
      <c r="N82" s="93" t="s">
        <v>2443</v>
      </c>
      <c r="O82" s="138" t="s">
        <v>2445</v>
      </c>
      <c r="P82" s="143"/>
      <c r="Q82" s="233">
        <v>44463.583344907405</v>
      </c>
    </row>
    <row r="83" spans="1:17" s="119" customFormat="1" ht="18" x14ac:dyDescent="0.25">
      <c r="A83" s="138" t="str">
        <f>VLOOKUP(E83,'LISTADO ATM'!$A$2:$C$901,3,0)</f>
        <v>SUR</v>
      </c>
      <c r="B83" s="144">
        <v>3336036360</v>
      </c>
      <c r="C83" s="94">
        <v>44462.856192129628</v>
      </c>
      <c r="D83" s="94" t="s">
        <v>2459</v>
      </c>
      <c r="E83" s="136">
        <v>48</v>
      </c>
      <c r="F83" s="138" t="str">
        <f>VLOOKUP(E83,VIP!$A$2:$O16156,2,0)</f>
        <v>DRBR048</v>
      </c>
      <c r="G83" s="138" t="str">
        <f>VLOOKUP(E83,'LISTADO ATM'!$A$2:$B$900,2,0)</f>
        <v xml:space="preserve">ATM Autoservicio Neiba I </v>
      </c>
      <c r="H83" s="138" t="str">
        <f>VLOOKUP(E83,VIP!$A$2:$O21117,7,FALSE)</f>
        <v>Si</v>
      </c>
      <c r="I83" s="138" t="str">
        <f>VLOOKUP(E83,VIP!$A$2:$O13082,8,FALSE)</f>
        <v>Si</v>
      </c>
      <c r="J83" s="138" t="str">
        <f>VLOOKUP(E83,VIP!$A$2:$O13032,8,FALSE)</f>
        <v>Si</v>
      </c>
      <c r="K83" s="138" t="str">
        <f>VLOOKUP(E83,VIP!$A$2:$O16606,6,0)</f>
        <v>SI</v>
      </c>
      <c r="L83" s="143" t="s">
        <v>2409</v>
      </c>
      <c r="M83" s="93" t="s">
        <v>2437</v>
      </c>
      <c r="N83" s="93" t="s">
        <v>2443</v>
      </c>
      <c r="O83" s="138" t="s">
        <v>2646</v>
      </c>
      <c r="P83" s="143"/>
      <c r="Q83" s="134" t="s">
        <v>2409</v>
      </c>
    </row>
    <row r="84" spans="1:17" s="119" customFormat="1" ht="18" x14ac:dyDescent="0.25">
      <c r="A84" s="138" t="str">
        <f>VLOOKUP(E84,'LISTADO ATM'!$A$2:$C$901,3,0)</f>
        <v>DISTRITO NACIONAL</v>
      </c>
      <c r="B84" s="144">
        <v>3336036361</v>
      </c>
      <c r="C84" s="94">
        <v>44462.85837962963</v>
      </c>
      <c r="D84" s="94" t="s">
        <v>2174</v>
      </c>
      <c r="E84" s="136">
        <v>281</v>
      </c>
      <c r="F84" s="138" t="str">
        <f>VLOOKUP(E84,VIP!$A$2:$O16173,2,0)</f>
        <v>DRBR737</v>
      </c>
      <c r="G84" s="138" t="str">
        <f>VLOOKUP(E84,'LISTADO ATM'!$A$2:$B$900,2,0)</f>
        <v xml:space="preserve">ATM S/M Pola Independencia </v>
      </c>
      <c r="H84" s="138" t="str">
        <f>VLOOKUP(E84,VIP!$A$2:$O21116,7,FALSE)</f>
        <v>Si</v>
      </c>
      <c r="I84" s="138" t="str">
        <f>VLOOKUP(E84,VIP!$A$2:$O13081,8,FALSE)</f>
        <v>Si</v>
      </c>
      <c r="J84" s="138" t="str">
        <f>VLOOKUP(E84,VIP!$A$2:$O13031,8,FALSE)</f>
        <v>Si</v>
      </c>
      <c r="K84" s="138" t="str">
        <f>VLOOKUP(E84,VIP!$A$2:$O16605,6,0)</f>
        <v>NO</v>
      </c>
      <c r="L84" s="143" t="s">
        <v>2455</v>
      </c>
      <c r="M84" s="93" t="s">
        <v>2437</v>
      </c>
      <c r="N84" s="93" t="s">
        <v>2443</v>
      </c>
      <c r="O84" s="138" t="s">
        <v>2445</v>
      </c>
      <c r="P84" s="143"/>
      <c r="Q84" s="134" t="s">
        <v>2455</v>
      </c>
    </row>
    <row r="85" spans="1:17" s="119" customFormat="1" ht="18" x14ac:dyDescent="0.25">
      <c r="A85" s="138" t="str">
        <f>VLOOKUP(E85,'LISTADO ATM'!$A$2:$C$901,3,0)</f>
        <v>DISTRITO NACIONAL</v>
      </c>
      <c r="B85" s="144">
        <v>3336036362</v>
      </c>
      <c r="C85" s="94">
        <v>44462.859282407408</v>
      </c>
      <c r="D85" s="94" t="s">
        <v>2174</v>
      </c>
      <c r="E85" s="136">
        <v>904</v>
      </c>
      <c r="F85" s="138" t="str">
        <f>VLOOKUP(E85,VIP!$A$2:$O16174,2,0)</f>
        <v>DRBR24B</v>
      </c>
      <c r="G85" s="138" t="str">
        <f>VLOOKUP(E85,'LISTADO ATM'!$A$2:$B$900,2,0)</f>
        <v xml:space="preserve">ATM Oficina Multicentro La Sirena Churchill </v>
      </c>
      <c r="H85" s="138" t="str">
        <f>VLOOKUP(E85,VIP!$A$2:$O21115,7,FALSE)</f>
        <v>Si</v>
      </c>
      <c r="I85" s="138" t="str">
        <f>VLOOKUP(E85,VIP!$A$2:$O13080,8,FALSE)</f>
        <v>Si</v>
      </c>
      <c r="J85" s="138" t="str">
        <f>VLOOKUP(E85,VIP!$A$2:$O13030,8,FALSE)</f>
        <v>Si</v>
      </c>
      <c r="K85" s="138" t="str">
        <f>VLOOKUP(E85,VIP!$A$2:$O16604,6,0)</f>
        <v>SI</v>
      </c>
      <c r="L85" s="143" t="s">
        <v>2455</v>
      </c>
      <c r="M85" s="232" t="s">
        <v>2530</v>
      </c>
      <c r="N85" s="93" t="s">
        <v>2443</v>
      </c>
      <c r="O85" s="138" t="s">
        <v>2445</v>
      </c>
      <c r="P85" s="143"/>
      <c r="Q85" s="233">
        <v>44463.585578703707</v>
      </c>
    </row>
    <row r="86" spans="1:17" s="119" customFormat="1" ht="18" x14ac:dyDescent="0.25">
      <c r="A86" s="138" t="str">
        <f>VLOOKUP(E86,'LISTADO ATM'!$A$2:$C$901,3,0)</f>
        <v>DISTRITO NACIONAL</v>
      </c>
      <c r="B86" s="144">
        <v>3336036363</v>
      </c>
      <c r="C86" s="94">
        <v>44462.86141203704</v>
      </c>
      <c r="D86" s="94" t="s">
        <v>2174</v>
      </c>
      <c r="E86" s="136">
        <v>325</v>
      </c>
      <c r="F86" s="138" t="str">
        <f>VLOOKUP(E86,VIP!$A$2:$O16175,2,0)</f>
        <v>DRBR325</v>
      </c>
      <c r="G86" s="138" t="str">
        <f>VLOOKUP(E86,'LISTADO ATM'!$A$2:$B$900,2,0)</f>
        <v>ATM Casa Edwin</v>
      </c>
      <c r="H86" s="138" t="str">
        <f>VLOOKUP(E86,VIP!$A$2:$O21114,7,FALSE)</f>
        <v>Si</v>
      </c>
      <c r="I86" s="138" t="str">
        <f>VLOOKUP(E86,VIP!$A$2:$O13079,8,FALSE)</f>
        <v>Si</v>
      </c>
      <c r="J86" s="138" t="str">
        <f>VLOOKUP(E86,VIP!$A$2:$O13029,8,FALSE)</f>
        <v>Si</v>
      </c>
      <c r="K86" s="138" t="str">
        <f>VLOOKUP(E86,VIP!$A$2:$O16603,6,0)</f>
        <v>NO</v>
      </c>
      <c r="L86" s="143" t="s">
        <v>2455</v>
      </c>
      <c r="M86" s="93" t="s">
        <v>2437</v>
      </c>
      <c r="N86" s="93" t="s">
        <v>2443</v>
      </c>
      <c r="O86" s="138" t="s">
        <v>2445</v>
      </c>
      <c r="P86" s="143"/>
      <c r="Q86" s="134" t="s">
        <v>2455</v>
      </c>
    </row>
    <row r="87" spans="1:17" s="119" customFormat="1" ht="18" x14ac:dyDescent="0.25">
      <c r="A87" s="138" t="str">
        <f>VLOOKUP(E87,'LISTADO ATM'!$A$2:$C$901,3,0)</f>
        <v>SUR</v>
      </c>
      <c r="B87" s="144">
        <v>3336036364</v>
      </c>
      <c r="C87" s="94">
        <v>44462.871458333335</v>
      </c>
      <c r="D87" s="94" t="s">
        <v>2174</v>
      </c>
      <c r="E87" s="136">
        <v>131</v>
      </c>
      <c r="F87" s="138" t="str">
        <f>VLOOKUP(E87,VIP!$A$2:$O16152,2,0)</f>
        <v>DRBR131</v>
      </c>
      <c r="G87" s="138" t="str">
        <f>VLOOKUP(E87,'LISTADO ATM'!$A$2:$B$900,2,0)</f>
        <v xml:space="preserve">ATM Oficina Baní I </v>
      </c>
      <c r="H87" s="138" t="str">
        <f>VLOOKUP(E87,VIP!$A$2:$O21113,7,FALSE)</f>
        <v>Si</v>
      </c>
      <c r="I87" s="138" t="str">
        <f>VLOOKUP(E87,VIP!$A$2:$O13078,8,FALSE)</f>
        <v>Si</v>
      </c>
      <c r="J87" s="138" t="str">
        <f>VLOOKUP(E87,VIP!$A$2:$O13028,8,FALSE)</f>
        <v>Si</v>
      </c>
      <c r="K87" s="138" t="str">
        <f>VLOOKUP(E87,VIP!$A$2:$O16602,6,0)</f>
        <v>NO</v>
      </c>
      <c r="L87" s="143" t="s">
        <v>2212</v>
      </c>
      <c r="M87" s="93" t="s">
        <v>2437</v>
      </c>
      <c r="N87" s="93" t="s">
        <v>2443</v>
      </c>
      <c r="O87" s="138" t="s">
        <v>2445</v>
      </c>
      <c r="P87" s="143"/>
      <c r="Q87" s="134" t="s">
        <v>2212</v>
      </c>
    </row>
    <row r="88" spans="1:17" s="119" customFormat="1" ht="18" x14ac:dyDescent="0.25">
      <c r="A88" s="138" t="str">
        <f>VLOOKUP(E88,'LISTADO ATM'!$A$2:$C$901,3,0)</f>
        <v>SUR</v>
      </c>
      <c r="B88" s="144">
        <v>3336036365</v>
      </c>
      <c r="C88" s="94">
        <v>44462.873287037037</v>
      </c>
      <c r="D88" s="94" t="s">
        <v>2174</v>
      </c>
      <c r="E88" s="136">
        <v>455</v>
      </c>
      <c r="F88" s="138" t="str">
        <f>VLOOKUP(E88,VIP!$A$2:$O16151,2,0)</f>
        <v>DRBR455</v>
      </c>
      <c r="G88" s="138" t="str">
        <f>VLOOKUP(E88,'LISTADO ATM'!$A$2:$B$900,2,0)</f>
        <v xml:space="preserve">ATM Oficina Baní II </v>
      </c>
      <c r="H88" s="138" t="str">
        <f>VLOOKUP(E88,VIP!$A$2:$O21112,7,FALSE)</f>
        <v>Si</v>
      </c>
      <c r="I88" s="138" t="str">
        <f>VLOOKUP(E88,VIP!$A$2:$O13077,8,FALSE)</f>
        <v>Si</v>
      </c>
      <c r="J88" s="138" t="str">
        <f>VLOOKUP(E88,VIP!$A$2:$O13027,8,FALSE)</f>
        <v>Si</v>
      </c>
      <c r="K88" s="138" t="str">
        <f>VLOOKUP(E88,VIP!$A$2:$O16601,6,0)</f>
        <v>NO</v>
      </c>
      <c r="L88" s="143" t="s">
        <v>2212</v>
      </c>
      <c r="M88" s="93" t="s">
        <v>2437</v>
      </c>
      <c r="N88" s="93" t="s">
        <v>2443</v>
      </c>
      <c r="O88" s="138" t="s">
        <v>2445</v>
      </c>
      <c r="P88" s="143"/>
      <c r="Q88" s="134" t="s">
        <v>2212</v>
      </c>
    </row>
    <row r="89" spans="1:17" s="119" customFormat="1" ht="18" x14ac:dyDescent="0.25">
      <c r="A89" s="138" t="str">
        <f>VLOOKUP(E89,'LISTADO ATM'!$A$2:$C$901,3,0)</f>
        <v>DISTRITO NACIONAL</v>
      </c>
      <c r="B89" s="144">
        <v>3336036366</v>
      </c>
      <c r="C89" s="94">
        <v>44462.889664351853</v>
      </c>
      <c r="D89" s="94" t="s">
        <v>2174</v>
      </c>
      <c r="E89" s="136">
        <v>694</v>
      </c>
      <c r="F89" s="138" t="str">
        <f>VLOOKUP(E89,VIP!$A$2:$O16150,2,0)</f>
        <v>DRBR694</v>
      </c>
      <c r="G89" s="138" t="str">
        <f>VLOOKUP(E89,'LISTADO ATM'!$A$2:$B$900,2,0)</f>
        <v>ATM Optica 27 de Febrero</v>
      </c>
      <c r="H89" s="138" t="str">
        <f>VLOOKUP(E89,VIP!$A$2:$O21111,7,FALSE)</f>
        <v>Si</v>
      </c>
      <c r="I89" s="138" t="str">
        <f>VLOOKUP(E89,VIP!$A$2:$O13076,8,FALSE)</f>
        <v>Si</v>
      </c>
      <c r="J89" s="138" t="str">
        <f>VLOOKUP(E89,VIP!$A$2:$O13026,8,FALSE)</f>
        <v>Si</v>
      </c>
      <c r="K89" s="138" t="str">
        <f>VLOOKUP(E89,VIP!$A$2:$O16600,6,0)</f>
        <v>NO</v>
      </c>
      <c r="L89" s="143" t="s">
        <v>2212</v>
      </c>
      <c r="M89" s="93" t="s">
        <v>2437</v>
      </c>
      <c r="N89" s="93" t="s">
        <v>2443</v>
      </c>
      <c r="O89" s="138" t="s">
        <v>2445</v>
      </c>
      <c r="P89" s="143"/>
      <c r="Q89" s="134" t="s">
        <v>2212</v>
      </c>
    </row>
    <row r="90" spans="1:17" s="119" customFormat="1" ht="18" x14ac:dyDescent="0.25">
      <c r="A90" s="138" t="str">
        <f>VLOOKUP(E90,'LISTADO ATM'!$A$2:$C$901,3,0)</f>
        <v>DISTRITO NACIONAL</v>
      </c>
      <c r="B90" s="144">
        <v>3336036367</v>
      </c>
      <c r="C90" s="94">
        <v>44462.891006944446</v>
      </c>
      <c r="D90" s="94" t="s">
        <v>2174</v>
      </c>
      <c r="E90" s="136">
        <v>943</v>
      </c>
      <c r="F90" s="138" t="str">
        <f>VLOOKUP(E90,VIP!$A$2:$O16149,2,0)</f>
        <v>DRBR16K</v>
      </c>
      <c r="G90" s="138" t="str">
        <f>VLOOKUP(E90,'LISTADO ATM'!$A$2:$B$900,2,0)</f>
        <v xml:space="preserve">ATM Oficina Tránsito Terreste </v>
      </c>
      <c r="H90" s="138" t="str">
        <f>VLOOKUP(E90,VIP!$A$2:$O21110,7,FALSE)</f>
        <v>Si</v>
      </c>
      <c r="I90" s="138" t="str">
        <f>VLOOKUP(E90,VIP!$A$2:$O13075,8,FALSE)</f>
        <v>Si</v>
      </c>
      <c r="J90" s="138" t="str">
        <f>VLOOKUP(E90,VIP!$A$2:$O13025,8,FALSE)</f>
        <v>Si</v>
      </c>
      <c r="K90" s="138" t="str">
        <f>VLOOKUP(E90,VIP!$A$2:$O16599,6,0)</f>
        <v>NO</v>
      </c>
      <c r="L90" s="143" t="s">
        <v>2212</v>
      </c>
      <c r="M90" s="93" t="s">
        <v>2437</v>
      </c>
      <c r="N90" s="93" t="s">
        <v>2443</v>
      </c>
      <c r="O90" s="138" t="s">
        <v>2445</v>
      </c>
      <c r="P90" s="143"/>
      <c r="Q90" s="134" t="s">
        <v>2212</v>
      </c>
    </row>
    <row r="91" spans="1:17" s="119" customFormat="1" ht="18" x14ac:dyDescent="0.25">
      <c r="A91" s="138" t="str">
        <f>VLOOKUP(E91,'LISTADO ATM'!$A$2:$C$901,3,0)</f>
        <v>NORTE</v>
      </c>
      <c r="B91" s="144">
        <v>3336036368</v>
      </c>
      <c r="C91" s="94">
        <v>44462.89166666667</v>
      </c>
      <c r="D91" s="94" t="s">
        <v>2175</v>
      </c>
      <c r="E91" s="136">
        <v>948</v>
      </c>
      <c r="F91" s="138" t="str">
        <f>VLOOKUP(E91,VIP!$A$2:$O16148,2,0)</f>
        <v>DRBR948</v>
      </c>
      <c r="G91" s="138" t="str">
        <f>VLOOKUP(E91,'LISTADO ATM'!$A$2:$B$900,2,0)</f>
        <v xml:space="preserve">ATM Autobanco El Jaya II (SFM) </v>
      </c>
      <c r="H91" s="138" t="str">
        <f>VLOOKUP(E91,VIP!$A$2:$O21109,7,FALSE)</f>
        <v>Si</v>
      </c>
      <c r="I91" s="138" t="str">
        <f>VLOOKUP(E91,VIP!$A$2:$O13074,8,FALSE)</f>
        <v>Si</v>
      </c>
      <c r="J91" s="138" t="str">
        <f>VLOOKUP(E91,VIP!$A$2:$O13024,8,FALSE)</f>
        <v>Si</v>
      </c>
      <c r="K91" s="138" t="str">
        <f>VLOOKUP(E91,VIP!$A$2:$O16598,6,0)</f>
        <v>NO</v>
      </c>
      <c r="L91" s="143" t="s">
        <v>2212</v>
      </c>
      <c r="M91" s="232" t="s">
        <v>2530</v>
      </c>
      <c r="N91" s="93" t="s">
        <v>2443</v>
      </c>
      <c r="O91" s="138" t="s">
        <v>2623</v>
      </c>
      <c r="P91" s="143"/>
      <c r="Q91" s="233">
        <v>44463.446793981479</v>
      </c>
    </row>
    <row r="92" spans="1:17" s="119" customFormat="1" ht="18" x14ac:dyDescent="0.25">
      <c r="A92" s="138" t="str">
        <f>VLOOKUP(E92,'LISTADO ATM'!$A$2:$C$901,3,0)</f>
        <v>DISTRITO NACIONAL</v>
      </c>
      <c r="B92" s="144">
        <v>3336036369</v>
      </c>
      <c r="C92" s="94">
        <v>44462.894837962966</v>
      </c>
      <c r="D92" s="94" t="s">
        <v>2174</v>
      </c>
      <c r="E92" s="136">
        <v>953</v>
      </c>
      <c r="F92" s="138" t="str">
        <f>VLOOKUP(E92,VIP!$A$2:$O16147,2,0)</f>
        <v>DRBR01I</v>
      </c>
      <c r="G92" s="138" t="str">
        <f>VLOOKUP(E92,'LISTADO ATM'!$A$2:$B$900,2,0)</f>
        <v xml:space="preserve">ATM Estafeta Dirección General de Pasaportes/Migración </v>
      </c>
      <c r="H92" s="138" t="str">
        <f>VLOOKUP(E92,VIP!$A$2:$O21108,7,FALSE)</f>
        <v>Si</v>
      </c>
      <c r="I92" s="138" t="str">
        <f>VLOOKUP(E92,VIP!$A$2:$O13073,8,FALSE)</f>
        <v>Si</v>
      </c>
      <c r="J92" s="138" t="str">
        <f>VLOOKUP(E92,VIP!$A$2:$O13023,8,FALSE)</f>
        <v>Si</v>
      </c>
      <c r="K92" s="138" t="str">
        <f>VLOOKUP(E92,VIP!$A$2:$O16597,6,0)</f>
        <v>No</v>
      </c>
      <c r="L92" s="143" t="s">
        <v>2212</v>
      </c>
      <c r="M92" s="232" t="s">
        <v>2530</v>
      </c>
      <c r="N92" s="93" t="s">
        <v>2443</v>
      </c>
      <c r="O92" s="138" t="s">
        <v>2445</v>
      </c>
      <c r="P92" s="143"/>
      <c r="Q92" s="233">
        <v>44463.581689814811</v>
      </c>
    </row>
    <row r="93" spans="1:17" s="119" customFormat="1" ht="18" x14ac:dyDescent="0.25">
      <c r="A93" s="138" t="str">
        <f>VLOOKUP(E93,'LISTADO ATM'!$A$2:$C$901,3,0)</f>
        <v>NORTE</v>
      </c>
      <c r="B93" s="144">
        <v>3336036370</v>
      </c>
      <c r="C93" s="94">
        <v>44462.896238425928</v>
      </c>
      <c r="D93" s="94" t="s">
        <v>2175</v>
      </c>
      <c r="E93" s="136">
        <v>172</v>
      </c>
      <c r="F93" s="138" t="str">
        <f>VLOOKUP(E93,VIP!$A$2:$O16146,2,0)</f>
        <v>DRBR172</v>
      </c>
      <c r="G93" s="138" t="str">
        <f>VLOOKUP(E93,'LISTADO ATM'!$A$2:$B$900,2,0)</f>
        <v xml:space="preserve">ATM UNP Guaucí </v>
      </c>
      <c r="H93" s="138" t="str">
        <f>VLOOKUP(E93,VIP!$A$2:$O21107,7,FALSE)</f>
        <v>Si</v>
      </c>
      <c r="I93" s="138" t="str">
        <f>VLOOKUP(E93,VIP!$A$2:$O13072,8,FALSE)</f>
        <v>Si</v>
      </c>
      <c r="J93" s="138" t="str">
        <f>VLOOKUP(E93,VIP!$A$2:$O13022,8,FALSE)</f>
        <v>Si</v>
      </c>
      <c r="K93" s="138" t="str">
        <f>VLOOKUP(E93,VIP!$A$2:$O16596,6,0)</f>
        <v>NO</v>
      </c>
      <c r="L93" s="143" t="s">
        <v>2212</v>
      </c>
      <c r="M93" s="93" t="s">
        <v>2437</v>
      </c>
      <c r="N93" s="93" t="s">
        <v>2443</v>
      </c>
      <c r="O93" s="138" t="s">
        <v>2623</v>
      </c>
      <c r="P93" s="143"/>
      <c r="Q93" s="134" t="s">
        <v>2212</v>
      </c>
    </row>
    <row r="94" spans="1:17" s="119" customFormat="1" ht="18" x14ac:dyDescent="0.25">
      <c r="A94" s="138" t="str">
        <f>VLOOKUP(E94,'LISTADO ATM'!$A$2:$C$901,3,0)</f>
        <v>DISTRITO NACIONAL</v>
      </c>
      <c r="B94" s="144">
        <v>3336036371</v>
      </c>
      <c r="C94" s="94">
        <v>44462.897557870368</v>
      </c>
      <c r="D94" s="94" t="s">
        <v>2174</v>
      </c>
      <c r="E94" s="136">
        <v>224</v>
      </c>
      <c r="F94" s="138" t="str">
        <f>VLOOKUP(E94,VIP!$A$2:$O16145,2,0)</f>
        <v>DRBR224</v>
      </c>
      <c r="G94" s="138" t="str">
        <f>VLOOKUP(E94,'LISTADO ATM'!$A$2:$B$900,2,0)</f>
        <v xml:space="preserve">ATM S/M Nacional El Millón (Núñez de Cáceres) </v>
      </c>
      <c r="H94" s="138" t="str">
        <f>VLOOKUP(E94,VIP!$A$2:$O21106,7,FALSE)</f>
        <v>Si</v>
      </c>
      <c r="I94" s="138" t="str">
        <f>VLOOKUP(E94,VIP!$A$2:$O13071,8,FALSE)</f>
        <v>Si</v>
      </c>
      <c r="J94" s="138" t="str">
        <f>VLOOKUP(E94,VIP!$A$2:$O13021,8,FALSE)</f>
        <v>Si</v>
      </c>
      <c r="K94" s="138" t="str">
        <f>VLOOKUP(E94,VIP!$A$2:$O16595,6,0)</f>
        <v>SI</v>
      </c>
      <c r="L94" s="143" t="s">
        <v>2212</v>
      </c>
      <c r="M94" s="93" t="s">
        <v>2437</v>
      </c>
      <c r="N94" s="93" t="s">
        <v>2443</v>
      </c>
      <c r="O94" s="138" t="s">
        <v>2445</v>
      </c>
      <c r="P94" s="143"/>
      <c r="Q94" s="134" t="s">
        <v>2212</v>
      </c>
    </row>
    <row r="95" spans="1:17" s="119" customFormat="1" ht="18" x14ac:dyDescent="0.25">
      <c r="A95" s="138" t="str">
        <f>VLOOKUP(E95,'LISTADO ATM'!$A$2:$C$901,3,0)</f>
        <v>DISTRITO NACIONAL</v>
      </c>
      <c r="B95" s="144">
        <v>3336036372</v>
      </c>
      <c r="C95" s="94">
        <v>44462.899050925924</v>
      </c>
      <c r="D95" s="94" t="s">
        <v>2174</v>
      </c>
      <c r="E95" s="136">
        <v>232</v>
      </c>
      <c r="F95" s="138" t="str">
        <f>VLOOKUP(E95,VIP!$A$2:$O16144,2,0)</f>
        <v>DRBR232</v>
      </c>
      <c r="G95" s="138" t="str">
        <f>VLOOKUP(E95,'LISTADO ATM'!$A$2:$B$900,2,0)</f>
        <v xml:space="preserve">ATM S/M Nacional Charles de Gaulle </v>
      </c>
      <c r="H95" s="138" t="str">
        <f>VLOOKUP(E95,VIP!$A$2:$O21105,7,FALSE)</f>
        <v>Si</v>
      </c>
      <c r="I95" s="138" t="str">
        <f>VLOOKUP(E95,VIP!$A$2:$O13070,8,FALSE)</f>
        <v>Si</v>
      </c>
      <c r="J95" s="138" t="str">
        <f>VLOOKUP(E95,VIP!$A$2:$O13020,8,FALSE)</f>
        <v>Si</v>
      </c>
      <c r="K95" s="138" t="str">
        <f>VLOOKUP(E95,VIP!$A$2:$O16594,6,0)</f>
        <v>SI</v>
      </c>
      <c r="L95" s="143" t="s">
        <v>2212</v>
      </c>
      <c r="M95" s="93" t="s">
        <v>2437</v>
      </c>
      <c r="N95" s="93" t="s">
        <v>2443</v>
      </c>
      <c r="O95" s="138" t="s">
        <v>2445</v>
      </c>
      <c r="P95" s="143"/>
      <c r="Q95" s="134" t="s">
        <v>2212</v>
      </c>
    </row>
    <row r="96" spans="1:17" s="119" customFormat="1" ht="18" x14ac:dyDescent="0.25">
      <c r="A96" s="138" t="str">
        <f>VLOOKUP(E96,'LISTADO ATM'!$A$2:$C$901,3,0)</f>
        <v>DISTRITO NACIONAL</v>
      </c>
      <c r="B96" s="144">
        <v>3336036373</v>
      </c>
      <c r="C96" s="94">
        <v>44462.901203703703</v>
      </c>
      <c r="D96" s="94" t="s">
        <v>2174</v>
      </c>
      <c r="E96" s="136">
        <v>244</v>
      </c>
      <c r="F96" s="138" t="str">
        <f>VLOOKUP(E96,VIP!$A$2:$O16143,2,0)</f>
        <v>DRBR244</v>
      </c>
      <c r="G96" s="138" t="str">
        <f>VLOOKUP(E96,'LISTADO ATM'!$A$2:$B$900,2,0)</f>
        <v xml:space="preserve">ATM Ministerio de Hacienda (antiguo Finanzas) </v>
      </c>
      <c r="H96" s="138" t="str">
        <f>VLOOKUP(E96,VIP!$A$2:$O21104,7,FALSE)</f>
        <v>Si</v>
      </c>
      <c r="I96" s="138" t="str">
        <f>VLOOKUP(E96,VIP!$A$2:$O13069,8,FALSE)</f>
        <v>Si</v>
      </c>
      <c r="J96" s="138" t="str">
        <f>VLOOKUP(E96,VIP!$A$2:$O13019,8,FALSE)</f>
        <v>Si</v>
      </c>
      <c r="K96" s="138" t="str">
        <f>VLOOKUP(E96,VIP!$A$2:$O16593,6,0)</f>
        <v>NO</v>
      </c>
      <c r="L96" s="143" t="s">
        <v>2212</v>
      </c>
      <c r="M96" s="93" t="s">
        <v>2437</v>
      </c>
      <c r="N96" s="93" t="s">
        <v>2443</v>
      </c>
      <c r="O96" s="138" t="s">
        <v>2445</v>
      </c>
      <c r="P96" s="143"/>
      <c r="Q96" s="134" t="s">
        <v>2212</v>
      </c>
    </row>
    <row r="97" spans="1:17" s="119" customFormat="1" ht="18" x14ac:dyDescent="0.25">
      <c r="A97" s="138" t="str">
        <f>VLOOKUP(E97,'LISTADO ATM'!$A$2:$C$901,3,0)</f>
        <v>NORTE</v>
      </c>
      <c r="B97" s="144">
        <v>3336036374</v>
      </c>
      <c r="C97" s="94">
        <v>44462.914849537039</v>
      </c>
      <c r="D97" s="94" t="s">
        <v>2175</v>
      </c>
      <c r="E97" s="136">
        <v>257</v>
      </c>
      <c r="F97" s="138" t="str">
        <f>VLOOKUP(E97,VIP!$A$2:$O16142,2,0)</f>
        <v>DRBR257</v>
      </c>
      <c r="G97" s="138" t="str">
        <f>VLOOKUP(E97,'LISTADO ATM'!$A$2:$B$900,2,0)</f>
        <v xml:space="preserve">ATM S/M Pola (Santiago) </v>
      </c>
      <c r="H97" s="138" t="str">
        <f>VLOOKUP(E97,VIP!$A$2:$O21103,7,FALSE)</f>
        <v>Si</v>
      </c>
      <c r="I97" s="138" t="str">
        <f>VLOOKUP(E97,VIP!$A$2:$O13068,8,FALSE)</f>
        <v>Si</v>
      </c>
      <c r="J97" s="138" t="str">
        <f>VLOOKUP(E97,VIP!$A$2:$O13018,8,FALSE)</f>
        <v>Si</v>
      </c>
      <c r="K97" s="138" t="str">
        <f>VLOOKUP(E97,VIP!$A$2:$O16592,6,0)</f>
        <v>NO</v>
      </c>
      <c r="L97" s="143" t="s">
        <v>2212</v>
      </c>
      <c r="M97" s="93" t="s">
        <v>2437</v>
      </c>
      <c r="N97" s="93" t="s">
        <v>2443</v>
      </c>
      <c r="O97" s="138" t="s">
        <v>2623</v>
      </c>
      <c r="P97" s="143"/>
      <c r="Q97" s="134" t="s">
        <v>2212</v>
      </c>
    </row>
    <row r="98" spans="1:17" s="119" customFormat="1" ht="18" x14ac:dyDescent="0.25">
      <c r="A98" s="138" t="str">
        <f>VLOOKUP(E98,'LISTADO ATM'!$A$2:$C$901,3,0)</f>
        <v>DISTRITO NACIONAL</v>
      </c>
      <c r="B98" s="144">
        <v>3336036375</v>
      </c>
      <c r="C98" s="94">
        <v>44462.917303240742</v>
      </c>
      <c r="D98" s="94" t="s">
        <v>2174</v>
      </c>
      <c r="E98" s="136">
        <v>488</v>
      </c>
      <c r="F98" s="138" t="str">
        <f>VLOOKUP(E98,VIP!$A$2:$O16141,2,0)</f>
        <v>DRBR488</v>
      </c>
      <c r="G98" s="138" t="str">
        <f>VLOOKUP(E98,'LISTADO ATM'!$A$2:$B$900,2,0)</f>
        <v xml:space="preserve">ATM Aeropuerto El Higuero </v>
      </c>
      <c r="H98" s="138" t="str">
        <f>VLOOKUP(E98,VIP!$A$2:$O21102,7,FALSE)</f>
        <v>Si</v>
      </c>
      <c r="I98" s="138" t="str">
        <f>VLOOKUP(E98,VIP!$A$2:$O13067,8,FALSE)</f>
        <v>Si</v>
      </c>
      <c r="J98" s="138" t="str">
        <f>VLOOKUP(E98,VIP!$A$2:$O13017,8,FALSE)</f>
        <v>Si</v>
      </c>
      <c r="K98" s="138" t="str">
        <f>VLOOKUP(E98,VIP!$A$2:$O16591,6,0)</f>
        <v>NO</v>
      </c>
      <c r="L98" s="143" t="s">
        <v>2212</v>
      </c>
      <c r="M98" s="93" t="s">
        <v>2437</v>
      </c>
      <c r="N98" s="93" t="s">
        <v>2443</v>
      </c>
      <c r="O98" s="138" t="s">
        <v>2445</v>
      </c>
      <c r="P98" s="143"/>
      <c r="Q98" s="134" t="s">
        <v>2212</v>
      </c>
    </row>
    <row r="99" spans="1:17" s="119" customFormat="1" ht="18" x14ac:dyDescent="0.25">
      <c r="A99" s="138" t="str">
        <f>VLOOKUP(E99,'LISTADO ATM'!$A$2:$C$901,3,0)</f>
        <v>NORTE</v>
      </c>
      <c r="B99" s="144">
        <v>3336036376</v>
      </c>
      <c r="C99" s="94">
        <v>44462.919247685182</v>
      </c>
      <c r="D99" s="94" t="s">
        <v>2175</v>
      </c>
      <c r="E99" s="136">
        <v>528</v>
      </c>
      <c r="F99" s="138" t="str">
        <f>VLOOKUP(E99,VIP!$A$2:$O16140,2,0)</f>
        <v>DRBR284</v>
      </c>
      <c r="G99" s="138" t="str">
        <f>VLOOKUP(E99,'LISTADO ATM'!$A$2:$B$900,2,0)</f>
        <v xml:space="preserve">ATM Ferretería Ochoa (Santiago) </v>
      </c>
      <c r="H99" s="138" t="str">
        <f>VLOOKUP(E99,VIP!$A$2:$O21101,7,FALSE)</f>
        <v>Si</v>
      </c>
      <c r="I99" s="138" t="str">
        <f>VLOOKUP(E99,VIP!$A$2:$O13066,8,FALSE)</f>
        <v>Si</v>
      </c>
      <c r="J99" s="138" t="str">
        <f>VLOOKUP(E99,VIP!$A$2:$O13016,8,FALSE)</f>
        <v>Si</v>
      </c>
      <c r="K99" s="138" t="str">
        <f>VLOOKUP(E99,VIP!$A$2:$O16590,6,0)</f>
        <v>NO</v>
      </c>
      <c r="L99" s="143" t="s">
        <v>2212</v>
      </c>
      <c r="M99" s="93" t="s">
        <v>2437</v>
      </c>
      <c r="N99" s="93" t="s">
        <v>2443</v>
      </c>
      <c r="O99" s="138" t="s">
        <v>2623</v>
      </c>
      <c r="P99" s="143"/>
      <c r="Q99" s="134" t="s">
        <v>2212</v>
      </c>
    </row>
    <row r="100" spans="1:17" s="119" customFormat="1" ht="18" x14ac:dyDescent="0.25">
      <c r="A100" s="138" t="str">
        <f>VLOOKUP(E100,'LISTADO ATM'!$A$2:$C$901,3,0)</f>
        <v>DISTRITO NACIONAL</v>
      </c>
      <c r="B100" s="144">
        <v>3336036377</v>
      </c>
      <c r="C100" s="94">
        <v>44462.919502314813</v>
      </c>
      <c r="D100" s="94" t="s">
        <v>2459</v>
      </c>
      <c r="E100" s="136">
        <v>354</v>
      </c>
      <c r="F100" s="138" t="str">
        <f>VLOOKUP(E100,VIP!$A$2:$O16139,2,0)</f>
        <v>DRBR354</v>
      </c>
      <c r="G100" s="138" t="str">
        <f>VLOOKUP(E100,'LISTADO ATM'!$A$2:$B$900,2,0)</f>
        <v xml:space="preserve">ATM Oficina Núñez de Cáceres II </v>
      </c>
      <c r="H100" s="138" t="str">
        <f>VLOOKUP(E100,VIP!$A$2:$O21100,7,FALSE)</f>
        <v>Si</v>
      </c>
      <c r="I100" s="138" t="str">
        <f>VLOOKUP(E100,VIP!$A$2:$O13065,8,FALSE)</f>
        <v>Si</v>
      </c>
      <c r="J100" s="138" t="str">
        <f>VLOOKUP(E100,VIP!$A$2:$O13015,8,FALSE)</f>
        <v>Si</v>
      </c>
      <c r="K100" s="138" t="str">
        <f>VLOOKUP(E100,VIP!$A$2:$O16589,6,0)</f>
        <v>NO</v>
      </c>
      <c r="L100" s="143" t="s">
        <v>2409</v>
      </c>
      <c r="M100" s="93" t="s">
        <v>2437</v>
      </c>
      <c r="N100" s="93" t="s">
        <v>2443</v>
      </c>
      <c r="O100" s="138" t="s">
        <v>2646</v>
      </c>
      <c r="P100" s="143"/>
      <c r="Q100" s="134" t="s">
        <v>2409</v>
      </c>
    </row>
    <row r="101" spans="1:17" s="119" customFormat="1" ht="18" x14ac:dyDescent="0.25">
      <c r="A101" s="138" t="str">
        <f>VLOOKUP(E101,'LISTADO ATM'!$A$2:$C$901,3,0)</f>
        <v>SUR</v>
      </c>
      <c r="B101" s="144">
        <v>3336036378</v>
      </c>
      <c r="C101" s="94">
        <v>44462.920057870368</v>
      </c>
      <c r="D101" s="94" t="s">
        <v>2174</v>
      </c>
      <c r="E101" s="136">
        <v>766</v>
      </c>
      <c r="F101" s="138" t="str">
        <f>VLOOKUP(E101,VIP!$A$2:$O16138,2,0)</f>
        <v>DRBR440</v>
      </c>
      <c r="G101" s="138" t="str">
        <f>VLOOKUP(E101,'LISTADO ATM'!$A$2:$B$900,2,0)</f>
        <v xml:space="preserve">ATM Oficina Azua II </v>
      </c>
      <c r="H101" s="138" t="str">
        <f>VLOOKUP(E101,VIP!$A$2:$O21099,7,FALSE)</f>
        <v>Si</v>
      </c>
      <c r="I101" s="138" t="str">
        <f>VLOOKUP(E101,VIP!$A$2:$O13064,8,FALSE)</f>
        <v>Si</v>
      </c>
      <c r="J101" s="138" t="str">
        <f>VLOOKUP(E101,VIP!$A$2:$O13014,8,FALSE)</f>
        <v>Si</v>
      </c>
      <c r="K101" s="138" t="str">
        <f>VLOOKUP(E101,VIP!$A$2:$O16588,6,0)</f>
        <v>SI</v>
      </c>
      <c r="L101" s="143" t="s">
        <v>2212</v>
      </c>
      <c r="M101" s="93" t="s">
        <v>2437</v>
      </c>
      <c r="N101" s="93" t="s">
        <v>2443</v>
      </c>
      <c r="O101" s="138" t="s">
        <v>2445</v>
      </c>
      <c r="P101" s="143"/>
      <c r="Q101" s="134" t="s">
        <v>2212</v>
      </c>
    </row>
    <row r="102" spans="1:17" s="119" customFormat="1" ht="18" x14ac:dyDescent="0.25">
      <c r="A102" s="138" t="str">
        <f>VLOOKUP(E102,'LISTADO ATM'!$A$2:$C$901,3,0)</f>
        <v>SUR</v>
      </c>
      <c r="B102" s="144">
        <v>3336036379</v>
      </c>
      <c r="C102" s="94">
        <v>44462.921319444446</v>
      </c>
      <c r="D102" s="94" t="s">
        <v>2459</v>
      </c>
      <c r="E102" s="136">
        <v>619</v>
      </c>
      <c r="F102" s="138" t="str">
        <f>VLOOKUP(E102,VIP!$A$2:$O16137,2,0)</f>
        <v>DRBR619</v>
      </c>
      <c r="G102" s="138" t="str">
        <f>VLOOKUP(E102,'LISTADO ATM'!$A$2:$B$900,2,0)</f>
        <v xml:space="preserve">ATM Academia P.N. Hatillo (San Cristóbal) </v>
      </c>
      <c r="H102" s="138" t="str">
        <f>VLOOKUP(E102,VIP!$A$2:$O21098,7,FALSE)</f>
        <v>Si</v>
      </c>
      <c r="I102" s="138" t="str">
        <f>VLOOKUP(E102,VIP!$A$2:$O13063,8,FALSE)</f>
        <v>Si</v>
      </c>
      <c r="J102" s="138" t="str">
        <f>VLOOKUP(E102,VIP!$A$2:$O13013,8,FALSE)</f>
        <v>Si</v>
      </c>
      <c r="K102" s="138" t="str">
        <f>VLOOKUP(E102,VIP!$A$2:$O16587,6,0)</f>
        <v>NO</v>
      </c>
      <c r="L102" s="143" t="s">
        <v>2626</v>
      </c>
      <c r="M102" s="93" t="s">
        <v>2437</v>
      </c>
      <c r="N102" s="93" t="s">
        <v>2443</v>
      </c>
      <c r="O102" s="138" t="s">
        <v>2615</v>
      </c>
      <c r="P102" s="143"/>
      <c r="Q102" s="134" t="s">
        <v>2626</v>
      </c>
    </row>
    <row r="103" spans="1:17" s="119" customFormat="1" ht="18" x14ac:dyDescent="0.25">
      <c r="A103" s="138" t="str">
        <f>VLOOKUP(E103,'LISTADO ATM'!$A$2:$C$901,3,0)</f>
        <v>DISTRITO NACIONAL</v>
      </c>
      <c r="B103" s="144">
        <v>3336036380</v>
      </c>
      <c r="C103" s="94">
        <v>44462.921967592592</v>
      </c>
      <c r="D103" s="94" t="s">
        <v>2174</v>
      </c>
      <c r="E103" s="136">
        <v>623</v>
      </c>
      <c r="F103" s="138" t="str">
        <f>VLOOKUP(E103,VIP!$A$2:$O16136,2,0)</f>
        <v>DRBR623</v>
      </c>
      <c r="G103" s="138" t="str">
        <f>VLOOKUP(E103,'LISTADO ATM'!$A$2:$B$900,2,0)</f>
        <v xml:space="preserve">ATM Operaciones Especiales (Manoguayabo) </v>
      </c>
      <c r="H103" s="138" t="str">
        <f>VLOOKUP(E103,VIP!$A$2:$O21097,7,FALSE)</f>
        <v>Si</v>
      </c>
      <c r="I103" s="138" t="str">
        <f>VLOOKUP(E103,VIP!$A$2:$O13062,8,FALSE)</f>
        <v>Si</v>
      </c>
      <c r="J103" s="138" t="str">
        <f>VLOOKUP(E103,VIP!$A$2:$O13012,8,FALSE)</f>
        <v>Si</v>
      </c>
      <c r="K103" s="138" t="str">
        <f>VLOOKUP(E103,VIP!$A$2:$O16586,6,0)</f>
        <v>No</v>
      </c>
      <c r="L103" s="143" t="s">
        <v>2212</v>
      </c>
      <c r="M103" s="232" t="s">
        <v>2530</v>
      </c>
      <c r="N103" s="93" t="s">
        <v>2443</v>
      </c>
      <c r="O103" s="138" t="s">
        <v>2445</v>
      </c>
      <c r="P103" s="143"/>
      <c r="Q103" s="233">
        <v>44463.449652777781</v>
      </c>
    </row>
    <row r="104" spans="1:17" s="119" customFormat="1" ht="18" x14ac:dyDescent="0.25">
      <c r="A104" s="138" t="str">
        <f>VLOOKUP(E104,'LISTADO ATM'!$A$2:$C$901,3,0)</f>
        <v>ESTE</v>
      </c>
      <c r="B104" s="144">
        <v>3336036381</v>
      </c>
      <c r="C104" s="94">
        <v>44462.922523148147</v>
      </c>
      <c r="D104" s="94" t="s">
        <v>2174</v>
      </c>
      <c r="E104" s="136">
        <v>912</v>
      </c>
      <c r="F104" s="138" t="str">
        <f>VLOOKUP(E104,VIP!$A$2:$O16135,2,0)</f>
        <v>DRBR973</v>
      </c>
      <c r="G104" s="138" t="str">
        <f>VLOOKUP(E104,'LISTADO ATM'!$A$2:$B$900,2,0)</f>
        <v xml:space="preserve">ATM Oficina San Pedro II </v>
      </c>
      <c r="H104" s="138" t="str">
        <f>VLOOKUP(E104,VIP!$A$2:$O21096,7,FALSE)</f>
        <v>Si</v>
      </c>
      <c r="I104" s="138" t="str">
        <f>VLOOKUP(E104,VIP!$A$2:$O13061,8,FALSE)</f>
        <v>Si</v>
      </c>
      <c r="J104" s="138" t="str">
        <f>VLOOKUP(E104,VIP!$A$2:$O13011,8,FALSE)</f>
        <v>Si</v>
      </c>
      <c r="K104" s="138" t="str">
        <f>VLOOKUP(E104,VIP!$A$2:$O16585,6,0)</f>
        <v>SI</v>
      </c>
      <c r="L104" s="143" t="s">
        <v>2212</v>
      </c>
      <c r="M104" s="93" t="s">
        <v>2437</v>
      </c>
      <c r="N104" s="93" t="s">
        <v>2443</v>
      </c>
      <c r="O104" s="138" t="s">
        <v>2445</v>
      </c>
      <c r="P104" s="143"/>
      <c r="Q104" s="134" t="s">
        <v>2212</v>
      </c>
    </row>
    <row r="105" spans="1:17" s="119" customFormat="1" ht="18" x14ac:dyDescent="0.25">
      <c r="A105" s="138" t="str">
        <f>VLOOKUP(E105,'LISTADO ATM'!$A$2:$C$901,3,0)</f>
        <v>DISTRITO NACIONAL</v>
      </c>
      <c r="B105" s="144">
        <v>3336036384</v>
      </c>
      <c r="C105" s="94">
        <v>44462.932500000003</v>
      </c>
      <c r="D105" s="94" t="s">
        <v>2440</v>
      </c>
      <c r="E105" s="136">
        <v>583</v>
      </c>
      <c r="F105" s="138" t="str">
        <f>VLOOKUP(E105,VIP!$A$2:$O16134,2,0)</f>
        <v>DRBR431</v>
      </c>
      <c r="G105" s="138" t="str">
        <f>VLOOKUP(E105,'LISTADO ATM'!$A$2:$B$900,2,0)</f>
        <v xml:space="preserve">ATM Ministerio Fuerzas Armadas I </v>
      </c>
      <c r="H105" s="138" t="str">
        <f>VLOOKUP(E105,VIP!$A$2:$O21095,7,FALSE)</f>
        <v>Si</v>
      </c>
      <c r="I105" s="138" t="str">
        <f>VLOOKUP(E105,VIP!$A$2:$O13060,8,FALSE)</f>
        <v>Si</v>
      </c>
      <c r="J105" s="138" t="str">
        <f>VLOOKUP(E105,VIP!$A$2:$O13010,8,FALSE)</f>
        <v>Si</v>
      </c>
      <c r="K105" s="138" t="str">
        <f>VLOOKUP(E105,VIP!$A$2:$O16584,6,0)</f>
        <v>NO</v>
      </c>
      <c r="L105" s="143" t="s">
        <v>2409</v>
      </c>
      <c r="M105" s="232" t="s">
        <v>2530</v>
      </c>
      <c r="N105" s="93" t="s">
        <v>2443</v>
      </c>
      <c r="O105" s="138" t="s">
        <v>2444</v>
      </c>
      <c r="P105" s="143"/>
      <c r="Q105" s="233">
        <v>44463.575219907405</v>
      </c>
    </row>
    <row r="106" spans="1:17" s="119" customFormat="1" ht="18" x14ac:dyDescent="0.25">
      <c r="A106" s="138" t="str">
        <f>VLOOKUP(E106,'LISTADO ATM'!$A$2:$C$901,3,0)</f>
        <v>NORTE</v>
      </c>
      <c r="B106" s="144">
        <v>3336036385</v>
      </c>
      <c r="C106" s="94">
        <v>44462.935659722221</v>
      </c>
      <c r="D106" s="94" t="s">
        <v>2613</v>
      </c>
      <c r="E106" s="136">
        <v>22</v>
      </c>
      <c r="F106" s="138" t="str">
        <f>VLOOKUP(E106,VIP!$A$2:$O16133,2,0)</f>
        <v>DRBR813</v>
      </c>
      <c r="G106" s="138" t="str">
        <f>VLOOKUP(E106,'LISTADO ATM'!$A$2:$B$900,2,0)</f>
        <v>ATM S/M Olimpico (Santiago)</v>
      </c>
      <c r="H106" s="138" t="str">
        <f>VLOOKUP(E106,VIP!$A$2:$O21094,7,FALSE)</f>
        <v>Si</v>
      </c>
      <c r="I106" s="138" t="str">
        <f>VLOOKUP(E106,VIP!$A$2:$O13059,8,FALSE)</f>
        <v>Si</v>
      </c>
      <c r="J106" s="138" t="str">
        <f>VLOOKUP(E106,VIP!$A$2:$O13009,8,FALSE)</f>
        <v>Si</v>
      </c>
      <c r="K106" s="138" t="str">
        <f>VLOOKUP(E106,VIP!$A$2:$O16583,6,0)</f>
        <v>NO</v>
      </c>
      <c r="L106" s="143" t="s">
        <v>2409</v>
      </c>
      <c r="M106" s="232" t="s">
        <v>2530</v>
      </c>
      <c r="N106" s="93" t="s">
        <v>2443</v>
      </c>
      <c r="O106" s="138" t="s">
        <v>2614</v>
      </c>
      <c r="P106" s="143"/>
      <c r="Q106" s="233">
        <v>44463.449988425928</v>
      </c>
    </row>
    <row r="107" spans="1:17" s="119" customFormat="1" ht="18" x14ac:dyDescent="0.25">
      <c r="A107" s="138" t="str">
        <f>VLOOKUP(E107,'LISTADO ATM'!$A$2:$C$901,3,0)</f>
        <v>DISTRITO NACIONAL</v>
      </c>
      <c r="B107" s="144">
        <v>3336036386</v>
      </c>
      <c r="C107" s="94">
        <v>44462.935752314814</v>
      </c>
      <c r="D107" s="94" t="s">
        <v>2174</v>
      </c>
      <c r="E107" s="136">
        <v>663</v>
      </c>
      <c r="F107" s="138" t="str">
        <f>VLOOKUP(E107,VIP!$A$2:$O16132,2,0)</f>
        <v>DRBR663</v>
      </c>
      <c r="G107" s="138" t="str">
        <f>VLOOKUP(E107,'LISTADO ATM'!$A$2:$B$900,2,0)</f>
        <v>ATM S/M Olé Av. España</v>
      </c>
      <c r="H107" s="138" t="str">
        <f>VLOOKUP(E107,VIP!$A$2:$O21093,7,FALSE)</f>
        <v>N/A</v>
      </c>
      <c r="I107" s="138" t="str">
        <f>VLOOKUP(E107,VIP!$A$2:$O13058,8,FALSE)</f>
        <v>N/A</v>
      </c>
      <c r="J107" s="138" t="str">
        <f>VLOOKUP(E107,VIP!$A$2:$O13008,8,FALSE)</f>
        <v>N/A</v>
      </c>
      <c r="K107" s="138" t="str">
        <f>VLOOKUP(E107,VIP!$A$2:$O16582,6,0)</f>
        <v>N/A</v>
      </c>
      <c r="L107" s="143" t="s">
        <v>2610</v>
      </c>
      <c r="M107" s="232" t="s">
        <v>2530</v>
      </c>
      <c r="N107" s="93" t="s">
        <v>2443</v>
      </c>
      <c r="O107" s="138" t="s">
        <v>2445</v>
      </c>
      <c r="P107" s="143"/>
      <c r="Q107" s="233">
        <v>44463.590127314812</v>
      </c>
    </row>
    <row r="108" spans="1:17" ht="18" x14ac:dyDescent="0.25">
      <c r="A108" s="138" t="str">
        <f>VLOOKUP(E108,'LISTADO ATM'!$A$2:$C$901,3,0)</f>
        <v>SUR</v>
      </c>
      <c r="B108" s="144">
        <v>3336036389</v>
      </c>
      <c r="C108" s="94">
        <v>44462.936932870369</v>
      </c>
      <c r="D108" s="94" t="s">
        <v>2174</v>
      </c>
      <c r="E108" s="136">
        <v>252</v>
      </c>
      <c r="F108" s="138" t="str">
        <f>VLOOKUP(E108,VIP!$A$2:$O16131,2,0)</f>
        <v>DRBR252</v>
      </c>
      <c r="G108" s="138" t="str">
        <f>VLOOKUP(E108,'LISTADO ATM'!$A$2:$B$900,2,0)</f>
        <v xml:space="preserve">ATM Banco Agrícola (Barahona) </v>
      </c>
      <c r="H108" s="138" t="str">
        <f>VLOOKUP(E108,VIP!$A$2:$O21092,7,FALSE)</f>
        <v>Si</v>
      </c>
      <c r="I108" s="138" t="str">
        <f>VLOOKUP(E108,VIP!$A$2:$O13057,8,FALSE)</f>
        <v>Si</v>
      </c>
      <c r="J108" s="138" t="str">
        <f>VLOOKUP(E108,VIP!$A$2:$O13007,8,FALSE)</f>
        <v>Si</v>
      </c>
      <c r="K108" s="138" t="str">
        <f>VLOOKUP(E108,VIP!$A$2:$O16581,6,0)</f>
        <v>NO</v>
      </c>
      <c r="L108" s="143" t="s">
        <v>2212</v>
      </c>
      <c r="M108" s="93" t="s">
        <v>2437</v>
      </c>
      <c r="N108" s="93" t="s">
        <v>2443</v>
      </c>
      <c r="O108" s="138" t="s">
        <v>2445</v>
      </c>
      <c r="P108" s="143"/>
      <c r="Q108" s="134" t="s">
        <v>2212</v>
      </c>
    </row>
    <row r="109" spans="1:17" ht="18" x14ac:dyDescent="0.25">
      <c r="A109" s="138" t="str">
        <f>VLOOKUP(E109,'LISTADO ATM'!$A$2:$C$901,3,0)</f>
        <v>NORTE</v>
      </c>
      <c r="B109" s="144">
        <v>3336036390</v>
      </c>
      <c r="C109" s="94">
        <v>44462.937673611108</v>
      </c>
      <c r="D109" s="94" t="s">
        <v>2174</v>
      </c>
      <c r="E109" s="136">
        <v>594</v>
      </c>
      <c r="F109" s="138" t="str">
        <f>VLOOKUP(E109,VIP!$A$2:$O16130,2,0)</f>
        <v>DRBR594</v>
      </c>
      <c r="G109" s="138" t="str">
        <f>VLOOKUP(E109,'LISTADO ATM'!$A$2:$B$900,2,0)</f>
        <v xml:space="preserve">ATM Plaza Venezuela II (Santiago) </v>
      </c>
      <c r="H109" s="138" t="str">
        <f>VLOOKUP(E109,VIP!$A$2:$O21091,7,FALSE)</f>
        <v>Si</v>
      </c>
      <c r="I109" s="138" t="str">
        <f>VLOOKUP(E109,VIP!$A$2:$O13056,8,FALSE)</f>
        <v>Si</v>
      </c>
      <c r="J109" s="138" t="str">
        <f>VLOOKUP(E109,VIP!$A$2:$O13006,8,FALSE)</f>
        <v>Si</v>
      </c>
      <c r="K109" s="138" t="str">
        <f>VLOOKUP(E109,VIP!$A$2:$O16580,6,0)</f>
        <v>NO</v>
      </c>
      <c r="L109" s="143" t="s">
        <v>2610</v>
      </c>
      <c r="M109" s="232" t="s">
        <v>2530</v>
      </c>
      <c r="N109" s="93" t="s">
        <v>2443</v>
      </c>
      <c r="O109" s="138" t="s">
        <v>2445</v>
      </c>
      <c r="P109" s="143"/>
      <c r="Q109" s="233">
        <v>44463.45113425926</v>
      </c>
    </row>
    <row r="110" spans="1:17" ht="18" x14ac:dyDescent="0.25">
      <c r="A110" s="138" t="str">
        <f>VLOOKUP(E110,'LISTADO ATM'!$A$2:$C$901,3,0)</f>
        <v>DISTRITO NACIONAL</v>
      </c>
      <c r="B110" s="144">
        <v>3336036392</v>
      </c>
      <c r="C110" s="94">
        <v>44462.939050925925</v>
      </c>
      <c r="D110" s="94" t="s">
        <v>2174</v>
      </c>
      <c r="E110" s="136">
        <v>850</v>
      </c>
      <c r="F110" s="138" t="str">
        <f>VLOOKUP(E110,VIP!$A$2:$O16129,2,0)</f>
        <v>DRBR850</v>
      </c>
      <c r="G110" s="138" t="str">
        <f>VLOOKUP(E110,'LISTADO ATM'!$A$2:$B$900,2,0)</f>
        <v xml:space="preserve">ATM Hotel Be Live Hamaca </v>
      </c>
      <c r="H110" s="138" t="str">
        <f>VLOOKUP(E110,VIP!$A$2:$O21090,7,FALSE)</f>
        <v>Si</v>
      </c>
      <c r="I110" s="138" t="str">
        <f>VLOOKUP(E110,VIP!$A$2:$O13055,8,FALSE)</f>
        <v>Si</v>
      </c>
      <c r="J110" s="138" t="str">
        <f>VLOOKUP(E110,VIP!$A$2:$O13005,8,FALSE)</f>
        <v>Si</v>
      </c>
      <c r="K110" s="138" t="str">
        <f>VLOOKUP(E110,VIP!$A$2:$O16579,6,0)</f>
        <v>NO</v>
      </c>
      <c r="L110" s="143" t="s">
        <v>2238</v>
      </c>
      <c r="M110" s="93" t="s">
        <v>2437</v>
      </c>
      <c r="N110" s="93" t="s">
        <v>2443</v>
      </c>
      <c r="O110" s="138" t="s">
        <v>2445</v>
      </c>
      <c r="P110" s="143"/>
      <c r="Q110" s="134" t="s">
        <v>2238</v>
      </c>
    </row>
    <row r="111" spans="1:17" ht="18" x14ac:dyDescent="0.25">
      <c r="A111" s="138" t="str">
        <f>VLOOKUP(E111,'LISTADO ATM'!$A$2:$C$901,3,0)</f>
        <v>ESTE</v>
      </c>
      <c r="B111" s="144">
        <v>3336036396</v>
      </c>
      <c r="C111" s="94">
        <v>44462.996192129627</v>
      </c>
      <c r="D111" s="94" t="s">
        <v>2440</v>
      </c>
      <c r="E111" s="136">
        <v>673</v>
      </c>
      <c r="F111" s="138" t="str">
        <f>VLOOKUP(E111,VIP!$A$2:$O16131,2,0)</f>
        <v>DRBR673</v>
      </c>
      <c r="G111" s="138" t="str">
        <f>VLOOKUP(E111,'LISTADO ATM'!$A$2:$B$900,2,0)</f>
        <v>ATM Clínica Dr. Cruz Jiminián</v>
      </c>
      <c r="H111" s="138" t="str">
        <f>VLOOKUP(E111,VIP!$A$2:$O21092,7,FALSE)</f>
        <v>Si</v>
      </c>
      <c r="I111" s="138" t="str">
        <f>VLOOKUP(E111,VIP!$A$2:$O13057,8,FALSE)</f>
        <v>Si</v>
      </c>
      <c r="J111" s="138" t="str">
        <f>VLOOKUP(E111,VIP!$A$2:$O13007,8,FALSE)</f>
        <v>Si</v>
      </c>
      <c r="K111" s="138" t="str">
        <f>VLOOKUP(E111,VIP!$A$2:$O16581,6,0)</f>
        <v>NO</v>
      </c>
      <c r="L111" s="143" t="s">
        <v>2433</v>
      </c>
      <c r="M111" s="232" t="s">
        <v>2530</v>
      </c>
      <c r="N111" s="93" t="s">
        <v>2443</v>
      </c>
      <c r="O111" s="138" t="s">
        <v>2444</v>
      </c>
      <c r="P111" s="143"/>
      <c r="Q111" s="233">
        <v>44463.591226851851</v>
      </c>
    </row>
    <row r="112" spans="1:17" ht="18" x14ac:dyDescent="0.25">
      <c r="A112" s="138" t="str">
        <f>VLOOKUP(E112,'LISTADO ATM'!$A$2:$C$901,3,0)</f>
        <v>NORTE</v>
      </c>
      <c r="B112" s="144">
        <v>3336036397</v>
      </c>
      <c r="C112" s="94">
        <v>44463.00099537037</v>
      </c>
      <c r="D112" s="94" t="s">
        <v>2459</v>
      </c>
      <c r="E112" s="136">
        <v>3</v>
      </c>
      <c r="F112" s="138" t="str">
        <f>VLOOKUP(E112,VIP!$A$2:$O16130,2,0)</f>
        <v>DRBR003</v>
      </c>
      <c r="G112" s="138" t="str">
        <f>VLOOKUP(E112,'LISTADO ATM'!$A$2:$B$900,2,0)</f>
        <v>ATM Autoservicio La Vega Real</v>
      </c>
      <c r="H112" s="138" t="str">
        <f>VLOOKUP(E112,VIP!$A$2:$O21091,7,FALSE)</f>
        <v>Si</v>
      </c>
      <c r="I112" s="138" t="str">
        <f>VLOOKUP(E112,VIP!$A$2:$O13056,8,FALSE)</f>
        <v>Si</v>
      </c>
      <c r="J112" s="138" t="str">
        <f>VLOOKUP(E112,VIP!$A$2:$O13006,8,FALSE)</f>
        <v>Si</v>
      </c>
      <c r="K112" s="138" t="str">
        <f>VLOOKUP(E112,VIP!$A$2:$O16580,6,0)</f>
        <v>NO</v>
      </c>
      <c r="L112" s="143" t="s">
        <v>2409</v>
      </c>
      <c r="M112" s="93" t="s">
        <v>2437</v>
      </c>
      <c r="N112" s="93" t="s">
        <v>2443</v>
      </c>
      <c r="O112" s="138" t="s">
        <v>2646</v>
      </c>
      <c r="P112" s="143"/>
      <c r="Q112" s="134" t="s">
        <v>2409</v>
      </c>
    </row>
    <row r="113" spans="1:17" ht="18" x14ac:dyDescent="0.25">
      <c r="A113" s="138" t="str">
        <f>VLOOKUP(E113,'LISTADO ATM'!$A$2:$C$901,3,0)</f>
        <v>NORTE</v>
      </c>
      <c r="B113" s="144">
        <v>3336036398</v>
      </c>
      <c r="C113" s="94">
        <v>44463.027743055558</v>
      </c>
      <c r="D113" s="94" t="s">
        <v>2175</v>
      </c>
      <c r="E113" s="136">
        <v>679</v>
      </c>
      <c r="F113" s="138" t="str">
        <f>VLOOKUP(E113,VIP!$A$2:$O16176,2,0)</f>
        <v>DRBR679</v>
      </c>
      <c r="G113" s="138" t="str">
        <f>VLOOKUP(E113,'LISTADO ATM'!$A$2:$B$900,2,0)</f>
        <v>ATM Base Aerea Puerto Plata</v>
      </c>
      <c r="H113" s="138" t="str">
        <f>VLOOKUP(E113,VIP!$A$2:$O21094,7,FALSE)</f>
        <v>Si</v>
      </c>
      <c r="I113" s="138" t="str">
        <f>VLOOKUP(E113,VIP!$A$2:$O13059,8,FALSE)</f>
        <v>Si</v>
      </c>
      <c r="J113" s="138" t="str">
        <f>VLOOKUP(E113,VIP!$A$2:$O13009,8,FALSE)</f>
        <v>Si</v>
      </c>
      <c r="K113" s="138" t="str">
        <f>VLOOKUP(E113,VIP!$A$2:$O16583,6,0)</f>
        <v>NO</v>
      </c>
      <c r="L113" s="143" t="s">
        <v>2455</v>
      </c>
      <c r="M113" s="232" t="s">
        <v>2530</v>
      </c>
      <c r="N113" s="93" t="s">
        <v>2443</v>
      </c>
      <c r="O113" s="138" t="s">
        <v>2629</v>
      </c>
      <c r="P113" s="143"/>
      <c r="Q113" s="233">
        <v>44463.450289351851</v>
      </c>
    </row>
    <row r="114" spans="1:17" ht="18" x14ac:dyDescent="0.25">
      <c r="A114" s="138" t="str">
        <f>VLOOKUP(E114,'LISTADO ATM'!$A$2:$C$901,3,0)</f>
        <v>DISTRITO NACIONAL</v>
      </c>
      <c r="B114" s="144">
        <v>3336036399</v>
      </c>
      <c r="C114" s="94">
        <v>44463.029293981483</v>
      </c>
      <c r="D114" s="94" t="s">
        <v>2174</v>
      </c>
      <c r="E114" s="136">
        <v>349</v>
      </c>
      <c r="F114" s="138" t="str">
        <f>VLOOKUP(E114,VIP!$A$2:$O16132,2,0)</f>
        <v>DRBR349</v>
      </c>
      <c r="G114" s="138" t="str">
        <f>VLOOKUP(E114,'LISTADO ATM'!$A$2:$B$900,2,0)</f>
        <v>ATM SENASA</v>
      </c>
      <c r="H114" s="138" t="str">
        <f>VLOOKUP(E114,VIP!$A$2:$O21093,7,FALSE)</f>
        <v>Si</v>
      </c>
      <c r="I114" s="138" t="str">
        <f>VLOOKUP(E114,VIP!$A$2:$O13058,8,FALSE)</f>
        <v>Si</v>
      </c>
      <c r="J114" s="138" t="str">
        <f>VLOOKUP(E114,VIP!$A$2:$O13008,8,FALSE)</f>
        <v>Si</v>
      </c>
      <c r="K114" s="138" t="str">
        <f>VLOOKUP(E114,VIP!$A$2:$O16582,6,0)</f>
        <v>NO</v>
      </c>
      <c r="L114" s="143" t="s">
        <v>2627</v>
      </c>
      <c r="M114" s="93" t="s">
        <v>2437</v>
      </c>
      <c r="N114" s="93" t="s">
        <v>2443</v>
      </c>
      <c r="O114" s="138" t="s">
        <v>2445</v>
      </c>
      <c r="P114" s="143"/>
      <c r="Q114" s="134" t="s">
        <v>2627</v>
      </c>
    </row>
    <row r="115" spans="1:17" ht="18" x14ac:dyDescent="0.25">
      <c r="A115" s="138" t="str">
        <f>VLOOKUP(E115,'LISTADO ATM'!$A$2:$C$901,3,0)</f>
        <v>DISTRITO NACIONAL</v>
      </c>
      <c r="B115" s="144">
        <v>3336036400</v>
      </c>
      <c r="C115" s="94">
        <v>44463.030601851853</v>
      </c>
      <c r="D115" s="94" t="s">
        <v>2174</v>
      </c>
      <c r="E115" s="136">
        <v>568</v>
      </c>
      <c r="F115" s="138" t="str">
        <f>VLOOKUP(E115,VIP!$A$2:$O16131,2,0)</f>
        <v>DRBR01F</v>
      </c>
      <c r="G115" s="138" t="str">
        <f>VLOOKUP(E115,'LISTADO ATM'!$A$2:$B$900,2,0)</f>
        <v xml:space="preserve">ATM Ministerio de Educación </v>
      </c>
      <c r="H115" s="138" t="str">
        <f>VLOOKUP(E115,VIP!$A$2:$O21092,7,FALSE)</f>
        <v>Si</v>
      </c>
      <c r="I115" s="138" t="str">
        <f>VLOOKUP(E115,VIP!$A$2:$O13057,8,FALSE)</f>
        <v>Si</v>
      </c>
      <c r="J115" s="138" t="str">
        <f>VLOOKUP(E115,VIP!$A$2:$O13007,8,FALSE)</f>
        <v>Si</v>
      </c>
      <c r="K115" s="138" t="str">
        <f>VLOOKUP(E115,VIP!$A$2:$O16581,6,0)</f>
        <v>NO</v>
      </c>
      <c r="L115" s="143" t="s">
        <v>2238</v>
      </c>
      <c r="M115" s="93" t="s">
        <v>2437</v>
      </c>
      <c r="N115" s="93" t="s">
        <v>2443</v>
      </c>
      <c r="O115" s="138" t="s">
        <v>2445</v>
      </c>
      <c r="P115" s="143"/>
      <c r="Q115" s="134" t="s">
        <v>2238</v>
      </c>
    </row>
    <row r="116" spans="1:17" ht="18" x14ac:dyDescent="0.25">
      <c r="A116" s="138" t="str">
        <f>VLOOKUP(E116,'LISTADO ATM'!$A$2:$C$901,3,0)</f>
        <v>NORTE</v>
      </c>
      <c r="B116" s="144">
        <v>3336036401</v>
      </c>
      <c r="C116" s="94">
        <v>44463.08971064815</v>
      </c>
      <c r="D116" s="94" t="s">
        <v>2175</v>
      </c>
      <c r="E116" s="136">
        <v>88</v>
      </c>
      <c r="F116" s="138" t="str">
        <f>VLOOKUP(E116,VIP!$A$2:$O16177,2,0)</f>
        <v>DRBR088</v>
      </c>
      <c r="G116" s="138" t="str">
        <f>VLOOKUP(E116,'LISTADO ATM'!$A$2:$B$900,2,0)</f>
        <v xml:space="preserve">ATM S/M La Fuente (Santiago) </v>
      </c>
      <c r="H116" s="138" t="str">
        <f>VLOOKUP(E116,VIP!$A$2:$O21097,7,FALSE)</f>
        <v>Si</v>
      </c>
      <c r="I116" s="138" t="str">
        <f>VLOOKUP(E116,VIP!$A$2:$O13062,8,FALSE)</f>
        <v>Si</v>
      </c>
      <c r="J116" s="138" t="str">
        <f>VLOOKUP(E116,VIP!$A$2:$O13012,8,FALSE)</f>
        <v>Si</v>
      </c>
      <c r="K116" s="138" t="str">
        <f>VLOOKUP(E116,VIP!$A$2:$O16586,6,0)</f>
        <v>NO</v>
      </c>
      <c r="L116" s="143" t="s">
        <v>2455</v>
      </c>
      <c r="M116" s="232" t="s">
        <v>2530</v>
      </c>
      <c r="N116" s="93" t="s">
        <v>2443</v>
      </c>
      <c r="O116" s="138" t="s">
        <v>2629</v>
      </c>
      <c r="P116" s="143"/>
      <c r="Q116" s="233">
        <v>44463.448865740742</v>
      </c>
    </row>
    <row r="117" spans="1:17" ht="18" x14ac:dyDescent="0.25">
      <c r="A117" s="138" t="str">
        <f>VLOOKUP(E117,'LISTADO ATM'!$A$2:$C$901,3,0)</f>
        <v>DISTRITO NACIONAL</v>
      </c>
      <c r="B117" s="144">
        <v>3336036402</v>
      </c>
      <c r="C117" s="94">
        <v>44463.093043981484</v>
      </c>
      <c r="D117" s="94" t="s">
        <v>2440</v>
      </c>
      <c r="E117" s="136">
        <v>884</v>
      </c>
      <c r="F117" s="138" t="str">
        <f>VLOOKUP(E117,VIP!$A$2:$O16135,2,0)</f>
        <v>DRBR884</v>
      </c>
      <c r="G117" s="138" t="str">
        <f>VLOOKUP(E117,'LISTADO ATM'!$A$2:$B$900,2,0)</f>
        <v xml:space="preserve">ATM UNP Olé Sabana Perdida </v>
      </c>
      <c r="H117" s="138" t="str">
        <f>VLOOKUP(E117,VIP!$A$2:$O21096,7,FALSE)</f>
        <v>Si</v>
      </c>
      <c r="I117" s="138" t="str">
        <f>VLOOKUP(E117,VIP!$A$2:$O13061,8,FALSE)</f>
        <v>Si</v>
      </c>
      <c r="J117" s="138" t="str">
        <f>VLOOKUP(E117,VIP!$A$2:$O13011,8,FALSE)</f>
        <v>Si</v>
      </c>
      <c r="K117" s="138" t="str">
        <f>VLOOKUP(E117,VIP!$A$2:$O16585,6,0)</f>
        <v>NO</v>
      </c>
      <c r="L117" s="143" t="s">
        <v>2409</v>
      </c>
      <c r="M117" s="232" t="s">
        <v>2530</v>
      </c>
      <c r="N117" s="93" t="s">
        <v>2443</v>
      </c>
      <c r="O117" s="138" t="s">
        <v>2444</v>
      </c>
      <c r="P117" s="143"/>
      <c r="Q117" s="233">
        <v>44463.591817129629</v>
      </c>
    </row>
    <row r="118" spans="1:17" ht="18" x14ac:dyDescent="0.25">
      <c r="A118" s="138" t="str">
        <f>VLOOKUP(E118,'LISTADO ATM'!$A$2:$C$901,3,0)</f>
        <v>DISTRITO NACIONAL</v>
      </c>
      <c r="B118" s="144">
        <v>3336036403</v>
      </c>
      <c r="C118" s="94">
        <v>44463.094884259262</v>
      </c>
      <c r="D118" s="94" t="s">
        <v>2440</v>
      </c>
      <c r="E118" s="136">
        <v>235</v>
      </c>
      <c r="F118" s="138" t="str">
        <f>VLOOKUP(E118,VIP!$A$2:$O16134,2,0)</f>
        <v>DRBR235</v>
      </c>
      <c r="G118" s="138" t="str">
        <f>VLOOKUP(E118,'LISTADO ATM'!$A$2:$B$900,2,0)</f>
        <v xml:space="preserve">ATM Oficina Multicentro La Sirena San Isidro </v>
      </c>
      <c r="H118" s="138" t="str">
        <f>VLOOKUP(E118,VIP!$A$2:$O21095,7,FALSE)</f>
        <v>Si</v>
      </c>
      <c r="I118" s="138" t="str">
        <f>VLOOKUP(E118,VIP!$A$2:$O13060,8,FALSE)</f>
        <v>Si</v>
      </c>
      <c r="J118" s="138" t="str">
        <f>VLOOKUP(E118,VIP!$A$2:$O13010,8,FALSE)</f>
        <v>Si</v>
      </c>
      <c r="K118" s="138" t="str">
        <f>VLOOKUP(E118,VIP!$A$2:$O16584,6,0)</f>
        <v>SI</v>
      </c>
      <c r="L118" s="143" t="s">
        <v>2409</v>
      </c>
      <c r="M118" s="232" t="s">
        <v>2530</v>
      </c>
      <c r="N118" s="93" t="s">
        <v>2443</v>
      </c>
      <c r="O118" s="138" t="s">
        <v>2444</v>
      </c>
      <c r="P118" s="143"/>
      <c r="Q118" s="233">
        <v>44463.592650462961</v>
      </c>
    </row>
    <row r="119" spans="1:17" ht="18" x14ac:dyDescent="0.25">
      <c r="A119" s="138" t="str">
        <f>VLOOKUP(E119,'LISTADO ATM'!$A$2:$C$901,3,0)</f>
        <v>DISTRITO NACIONAL</v>
      </c>
      <c r="B119" s="144">
        <v>3336036404</v>
      </c>
      <c r="C119" s="94">
        <v>44463.096770833334</v>
      </c>
      <c r="D119" s="94" t="s">
        <v>2440</v>
      </c>
      <c r="E119" s="136">
        <v>36</v>
      </c>
      <c r="F119" s="138" t="str">
        <f>VLOOKUP(E119,VIP!$A$2:$O16133,2,0)</f>
        <v>DRBR036</v>
      </c>
      <c r="G119" s="138" t="str">
        <f>VLOOKUP(E119,'LISTADO ATM'!$A$2:$B$900,2,0)</f>
        <v xml:space="preserve">ATM Banco Central </v>
      </c>
      <c r="H119" s="138" t="str">
        <f>VLOOKUP(E119,VIP!$A$2:$O21094,7,FALSE)</f>
        <v>Si</v>
      </c>
      <c r="I119" s="138" t="str">
        <f>VLOOKUP(E119,VIP!$A$2:$O13059,8,FALSE)</f>
        <v>Si</v>
      </c>
      <c r="J119" s="138" t="str">
        <f>VLOOKUP(E119,VIP!$A$2:$O13009,8,FALSE)</f>
        <v>Si</v>
      </c>
      <c r="K119" s="138" t="str">
        <f>VLOOKUP(E119,VIP!$A$2:$O16583,6,0)</f>
        <v>SI</v>
      </c>
      <c r="L119" s="143" t="s">
        <v>2409</v>
      </c>
      <c r="M119" s="93" t="s">
        <v>2437</v>
      </c>
      <c r="N119" s="93" t="s">
        <v>2443</v>
      </c>
      <c r="O119" s="138" t="s">
        <v>2444</v>
      </c>
      <c r="P119" s="143"/>
      <c r="Q119" s="134" t="s">
        <v>2409</v>
      </c>
    </row>
    <row r="120" spans="1:17" ht="18" x14ac:dyDescent="0.25">
      <c r="A120" s="138" t="str">
        <f>VLOOKUP(E120,'LISTADO ATM'!$A$2:$C$901,3,0)</f>
        <v>DISTRITO NACIONAL</v>
      </c>
      <c r="B120" s="144">
        <v>3336036405</v>
      </c>
      <c r="C120" s="94">
        <v>44463.099907407406</v>
      </c>
      <c r="D120" s="94" t="s">
        <v>2440</v>
      </c>
      <c r="E120" s="136">
        <v>744</v>
      </c>
      <c r="F120" s="138" t="str">
        <f>VLOOKUP(E120,VIP!$A$2:$O16132,2,0)</f>
        <v>DRBR289</v>
      </c>
      <c r="G120" s="138" t="str">
        <f>VLOOKUP(E120,'LISTADO ATM'!$A$2:$B$900,2,0)</f>
        <v xml:space="preserve">ATM Multicentro La Sirena Venezuela </v>
      </c>
      <c r="H120" s="138" t="str">
        <f>VLOOKUP(E120,VIP!$A$2:$O21093,7,FALSE)</f>
        <v>Si</v>
      </c>
      <c r="I120" s="138" t="str">
        <f>VLOOKUP(E120,VIP!$A$2:$O13058,8,FALSE)</f>
        <v>Si</v>
      </c>
      <c r="J120" s="138" t="str">
        <f>VLOOKUP(E120,VIP!$A$2:$O13008,8,FALSE)</f>
        <v>Si</v>
      </c>
      <c r="K120" s="138" t="str">
        <f>VLOOKUP(E120,VIP!$A$2:$O16582,6,0)</f>
        <v>SI</v>
      </c>
      <c r="L120" s="143" t="s">
        <v>2626</v>
      </c>
      <c r="M120" s="93" t="s">
        <v>2437</v>
      </c>
      <c r="N120" s="93" t="s">
        <v>2443</v>
      </c>
      <c r="O120" s="138" t="s">
        <v>2444</v>
      </c>
      <c r="P120" s="143"/>
      <c r="Q120" s="134" t="s">
        <v>2626</v>
      </c>
    </row>
    <row r="121" spans="1:17" s="119" customFormat="1" ht="18" x14ac:dyDescent="0.25">
      <c r="A121" s="138" t="str">
        <f>VLOOKUP(E121,'LISTADO ATM'!$A$2:$C$901,3,0)</f>
        <v>SUR</v>
      </c>
      <c r="B121" s="144" t="s">
        <v>2657</v>
      </c>
      <c r="C121" s="94">
        <v>44463.235335648147</v>
      </c>
      <c r="D121" s="94" t="s">
        <v>2174</v>
      </c>
      <c r="E121" s="136">
        <v>890</v>
      </c>
      <c r="F121" s="138" t="str">
        <f>VLOOKUP(E121,VIP!$A$2:$O16142,2,0)</f>
        <v>DRBR890</v>
      </c>
      <c r="G121" s="138" t="str">
        <f>VLOOKUP(E121,'LISTADO ATM'!$A$2:$B$900,2,0)</f>
        <v xml:space="preserve">ATM Escuela Penitenciaria (San Cristóbal) </v>
      </c>
      <c r="H121" s="138" t="str">
        <f>VLOOKUP(E121,VIP!$A$2:$O21103,7,FALSE)</f>
        <v>Si</v>
      </c>
      <c r="I121" s="138" t="str">
        <f>VLOOKUP(E121,VIP!$A$2:$O13068,8,FALSE)</f>
        <v>Si</v>
      </c>
      <c r="J121" s="138" t="str">
        <f>VLOOKUP(E121,VIP!$A$2:$O13018,8,FALSE)</f>
        <v>Si</v>
      </c>
      <c r="K121" s="138" t="str">
        <f>VLOOKUP(E121,VIP!$A$2:$O16592,6,0)</f>
        <v>NO</v>
      </c>
      <c r="L121" s="143" t="s">
        <v>2238</v>
      </c>
      <c r="M121" s="232" t="s">
        <v>2530</v>
      </c>
      <c r="N121" s="93" t="s">
        <v>2443</v>
      </c>
      <c r="O121" s="138" t="s">
        <v>2445</v>
      </c>
      <c r="P121" s="143"/>
      <c r="Q121" s="233">
        <v>44463.570787037039</v>
      </c>
    </row>
    <row r="122" spans="1:17" s="119" customFormat="1" ht="18" x14ac:dyDescent="0.25">
      <c r="A122" s="138" t="str">
        <f>VLOOKUP(E122,'LISTADO ATM'!$A$2:$C$901,3,0)</f>
        <v>NORTE</v>
      </c>
      <c r="B122" s="144" t="s">
        <v>2656</v>
      </c>
      <c r="C122" s="94">
        <v>44463.236296296294</v>
      </c>
      <c r="D122" s="94" t="s">
        <v>2175</v>
      </c>
      <c r="E122" s="136">
        <v>144</v>
      </c>
      <c r="F122" s="138" t="str">
        <f>VLOOKUP(E122,VIP!$A$2:$O16141,2,0)</f>
        <v>DRBR144</v>
      </c>
      <c r="G122" s="138" t="str">
        <f>VLOOKUP(E122,'LISTADO ATM'!$A$2:$B$900,2,0)</f>
        <v xml:space="preserve">ATM Oficina Villa Altagracia </v>
      </c>
      <c r="H122" s="138" t="str">
        <f>VLOOKUP(E122,VIP!$A$2:$O21102,7,FALSE)</f>
        <v>Si</v>
      </c>
      <c r="I122" s="138" t="str">
        <f>VLOOKUP(E122,VIP!$A$2:$O13067,8,FALSE)</f>
        <v>Si</v>
      </c>
      <c r="J122" s="138" t="str">
        <f>VLOOKUP(E122,VIP!$A$2:$O13017,8,FALSE)</f>
        <v>Si</v>
      </c>
      <c r="K122" s="138" t="str">
        <f>VLOOKUP(E122,VIP!$A$2:$O16591,6,0)</f>
        <v>SI</v>
      </c>
      <c r="L122" s="143" t="s">
        <v>2238</v>
      </c>
      <c r="M122" s="232" t="s">
        <v>2530</v>
      </c>
      <c r="N122" s="93" t="s">
        <v>2443</v>
      </c>
      <c r="O122" s="138" t="s">
        <v>2629</v>
      </c>
      <c r="P122" s="143"/>
      <c r="Q122" s="233">
        <v>44463.450381944444</v>
      </c>
    </row>
    <row r="123" spans="1:17" s="119" customFormat="1" ht="18" x14ac:dyDescent="0.25">
      <c r="A123" s="138" t="str">
        <f>VLOOKUP(E123,'LISTADO ATM'!$A$2:$C$901,3,0)</f>
        <v>NORTE</v>
      </c>
      <c r="B123" s="144" t="s">
        <v>2655</v>
      </c>
      <c r="C123" s="94">
        <v>44463.238275462965</v>
      </c>
      <c r="D123" s="94" t="s">
        <v>2175</v>
      </c>
      <c r="E123" s="136">
        <v>886</v>
      </c>
      <c r="F123" s="138" t="str">
        <f>VLOOKUP(E123,VIP!$A$2:$O16140,2,0)</f>
        <v>DRBR886</v>
      </c>
      <c r="G123" s="138" t="str">
        <f>VLOOKUP(E123,'LISTADO ATM'!$A$2:$B$900,2,0)</f>
        <v xml:space="preserve">ATM Oficina Guayubín </v>
      </c>
      <c r="H123" s="138" t="str">
        <f>VLOOKUP(E123,VIP!$A$2:$O21101,7,FALSE)</f>
        <v>Si</v>
      </c>
      <c r="I123" s="138" t="str">
        <f>VLOOKUP(E123,VIP!$A$2:$O13066,8,FALSE)</f>
        <v>Si</v>
      </c>
      <c r="J123" s="138" t="str">
        <f>VLOOKUP(E123,VIP!$A$2:$O13016,8,FALSE)</f>
        <v>Si</v>
      </c>
      <c r="K123" s="138" t="str">
        <f>VLOOKUP(E123,VIP!$A$2:$O16590,6,0)</f>
        <v>NO</v>
      </c>
      <c r="L123" s="143" t="s">
        <v>2238</v>
      </c>
      <c r="M123" s="232" t="s">
        <v>2530</v>
      </c>
      <c r="N123" s="93" t="s">
        <v>2443</v>
      </c>
      <c r="O123" s="138" t="s">
        <v>2629</v>
      </c>
      <c r="P123" s="143"/>
      <c r="Q123" s="233">
        <v>44463.452800925923</v>
      </c>
    </row>
    <row r="124" spans="1:17" s="119" customFormat="1" ht="18" x14ac:dyDescent="0.25">
      <c r="A124" s="138" t="str">
        <f>VLOOKUP(E124,'LISTADO ATM'!$A$2:$C$901,3,0)</f>
        <v>ESTE</v>
      </c>
      <c r="B124" s="144" t="s">
        <v>2654</v>
      </c>
      <c r="C124" s="94">
        <v>44463.239247685182</v>
      </c>
      <c r="D124" s="94" t="s">
        <v>2174</v>
      </c>
      <c r="E124" s="136">
        <v>368</v>
      </c>
      <c r="F124" s="138" t="str">
        <f>VLOOKUP(E124,VIP!$A$2:$O16139,2,0)</f>
        <v xml:space="preserve">DRBR368 </v>
      </c>
      <c r="G124" s="138" t="str">
        <f>VLOOKUP(E124,'LISTADO ATM'!$A$2:$B$900,2,0)</f>
        <v>ATM Ayuntamiento Peralvillo</v>
      </c>
      <c r="H124" s="138" t="str">
        <f>VLOOKUP(E124,VIP!$A$2:$O21100,7,FALSE)</f>
        <v>N/A</v>
      </c>
      <c r="I124" s="138" t="str">
        <f>VLOOKUP(E124,VIP!$A$2:$O13065,8,FALSE)</f>
        <v>N/A</v>
      </c>
      <c r="J124" s="138" t="str">
        <f>VLOOKUP(E124,VIP!$A$2:$O13015,8,FALSE)</f>
        <v>N/A</v>
      </c>
      <c r="K124" s="138" t="str">
        <f>VLOOKUP(E124,VIP!$A$2:$O16589,6,0)</f>
        <v>N/A</v>
      </c>
      <c r="L124" s="143" t="s">
        <v>2238</v>
      </c>
      <c r="M124" s="232" t="s">
        <v>2530</v>
      </c>
      <c r="N124" s="93" t="s">
        <v>2443</v>
      </c>
      <c r="O124" s="138" t="s">
        <v>2445</v>
      </c>
      <c r="P124" s="143"/>
      <c r="Q124" s="233">
        <v>44463.453425925924</v>
      </c>
    </row>
    <row r="125" spans="1:17" s="119" customFormat="1" ht="18" x14ac:dyDescent="0.25">
      <c r="A125" s="138" t="str">
        <f>VLOOKUP(E125,'LISTADO ATM'!$A$2:$C$901,3,0)</f>
        <v>ESTE</v>
      </c>
      <c r="B125" s="144" t="s">
        <v>2653</v>
      </c>
      <c r="C125" s="94">
        <v>44463.313634259262</v>
      </c>
      <c r="D125" s="94" t="s">
        <v>2174</v>
      </c>
      <c r="E125" s="136">
        <v>399</v>
      </c>
      <c r="F125" s="138" t="str">
        <f>VLOOKUP(E125,VIP!$A$2:$O16138,2,0)</f>
        <v>DRBR399</v>
      </c>
      <c r="G125" s="138" t="str">
        <f>VLOOKUP(E125,'LISTADO ATM'!$A$2:$B$900,2,0)</f>
        <v xml:space="preserve">ATM Oficina La Romana II </v>
      </c>
      <c r="H125" s="138" t="str">
        <f>VLOOKUP(E125,VIP!$A$2:$O21099,7,FALSE)</f>
        <v>Si</v>
      </c>
      <c r="I125" s="138" t="str">
        <f>VLOOKUP(E125,VIP!$A$2:$O13064,8,FALSE)</f>
        <v>Si</v>
      </c>
      <c r="J125" s="138" t="str">
        <f>VLOOKUP(E125,VIP!$A$2:$O13014,8,FALSE)</f>
        <v>Si</v>
      </c>
      <c r="K125" s="138" t="str">
        <f>VLOOKUP(E125,VIP!$A$2:$O16588,6,0)</f>
        <v>NO</v>
      </c>
      <c r="L125" s="143" t="s">
        <v>2212</v>
      </c>
      <c r="M125" s="93" t="s">
        <v>2437</v>
      </c>
      <c r="N125" s="93" t="s">
        <v>2443</v>
      </c>
      <c r="O125" s="138" t="s">
        <v>2445</v>
      </c>
      <c r="P125" s="143"/>
      <c r="Q125" s="134" t="s">
        <v>2212</v>
      </c>
    </row>
    <row r="126" spans="1:17" s="119" customFormat="1" ht="18" x14ac:dyDescent="0.25">
      <c r="A126" s="138" t="str">
        <f>VLOOKUP(E126,'LISTADO ATM'!$A$2:$C$901,3,0)</f>
        <v>NORTE</v>
      </c>
      <c r="B126" s="144" t="s">
        <v>2652</v>
      </c>
      <c r="C126" s="94">
        <v>44463.315486111111</v>
      </c>
      <c r="D126" s="94" t="s">
        <v>2175</v>
      </c>
      <c r="E126" s="136">
        <v>11</v>
      </c>
      <c r="F126" s="138" t="str">
        <f>VLOOKUP(E126,VIP!$A$2:$O16137,2,0)</f>
        <v>DRBR056</v>
      </c>
      <c r="G126" s="138" t="str">
        <f>VLOOKUP(E126,'LISTADO ATM'!$A$2:$B$900,2,0)</f>
        <v>ATM Hotel Viva Las Terrenas</v>
      </c>
      <c r="H126" s="138" t="str">
        <f>VLOOKUP(E126,VIP!$A$2:$O21098,7,FALSE)</f>
        <v>Si</v>
      </c>
      <c r="I126" s="138" t="str">
        <f>VLOOKUP(E126,VIP!$A$2:$O13063,8,FALSE)</f>
        <v>Si</v>
      </c>
      <c r="J126" s="138" t="str">
        <f>VLOOKUP(E126,VIP!$A$2:$O13013,8,FALSE)</f>
        <v>Si</v>
      </c>
      <c r="K126" s="138" t="str">
        <f>VLOOKUP(E126,VIP!$A$2:$O16587,6,0)</f>
        <v>NO</v>
      </c>
      <c r="L126" s="143" t="s">
        <v>2238</v>
      </c>
      <c r="M126" s="232" t="s">
        <v>2530</v>
      </c>
      <c r="N126" s="93" t="s">
        <v>2443</v>
      </c>
      <c r="O126" s="138" t="s">
        <v>2629</v>
      </c>
      <c r="P126" s="143"/>
      <c r="Q126" s="233">
        <v>44463.428807870368</v>
      </c>
    </row>
    <row r="127" spans="1:17" s="119" customFormat="1" ht="18" x14ac:dyDescent="0.25">
      <c r="A127" s="138" t="str">
        <f>VLOOKUP(E127,'LISTADO ATM'!$A$2:$C$901,3,0)</f>
        <v>DISTRITO NACIONAL</v>
      </c>
      <c r="B127" s="144" t="s">
        <v>2651</v>
      </c>
      <c r="C127" s="94">
        <v>44463.319791666669</v>
      </c>
      <c r="D127" s="94" t="s">
        <v>2174</v>
      </c>
      <c r="E127" s="136">
        <v>149</v>
      </c>
      <c r="F127" s="138" t="str">
        <f>VLOOKUP(E127,VIP!$A$2:$O16136,2,0)</f>
        <v>DRBR149</v>
      </c>
      <c r="G127" s="138" t="str">
        <f>VLOOKUP(E127,'LISTADO ATM'!$A$2:$B$900,2,0)</f>
        <v>ATM Estación Metro Concepción</v>
      </c>
      <c r="H127" s="138" t="str">
        <f>VLOOKUP(E127,VIP!$A$2:$O21097,7,FALSE)</f>
        <v>N/A</v>
      </c>
      <c r="I127" s="138" t="str">
        <f>VLOOKUP(E127,VIP!$A$2:$O13062,8,FALSE)</f>
        <v>N/A</v>
      </c>
      <c r="J127" s="138" t="str">
        <f>VLOOKUP(E127,VIP!$A$2:$O13012,8,FALSE)</f>
        <v>N/A</v>
      </c>
      <c r="K127" s="138" t="str">
        <f>VLOOKUP(E127,VIP!$A$2:$O16586,6,0)</f>
        <v>N/A</v>
      </c>
      <c r="L127" s="143" t="s">
        <v>2455</v>
      </c>
      <c r="M127" s="232" t="s">
        <v>2530</v>
      </c>
      <c r="N127" s="93" t="s">
        <v>2443</v>
      </c>
      <c r="O127" s="138" t="s">
        <v>2445</v>
      </c>
      <c r="P127" s="143"/>
      <c r="Q127" s="233">
        <v>44463.417372685188</v>
      </c>
    </row>
    <row r="128" spans="1:17" s="119" customFormat="1" ht="18" x14ac:dyDescent="0.25">
      <c r="A128" s="138" t="str">
        <f>VLOOKUP(E128,'LISTADO ATM'!$A$2:$C$901,3,0)</f>
        <v>NORTE</v>
      </c>
      <c r="B128" s="144" t="s">
        <v>2650</v>
      </c>
      <c r="C128" s="94">
        <v>44463.321944444448</v>
      </c>
      <c r="D128" s="94" t="s">
        <v>2613</v>
      </c>
      <c r="E128" s="136">
        <v>687</v>
      </c>
      <c r="F128" s="138" t="str">
        <f>VLOOKUP(E128,VIP!$A$2:$O16135,2,0)</f>
        <v>DRBR687</v>
      </c>
      <c r="G128" s="138" t="str">
        <f>VLOOKUP(E128,'LISTADO ATM'!$A$2:$B$900,2,0)</f>
        <v>ATM Oficina Monterrico II</v>
      </c>
      <c r="H128" s="138" t="str">
        <f>VLOOKUP(E128,VIP!$A$2:$O21096,7,FALSE)</f>
        <v>NO</v>
      </c>
      <c r="I128" s="138" t="str">
        <f>VLOOKUP(E128,VIP!$A$2:$O13061,8,FALSE)</f>
        <v>NO</v>
      </c>
      <c r="J128" s="138" t="str">
        <f>VLOOKUP(E128,VIP!$A$2:$O13011,8,FALSE)</f>
        <v>NO</v>
      </c>
      <c r="K128" s="138" t="str">
        <f>VLOOKUP(E128,VIP!$A$2:$O16585,6,0)</f>
        <v>SI</v>
      </c>
      <c r="L128" s="143" t="s">
        <v>2409</v>
      </c>
      <c r="M128" s="93" t="s">
        <v>2437</v>
      </c>
      <c r="N128" s="93" t="s">
        <v>2443</v>
      </c>
      <c r="O128" s="138" t="s">
        <v>2614</v>
      </c>
      <c r="P128" s="143"/>
      <c r="Q128" s="134" t="s">
        <v>2409</v>
      </c>
    </row>
    <row r="129" spans="1:17" s="119" customFormat="1" ht="18" x14ac:dyDescent="0.25">
      <c r="A129" s="138" t="str">
        <f>VLOOKUP(E129,'LISTADO ATM'!$A$2:$C$901,3,0)</f>
        <v>DISTRITO NACIONAL</v>
      </c>
      <c r="B129" s="144" t="s">
        <v>2649</v>
      </c>
      <c r="C129" s="94">
        <v>44463.324976851851</v>
      </c>
      <c r="D129" s="94" t="s">
        <v>2459</v>
      </c>
      <c r="E129" s="136">
        <v>493</v>
      </c>
      <c r="F129" s="138" t="str">
        <f>VLOOKUP(E129,VIP!$A$2:$O16134,2,0)</f>
        <v>DRBR493</v>
      </c>
      <c r="G129" s="138" t="str">
        <f>VLOOKUP(E129,'LISTADO ATM'!$A$2:$B$900,2,0)</f>
        <v xml:space="preserve">ATM Oficina Haina Occidental II </v>
      </c>
      <c r="H129" s="138" t="str">
        <f>VLOOKUP(E129,VIP!$A$2:$O21095,7,FALSE)</f>
        <v>Si</v>
      </c>
      <c r="I129" s="138" t="str">
        <f>VLOOKUP(E129,VIP!$A$2:$O13060,8,FALSE)</f>
        <v>Si</v>
      </c>
      <c r="J129" s="138" t="str">
        <f>VLOOKUP(E129,VIP!$A$2:$O13010,8,FALSE)</f>
        <v>Si</v>
      </c>
      <c r="K129" s="138" t="str">
        <f>VLOOKUP(E129,VIP!$A$2:$O16584,6,0)</f>
        <v>NO</v>
      </c>
      <c r="L129" s="143" t="s">
        <v>2409</v>
      </c>
      <c r="M129" s="93" t="s">
        <v>2437</v>
      </c>
      <c r="N129" s="93" t="s">
        <v>2443</v>
      </c>
      <c r="O129" s="138" t="s">
        <v>2615</v>
      </c>
      <c r="P129" s="143"/>
      <c r="Q129" s="134" t="s">
        <v>2409</v>
      </c>
    </row>
    <row r="130" spans="1:17" s="119" customFormat="1" ht="18" x14ac:dyDescent="0.25">
      <c r="A130" s="138" t="str">
        <f>VLOOKUP(E130,'LISTADO ATM'!$A$2:$C$901,3,0)</f>
        <v>SUR</v>
      </c>
      <c r="B130" s="144" t="s">
        <v>2648</v>
      </c>
      <c r="C130" s="94">
        <v>44463.328726851854</v>
      </c>
      <c r="D130" s="94" t="s">
        <v>2440</v>
      </c>
      <c r="E130" s="136">
        <v>871</v>
      </c>
      <c r="F130" s="138" t="str">
        <f>VLOOKUP(E130,VIP!$A$2:$O16133,2,0)</f>
        <v>DRBR871</v>
      </c>
      <c r="G130" s="138" t="str">
        <f>VLOOKUP(E130,'LISTADO ATM'!$A$2:$B$900,2,0)</f>
        <v>ATM Plaza Cultural San Juan</v>
      </c>
      <c r="H130" s="138" t="str">
        <f>VLOOKUP(E130,VIP!$A$2:$O21094,7,FALSE)</f>
        <v>N/A</v>
      </c>
      <c r="I130" s="138" t="str">
        <f>VLOOKUP(E130,VIP!$A$2:$O13059,8,FALSE)</f>
        <v>N/A</v>
      </c>
      <c r="J130" s="138" t="str">
        <f>VLOOKUP(E130,VIP!$A$2:$O13009,8,FALSE)</f>
        <v>N/A</v>
      </c>
      <c r="K130" s="138" t="str">
        <f>VLOOKUP(E130,VIP!$A$2:$O16583,6,0)</f>
        <v>N/A</v>
      </c>
      <c r="L130" s="143" t="s">
        <v>2433</v>
      </c>
      <c r="M130" s="93" t="s">
        <v>2437</v>
      </c>
      <c r="N130" s="93" t="s">
        <v>2443</v>
      </c>
      <c r="O130" s="138" t="s">
        <v>2444</v>
      </c>
      <c r="P130" s="143"/>
      <c r="Q130" s="134" t="s">
        <v>2433</v>
      </c>
    </row>
    <row r="131" spans="1:17" s="119" customFormat="1" ht="18" x14ac:dyDescent="0.25">
      <c r="A131" s="138" t="str">
        <f>VLOOKUP(E131,'LISTADO ATM'!$A$2:$C$901,3,0)</f>
        <v>NORTE</v>
      </c>
      <c r="B131" s="144" t="s">
        <v>2678</v>
      </c>
      <c r="C131" s="94">
        <v>44463.371307870373</v>
      </c>
      <c r="D131" s="94" t="s">
        <v>2613</v>
      </c>
      <c r="E131" s="136">
        <v>903</v>
      </c>
      <c r="F131" s="138" t="str">
        <f>VLOOKUP(E131,VIP!$A$2:$O16154,2,0)</f>
        <v>DRBR903</v>
      </c>
      <c r="G131" s="138" t="str">
        <f>VLOOKUP(E131,'LISTADO ATM'!$A$2:$B$900,2,0)</f>
        <v xml:space="preserve">ATM Oficina La Vega Real I </v>
      </c>
      <c r="H131" s="138" t="str">
        <f>VLOOKUP(E131,VIP!$A$2:$O21115,7,FALSE)</f>
        <v>Si</v>
      </c>
      <c r="I131" s="138" t="str">
        <f>VLOOKUP(E131,VIP!$A$2:$O13080,8,FALSE)</f>
        <v>Si</v>
      </c>
      <c r="J131" s="138" t="str">
        <f>VLOOKUP(E131,VIP!$A$2:$O13030,8,FALSE)</f>
        <v>Si</v>
      </c>
      <c r="K131" s="138" t="str">
        <f>VLOOKUP(E131,VIP!$A$2:$O16604,6,0)</f>
        <v>NO</v>
      </c>
      <c r="L131" s="143" t="s">
        <v>2433</v>
      </c>
      <c r="M131" s="93" t="s">
        <v>2437</v>
      </c>
      <c r="N131" s="93" t="s">
        <v>2443</v>
      </c>
      <c r="O131" s="138" t="s">
        <v>2614</v>
      </c>
      <c r="P131" s="143"/>
      <c r="Q131" s="134" t="s">
        <v>2433</v>
      </c>
    </row>
    <row r="132" spans="1:17" s="119" customFormat="1" ht="18" x14ac:dyDescent="0.25">
      <c r="A132" s="138" t="str">
        <f>VLOOKUP(E132,'LISTADO ATM'!$A$2:$C$901,3,0)</f>
        <v>NORTE</v>
      </c>
      <c r="B132" s="144" t="s">
        <v>2677</v>
      </c>
      <c r="C132" s="94">
        <v>44463.372453703705</v>
      </c>
      <c r="D132" s="94" t="s">
        <v>2613</v>
      </c>
      <c r="E132" s="136">
        <v>756</v>
      </c>
      <c r="F132" s="138" t="str">
        <f>VLOOKUP(E132,VIP!$A$2:$O16153,2,0)</f>
        <v>DRBR756</v>
      </c>
      <c r="G132" s="138" t="str">
        <f>VLOOKUP(E132,'LISTADO ATM'!$A$2:$B$900,2,0)</f>
        <v xml:space="preserve">ATM UNP Villa La Mata (Cotuí) </v>
      </c>
      <c r="H132" s="138" t="str">
        <f>VLOOKUP(E132,VIP!$A$2:$O21114,7,FALSE)</f>
        <v>Si</v>
      </c>
      <c r="I132" s="138" t="str">
        <f>VLOOKUP(E132,VIP!$A$2:$O13079,8,FALSE)</f>
        <v>Si</v>
      </c>
      <c r="J132" s="138" t="str">
        <f>VLOOKUP(E132,VIP!$A$2:$O13029,8,FALSE)</f>
        <v>Si</v>
      </c>
      <c r="K132" s="138" t="str">
        <f>VLOOKUP(E132,VIP!$A$2:$O16603,6,0)</f>
        <v>NO</v>
      </c>
      <c r="L132" s="143" t="s">
        <v>2409</v>
      </c>
      <c r="M132" s="93" t="s">
        <v>2437</v>
      </c>
      <c r="N132" s="93" t="s">
        <v>2443</v>
      </c>
      <c r="O132" s="138" t="s">
        <v>2614</v>
      </c>
      <c r="P132" s="143"/>
      <c r="Q132" s="134" t="s">
        <v>2409</v>
      </c>
    </row>
    <row r="133" spans="1:17" s="119" customFormat="1" ht="18" x14ac:dyDescent="0.25">
      <c r="A133" s="138" t="str">
        <f>VLOOKUP(E133,'LISTADO ATM'!$A$2:$C$901,3,0)</f>
        <v>DISTRITO NACIONAL</v>
      </c>
      <c r="B133" s="144" t="s">
        <v>2676</v>
      </c>
      <c r="C133" s="94">
        <v>44463.374432870369</v>
      </c>
      <c r="D133" s="94" t="s">
        <v>2440</v>
      </c>
      <c r="E133" s="136">
        <v>697</v>
      </c>
      <c r="F133" s="138" t="str">
        <f>VLOOKUP(E133,VIP!$A$2:$O16152,2,0)</f>
        <v>DRBR697</v>
      </c>
      <c r="G133" s="138" t="str">
        <f>VLOOKUP(E133,'LISTADO ATM'!$A$2:$B$900,2,0)</f>
        <v>ATM Hipermercado Olé Ciudad Juan Bosch</v>
      </c>
      <c r="H133" s="138" t="str">
        <f>VLOOKUP(E133,VIP!$A$2:$O21113,7,FALSE)</f>
        <v>Si</v>
      </c>
      <c r="I133" s="138" t="str">
        <f>VLOOKUP(E133,VIP!$A$2:$O13078,8,FALSE)</f>
        <v>Si</v>
      </c>
      <c r="J133" s="138" t="str">
        <f>VLOOKUP(E133,VIP!$A$2:$O13028,8,FALSE)</f>
        <v>Si</v>
      </c>
      <c r="K133" s="138" t="str">
        <f>VLOOKUP(E133,VIP!$A$2:$O16602,6,0)</f>
        <v>NO</v>
      </c>
      <c r="L133" s="143" t="s">
        <v>2409</v>
      </c>
      <c r="M133" s="93" t="s">
        <v>2437</v>
      </c>
      <c r="N133" s="93" t="s">
        <v>2443</v>
      </c>
      <c r="O133" s="138" t="s">
        <v>2444</v>
      </c>
      <c r="P133" s="143"/>
      <c r="Q133" s="134" t="s">
        <v>2409</v>
      </c>
    </row>
    <row r="134" spans="1:17" s="119" customFormat="1" ht="18" x14ac:dyDescent="0.25">
      <c r="A134" s="138" t="str">
        <f>VLOOKUP(E134,'LISTADO ATM'!$A$2:$C$901,3,0)</f>
        <v>NORTE</v>
      </c>
      <c r="B134" s="144" t="s">
        <v>2675</v>
      </c>
      <c r="C134" s="94">
        <v>44463.376192129632</v>
      </c>
      <c r="D134" s="94" t="s">
        <v>2440</v>
      </c>
      <c r="E134" s="136">
        <v>851</v>
      </c>
      <c r="F134" s="138" t="str">
        <f>VLOOKUP(E134,VIP!$A$2:$O16151,2,0)</f>
        <v>DRBR851</v>
      </c>
      <c r="G134" s="138" t="str">
        <f>VLOOKUP(E134,'LISTADO ATM'!$A$2:$B$900,2,0)</f>
        <v xml:space="preserve">ATM Hospital Vinicio Calventi </v>
      </c>
      <c r="H134" s="138" t="str">
        <f>VLOOKUP(E134,VIP!$A$2:$O21112,7,FALSE)</f>
        <v>Si</v>
      </c>
      <c r="I134" s="138" t="str">
        <f>VLOOKUP(E134,VIP!$A$2:$O13077,8,FALSE)</f>
        <v>Si</v>
      </c>
      <c r="J134" s="138" t="str">
        <f>VLOOKUP(E134,VIP!$A$2:$O13027,8,FALSE)</f>
        <v>Si</v>
      </c>
      <c r="K134" s="138" t="str">
        <f>VLOOKUP(E134,VIP!$A$2:$O16601,6,0)</f>
        <v>NO</v>
      </c>
      <c r="L134" s="143" t="s">
        <v>2409</v>
      </c>
      <c r="M134" s="93" t="s">
        <v>2437</v>
      </c>
      <c r="N134" s="93" t="s">
        <v>2443</v>
      </c>
      <c r="O134" s="138" t="s">
        <v>2444</v>
      </c>
      <c r="P134" s="143"/>
      <c r="Q134" s="134" t="s">
        <v>2409</v>
      </c>
    </row>
    <row r="135" spans="1:17" s="119" customFormat="1" ht="18" x14ac:dyDescent="0.25">
      <c r="A135" s="138" t="str">
        <f>VLOOKUP(E135,'LISTADO ATM'!$A$2:$C$901,3,0)</f>
        <v>SUR</v>
      </c>
      <c r="B135" s="144" t="s">
        <v>2674</v>
      </c>
      <c r="C135" s="94">
        <v>44463.379166666666</v>
      </c>
      <c r="D135" s="94" t="s">
        <v>2459</v>
      </c>
      <c r="E135" s="136">
        <v>576</v>
      </c>
      <c r="F135" s="138" t="str">
        <f>VLOOKUP(E135,VIP!$A$2:$O16150,2,0)</f>
        <v>DRBR576</v>
      </c>
      <c r="G135" s="138" t="str">
        <f>VLOOKUP(E135,'LISTADO ATM'!$A$2:$B$900,2,0)</f>
        <v>ATM Nizao</v>
      </c>
      <c r="H135" s="138">
        <f>VLOOKUP(E135,VIP!$A$2:$O21111,7,FALSE)</f>
        <v>0</v>
      </c>
      <c r="I135" s="138">
        <f>VLOOKUP(E135,VIP!$A$2:$O13076,8,FALSE)</f>
        <v>0</v>
      </c>
      <c r="J135" s="138">
        <f>VLOOKUP(E135,VIP!$A$2:$O13026,8,FALSE)</f>
        <v>0</v>
      </c>
      <c r="K135" s="138">
        <f>VLOOKUP(E135,VIP!$A$2:$O16600,6,0)</f>
        <v>0</v>
      </c>
      <c r="L135" s="143" t="s">
        <v>2626</v>
      </c>
      <c r="M135" s="93" t="s">
        <v>2437</v>
      </c>
      <c r="N135" s="93" t="s">
        <v>2443</v>
      </c>
      <c r="O135" s="138" t="s">
        <v>2615</v>
      </c>
      <c r="P135" s="143"/>
      <c r="Q135" s="134" t="s">
        <v>2679</v>
      </c>
    </row>
    <row r="136" spans="1:17" s="119" customFormat="1" ht="18" x14ac:dyDescent="0.25">
      <c r="A136" s="138" t="str">
        <f>VLOOKUP(E136,'LISTADO ATM'!$A$2:$C$901,3,0)</f>
        <v>DISTRITO NACIONAL</v>
      </c>
      <c r="B136" s="144" t="s">
        <v>2673</v>
      </c>
      <c r="C136" s="94">
        <v>44463.383194444446</v>
      </c>
      <c r="D136" s="94" t="s">
        <v>2174</v>
      </c>
      <c r="E136" s="136">
        <v>562</v>
      </c>
      <c r="F136" s="138" t="str">
        <f>VLOOKUP(E136,VIP!$A$2:$O16149,2,0)</f>
        <v>DRBR226</v>
      </c>
      <c r="G136" s="138" t="str">
        <f>VLOOKUP(E136,'LISTADO ATM'!$A$2:$B$900,2,0)</f>
        <v xml:space="preserve">ATM S/M Jumbo Carretera Mella </v>
      </c>
      <c r="H136" s="138" t="str">
        <f>VLOOKUP(E136,VIP!$A$2:$O21110,7,FALSE)</f>
        <v>Si</v>
      </c>
      <c r="I136" s="138" t="str">
        <f>VLOOKUP(E136,VIP!$A$2:$O13075,8,FALSE)</f>
        <v>Si</v>
      </c>
      <c r="J136" s="138" t="str">
        <f>VLOOKUP(E136,VIP!$A$2:$O13025,8,FALSE)</f>
        <v>Si</v>
      </c>
      <c r="K136" s="138" t="str">
        <f>VLOOKUP(E136,VIP!$A$2:$O16599,6,0)</f>
        <v>SI</v>
      </c>
      <c r="L136" s="143" t="s">
        <v>2455</v>
      </c>
      <c r="M136" s="93" t="s">
        <v>2437</v>
      </c>
      <c r="N136" s="93" t="s">
        <v>2443</v>
      </c>
      <c r="O136" s="138" t="s">
        <v>2445</v>
      </c>
      <c r="P136" s="143"/>
      <c r="Q136" s="134" t="s">
        <v>2455</v>
      </c>
    </row>
    <row r="137" spans="1:17" s="119" customFormat="1" ht="18" x14ac:dyDescent="0.25">
      <c r="A137" s="138" t="str">
        <f>VLOOKUP(E137,'LISTADO ATM'!$A$2:$C$901,3,0)</f>
        <v>SUR</v>
      </c>
      <c r="B137" s="144" t="s">
        <v>2672</v>
      </c>
      <c r="C137" s="94">
        <v>44463.384699074071</v>
      </c>
      <c r="D137" s="94" t="s">
        <v>2174</v>
      </c>
      <c r="E137" s="136">
        <v>403</v>
      </c>
      <c r="F137" s="138" t="str">
        <f>VLOOKUP(E137,VIP!$A$2:$O16148,2,0)</f>
        <v>DRBR403</v>
      </c>
      <c r="G137" s="138" t="str">
        <f>VLOOKUP(E137,'LISTADO ATM'!$A$2:$B$900,2,0)</f>
        <v xml:space="preserve">ATM Oficina Vicente Noble </v>
      </c>
      <c r="H137" s="138" t="str">
        <f>VLOOKUP(E137,VIP!$A$2:$O21109,7,FALSE)</f>
        <v>Si</v>
      </c>
      <c r="I137" s="138" t="str">
        <f>VLOOKUP(E137,VIP!$A$2:$O13074,8,FALSE)</f>
        <v>Si</v>
      </c>
      <c r="J137" s="138" t="str">
        <f>VLOOKUP(E137,VIP!$A$2:$O13024,8,FALSE)</f>
        <v>Si</v>
      </c>
      <c r="K137" s="138" t="str">
        <f>VLOOKUP(E137,VIP!$A$2:$O16598,6,0)</f>
        <v>NO</v>
      </c>
      <c r="L137" s="143" t="s">
        <v>2212</v>
      </c>
      <c r="M137" s="93" t="s">
        <v>2437</v>
      </c>
      <c r="N137" s="93" t="s">
        <v>2443</v>
      </c>
      <c r="O137" s="138" t="s">
        <v>2445</v>
      </c>
      <c r="P137" s="143"/>
      <c r="Q137" s="134" t="s">
        <v>2212</v>
      </c>
    </row>
    <row r="138" spans="1:17" s="119" customFormat="1" ht="18" x14ac:dyDescent="0.25">
      <c r="A138" s="138" t="str">
        <f>VLOOKUP(E138,'LISTADO ATM'!$A$2:$C$901,3,0)</f>
        <v>ESTE</v>
      </c>
      <c r="B138" s="144" t="s">
        <v>2671</v>
      </c>
      <c r="C138" s="94">
        <v>44463.386782407404</v>
      </c>
      <c r="D138" s="94" t="s">
        <v>2174</v>
      </c>
      <c r="E138" s="136">
        <v>842</v>
      </c>
      <c r="F138" s="138" t="str">
        <f>VLOOKUP(E138,VIP!$A$2:$O16147,2,0)</f>
        <v>DRBR842</v>
      </c>
      <c r="G138" s="138" t="str">
        <f>VLOOKUP(E138,'LISTADO ATM'!$A$2:$B$900,2,0)</f>
        <v xml:space="preserve">ATM Plaza Orense II (La Romana) </v>
      </c>
      <c r="H138" s="138" t="str">
        <f>VLOOKUP(E138,VIP!$A$2:$O21108,7,FALSE)</f>
        <v>Si</v>
      </c>
      <c r="I138" s="138" t="str">
        <f>VLOOKUP(E138,VIP!$A$2:$O13073,8,FALSE)</f>
        <v>Si</v>
      </c>
      <c r="J138" s="138" t="str">
        <f>VLOOKUP(E138,VIP!$A$2:$O13023,8,FALSE)</f>
        <v>Si</v>
      </c>
      <c r="K138" s="138" t="str">
        <f>VLOOKUP(E138,VIP!$A$2:$O16597,6,0)</f>
        <v>NO</v>
      </c>
      <c r="L138" s="143" t="s">
        <v>2212</v>
      </c>
      <c r="M138" s="93" t="s">
        <v>2437</v>
      </c>
      <c r="N138" s="93" t="s">
        <v>2443</v>
      </c>
      <c r="O138" s="138" t="s">
        <v>2445</v>
      </c>
      <c r="P138" s="143"/>
      <c r="Q138" s="134" t="s">
        <v>2212</v>
      </c>
    </row>
    <row r="139" spans="1:17" s="119" customFormat="1" ht="18" x14ac:dyDescent="0.25">
      <c r="A139" s="138" t="str">
        <f>VLOOKUP(E139,'LISTADO ATM'!$A$2:$C$901,3,0)</f>
        <v>NORTE</v>
      </c>
      <c r="B139" s="144" t="s">
        <v>2670</v>
      </c>
      <c r="C139" s="94">
        <v>44463.387175925927</v>
      </c>
      <c r="D139" s="94" t="s">
        <v>2175</v>
      </c>
      <c r="E139" s="136">
        <v>752</v>
      </c>
      <c r="F139" s="138" t="str">
        <f>VLOOKUP(E139,VIP!$A$2:$O16146,2,0)</f>
        <v>DRBR280</v>
      </c>
      <c r="G139" s="138" t="str">
        <f>VLOOKUP(E139,'LISTADO ATM'!$A$2:$B$900,2,0)</f>
        <v xml:space="preserve">ATM UNP Las Carolinas (La Vega) </v>
      </c>
      <c r="H139" s="138" t="str">
        <f>VLOOKUP(E139,VIP!$A$2:$O21107,7,FALSE)</f>
        <v>Si</v>
      </c>
      <c r="I139" s="138" t="str">
        <f>VLOOKUP(E139,VIP!$A$2:$O13072,8,FALSE)</f>
        <v>Si</v>
      </c>
      <c r="J139" s="138" t="str">
        <f>VLOOKUP(E139,VIP!$A$2:$O13022,8,FALSE)</f>
        <v>Si</v>
      </c>
      <c r="K139" s="138" t="str">
        <f>VLOOKUP(E139,VIP!$A$2:$O16596,6,0)</f>
        <v>SI</v>
      </c>
      <c r="L139" s="143" t="s">
        <v>2212</v>
      </c>
      <c r="M139" s="93" t="s">
        <v>2437</v>
      </c>
      <c r="N139" s="93" t="s">
        <v>2443</v>
      </c>
      <c r="O139" s="138" t="s">
        <v>2629</v>
      </c>
      <c r="P139" s="143"/>
      <c r="Q139" s="134" t="s">
        <v>2212</v>
      </c>
    </row>
    <row r="140" spans="1:17" s="119" customFormat="1" ht="18" x14ac:dyDescent="0.25">
      <c r="A140" s="138" t="str">
        <f>VLOOKUP(E140,'LISTADO ATM'!$A$2:$C$901,3,0)</f>
        <v>NORTE</v>
      </c>
      <c r="B140" s="144" t="s">
        <v>2669</v>
      </c>
      <c r="C140" s="94">
        <v>44463.388333333336</v>
      </c>
      <c r="D140" s="94" t="s">
        <v>2175</v>
      </c>
      <c r="E140" s="136">
        <v>985</v>
      </c>
      <c r="F140" s="138" t="str">
        <f>VLOOKUP(E140,VIP!$A$2:$O16145,2,0)</f>
        <v>DRBR985</v>
      </c>
      <c r="G140" s="138" t="str">
        <f>VLOOKUP(E140,'LISTADO ATM'!$A$2:$B$900,2,0)</f>
        <v xml:space="preserve">ATM Oficina Dajabón II </v>
      </c>
      <c r="H140" s="138" t="str">
        <f>VLOOKUP(E140,VIP!$A$2:$O21106,7,FALSE)</f>
        <v>Si</v>
      </c>
      <c r="I140" s="138" t="str">
        <f>VLOOKUP(E140,VIP!$A$2:$O13071,8,FALSE)</f>
        <v>Si</v>
      </c>
      <c r="J140" s="138" t="str">
        <f>VLOOKUP(E140,VIP!$A$2:$O13021,8,FALSE)</f>
        <v>Si</v>
      </c>
      <c r="K140" s="138" t="str">
        <f>VLOOKUP(E140,VIP!$A$2:$O16595,6,0)</f>
        <v>NO</v>
      </c>
      <c r="L140" s="143" t="s">
        <v>2212</v>
      </c>
      <c r="M140" s="93" t="s">
        <v>2437</v>
      </c>
      <c r="N140" s="93" t="s">
        <v>2443</v>
      </c>
      <c r="O140" s="138" t="s">
        <v>2629</v>
      </c>
      <c r="P140" s="143"/>
      <c r="Q140" s="134" t="s">
        <v>2212</v>
      </c>
    </row>
    <row r="141" spans="1:17" s="119" customFormat="1" ht="18" x14ac:dyDescent="0.25">
      <c r="A141" s="138" t="str">
        <f>VLOOKUP(E141,'LISTADO ATM'!$A$2:$C$901,3,0)</f>
        <v>DISTRITO NACIONAL</v>
      </c>
      <c r="B141" s="144" t="s">
        <v>2668</v>
      </c>
      <c r="C141" s="94">
        <v>44463.390150462961</v>
      </c>
      <c r="D141" s="94" t="s">
        <v>2459</v>
      </c>
      <c r="E141" s="136">
        <v>816</v>
      </c>
      <c r="F141" s="138" t="str">
        <f>VLOOKUP(E141,VIP!$A$2:$O16144,2,0)</f>
        <v>DRBR816</v>
      </c>
      <c r="G141" s="138" t="str">
        <f>VLOOKUP(E141,'LISTADO ATM'!$A$2:$B$900,2,0)</f>
        <v xml:space="preserve">ATM Oficina Pedro Brand </v>
      </c>
      <c r="H141" s="138" t="str">
        <f>VLOOKUP(E141,VIP!$A$2:$O21105,7,FALSE)</f>
        <v>Si</v>
      </c>
      <c r="I141" s="138" t="str">
        <f>VLOOKUP(E141,VIP!$A$2:$O13070,8,FALSE)</f>
        <v>Si</v>
      </c>
      <c r="J141" s="138" t="str">
        <f>VLOOKUP(E141,VIP!$A$2:$O13020,8,FALSE)</f>
        <v>Si</v>
      </c>
      <c r="K141" s="138" t="str">
        <f>VLOOKUP(E141,VIP!$A$2:$O16594,6,0)</f>
        <v>NO</v>
      </c>
      <c r="L141" s="143" t="s">
        <v>2409</v>
      </c>
      <c r="M141" s="232" t="s">
        <v>2530</v>
      </c>
      <c r="N141" s="93" t="s">
        <v>2443</v>
      </c>
      <c r="O141" s="138" t="s">
        <v>2615</v>
      </c>
      <c r="P141" s="143"/>
      <c r="Q141" s="233">
        <v>44463.594942129632</v>
      </c>
    </row>
    <row r="142" spans="1:17" s="119" customFormat="1" ht="18" x14ac:dyDescent="0.25">
      <c r="A142" s="138" t="str">
        <f>VLOOKUP(E142,'LISTADO ATM'!$A$2:$C$901,3,0)</f>
        <v>DISTRITO NACIONAL</v>
      </c>
      <c r="B142" s="144" t="s">
        <v>2667</v>
      </c>
      <c r="C142" s="94">
        <v>44463.390393518515</v>
      </c>
      <c r="D142" s="94" t="s">
        <v>2174</v>
      </c>
      <c r="E142" s="136">
        <v>39</v>
      </c>
      <c r="F142" s="138" t="str">
        <f>VLOOKUP(E142,VIP!$A$2:$O16143,2,0)</f>
        <v>DRBR039</v>
      </c>
      <c r="G142" s="138" t="str">
        <f>VLOOKUP(E142,'LISTADO ATM'!$A$2:$B$900,2,0)</f>
        <v xml:space="preserve">ATM Oficina Ovando </v>
      </c>
      <c r="H142" s="138" t="str">
        <f>VLOOKUP(E142,VIP!$A$2:$O21104,7,FALSE)</f>
        <v>Si</v>
      </c>
      <c r="I142" s="138" t="str">
        <f>VLOOKUP(E142,VIP!$A$2:$O13069,8,FALSE)</f>
        <v>No</v>
      </c>
      <c r="J142" s="138" t="str">
        <f>VLOOKUP(E142,VIP!$A$2:$O13019,8,FALSE)</f>
        <v>No</v>
      </c>
      <c r="K142" s="138" t="str">
        <f>VLOOKUP(E142,VIP!$A$2:$O16593,6,0)</f>
        <v>NO</v>
      </c>
      <c r="L142" s="143" t="s">
        <v>2238</v>
      </c>
      <c r="M142" s="93" t="s">
        <v>2437</v>
      </c>
      <c r="N142" s="93" t="s">
        <v>2443</v>
      </c>
      <c r="O142" s="138" t="s">
        <v>2445</v>
      </c>
      <c r="P142" s="143"/>
      <c r="Q142" s="134" t="s">
        <v>2238</v>
      </c>
    </row>
    <row r="143" spans="1:17" s="119" customFormat="1" ht="18" x14ac:dyDescent="0.25">
      <c r="A143" s="138" t="str">
        <f>VLOOKUP(E143,'LISTADO ATM'!$A$2:$C$901,3,0)</f>
        <v>SUR</v>
      </c>
      <c r="B143" s="144" t="s">
        <v>2666</v>
      </c>
      <c r="C143" s="94">
        <v>44463.390983796293</v>
      </c>
      <c r="D143" s="94" t="s">
        <v>2440</v>
      </c>
      <c r="E143" s="136">
        <v>873</v>
      </c>
      <c r="F143" s="138" t="str">
        <f>VLOOKUP(E143,VIP!$A$2:$O16142,2,0)</f>
        <v>DRBR873</v>
      </c>
      <c r="G143" s="138" t="str">
        <f>VLOOKUP(E143,'LISTADO ATM'!$A$2:$B$900,2,0)</f>
        <v xml:space="preserve">ATM Centro de Caja San Cristóbal II </v>
      </c>
      <c r="H143" s="138" t="str">
        <f>VLOOKUP(E143,VIP!$A$2:$O21103,7,FALSE)</f>
        <v>Si</v>
      </c>
      <c r="I143" s="138" t="str">
        <f>VLOOKUP(E143,VIP!$A$2:$O13068,8,FALSE)</f>
        <v>Si</v>
      </c>
      <c r="J143" s="138" t="str">
        <f>VLOOKUP(E143,VIP!$A$2:$O13018,8,FALSE)</f>
        <v>Si</v>
      </c>
      <c r="K143" s="138" t="str">
        <f>VLOOKUP(E143,VIP!$A$2:$O16592,6,0)</f>
        <v>SI</v>
      </c>
      <c r="L143" s="143" t="s">
        <v>2409</v>
      </c>
      <c r="M143" s="232" t="s">
        <v>2530</v>
      </c>
      <c r="N143" s="93" t="s">
        <v>2443</v>
      </c>
      <c r="O143" s="138" t="s">
        <v>2444</v>
      </c>
      <c r="P143" s="143"/>
      <c r="Q143" s="233">
        <v>44463.595312500001</v>
      </c>
    </row>
    <row r="144" spans="1:17" s="119" customFormat="1" ht="18" x14ac:dyDescent="0.25">
      <c r="A144" s="138" t="str">
        <f>VLOOKUP(E144,'LISTADO ATM'!$A$2:$C$901,3,0)</f>
        <v>SUR</v>
      </c>
      <c r="B144" s="144" t="s">
        <v>2665</v>
      </c>
      <c r="C144" s="94">
        <v>44463.39234953704</v>
      </c>
      <c r="D144" s="94" t="s">
        <v>2440</v>
      </c>
      <c r="E144" s="136">
        <v>733</v>
      </c>
      <c r="F144" s="138" t="str">
        <f>VLOOKUP(E144,VIP!$A$2:$O16141,2,0)</f>
        <v>DRBR484</v>
      </c>
      <c r="G144" s="138" t="str">
        <f>VLOOKUP(E144,'LISTADO ATM'!$A$2:$B$900,2,0)</f>
        <v xml:space="preserve">ATM Zona Franca Perdenales </v>
      </c>
      <c r="H144" s="138" t="str">
        <f>VLOOKUP(E144,VIP!$A$2:$O21102,7,FALSE)</f>
        <v>Si</v>
      </c>
      <c r="I144" s="138" t="str">
        <f>VLOOKUP(E144,VIP!$A$2:$O13067,8,FALSE)</f>
        <v>Si</v>
      </c>
      <c r="J144" s="138" t="str">
        <f>VLOOKUP(E144,VIP!$A$2:$O13017,8,FALSE)</f>
        <v>Si</v>
      </c>
      <c r="K144" s="138" t="str">
        <f>VLOOKUP(E144,VIP!$A$2:$O16591,6,0)</f>
        <v>NO</v>
      </c>
      <c r="L144" s="143" t="s">
        <v>2409</v>
      </c>
      <c r="M144" s="232" t="s">
        <v>2530</v>
      </c>
      <c r="N144" s="93" t="s">
        <v>2443</v>
      </c>
      <c r="O144" s="138" t="s">
        <v>2444</v>
      </c>
      <c r="P144" s="143"/>
      <c r="Q144" s="233">
        <v>44463.590763888889</v>
      </c>
    </row>
    <row r="145" spans="1:17" s="119" customFormat="1" ht="18" x14ac:dyDescent="0.25">
      <c r="A145" s="138" t="str">
        <f>VLOOKUP(E145,'LISTADO ATM'!$A$2:$C$901,3,0)</f>
        <v>DISTRITO NACIONAL</v>
      </c>
      <c r="B145" s="144" t="s">
        <v>2664</v>
      </c>
      <c r="C145" s="94">
        <v>44463.393854166665</v>
      </c>
      <c r="D145" s="94" t="s">
        <v>2459</v>
      </c>
      <c r="E145" s="136">
        <v>908</v>
      </c>
      <c r="F145" s="138" t="str">
        <f>VLOOKUP(E145,VIP!$A$2:$O16140,2,0)</f>
        <v>DRBR16D</v>
      </c>
      <c r="G145" s="138" t="str">
        <f>VLOOKUP(E145,'LISTADO ATM'!$A$2:$B$900,2,0)</f>
        <v xml:space="preserve">ATM Oficina Plaza Botánika </v>
      </c>
      <c r="H145" s="138" t="str">
        <f>VLOOKUP(E145,VIP!$A$2:$O21101,7,FALSE)</f>
        <v>Si</v>
      </c>
      <c r="I145" s="138" t="str">
        <f>VLOOKUP(E145,VIP!$A$2:$O13066,8,FALSE)</f>
        <v>Si</v>
      </c>
      <c r="J145" s="138" t="str">
        <f>VLOOKUP(E145,VIP!$A$2:$O13016,8,FALSE)</f>
        <v>Si</v>
      </c>
      <c r="K145" s="138" t="str">
        <f>VLOOKUP(E145,VIP!$A$2:$O16590,6,0)</f>
        <v>NO</v>
      </c>
      <c r="L145" s="143" t="s">
        <v>2409</v>
      </c>
      <c r="M145" s="93" t="s">
        <v>2437</v>
      </c>
      <c r="N145" s="93" t="s">
        <v>2443</v>
      </c>
      <c r="O145" s="138" t="s">
        <v>2615</v>
      </c>
      <c r="P145" s="143"/>
      <c r="Q145" s="134" t="s">
        <v>2409</v>
      </c>
    </row>
    <row r="146" spans="1:17" s="119" customFormat="1" ht="18" x14ac:dyDescent="0.25">
      <c r="A146" s="138" t="str">
        <f>VLOOKUP(E146,'LISTADO ATM'!$A$2:$C$901,3,0)</f>
        <v>DISTRITO NACIONAL</v>
      </c>
      <c r="B146" s="144" t="s">
        <v>2663</v>
      </c>
      <c r="C146" s="94">
        <v>44463.395254629628</v>
      </c>
      <c r="D146" s="94" t="s">
        <v>2440</v>
      </c>
      <c r="E146" s="136">
        <v>557</v>
      </c>
      <c r="F146" s="138" t="str">
        <f>VLOOKUP(E146,VIP!$A$2:$O16139,2,0)</f>
        <v>DRBR022</v>
      </c>
      <c r="G146" s="138" t="str">
        <f>VLOOKUP(E146,'LISTADO ATM'!$A$2:$B$900,2,0)</f>
        <v xml:space="preserve">ATM Multicentro La Sirena Ave. Mella </v>
      </c>
      <c r="H146" s="138" t="str">
        <f>VLOOKUP(E146,VIP!$A$2:$O21100,7,FALSE)</f>
        <v>Si</v>
      </c>
      <c r="I146" s="138" t="str">
        <f>VLOOKUP(E146,VIP!$A$2:$O13065,8,FALSE)</f>
        <v>Si</v>
      </c>
      <c r="J146" s="138" t="str">
        <f>VLOOKUP(E146,VIP!$A$2:$O13015,8,FALSE)</f>
        <v>Si</v>
      </c>
      <c r="K146" s="138" t="str">
        <f>VLOOKUP(E146,VIP!$A$2:$O16589,6,0)</f>
        <v>SI</v>
      </c>
      <c r="L146" s="143" t="s">
        <v>2433</v>
      </c>
      <c r="M146" s="232" t="s">
        <v>2530</v>
      </c>
      <c r="N146" s="93" t="s">
        <v>2443</v>
      </c>
      <c r="O146" s="138" t="s">
        <v>2444</v>
      </c>
      <c r="P146" s="143"/>
      <c r="Q146" s="233">
        <v>44463.596516203703</v>
      </c>
    </row>
    <row r="147" spans="1:17" s="119" customFormat="1" ht="18" x14ac:dyDescent="0.25">
      <c r="A147" s="138" t="str">
        <f>VLOOKUP(E147,'LISTADO ATM'!$A$2:$C$901,3,0)</f>
        <v>ESTE</v>
      </c>
      <c r="B147" s="144" t="s">
        <v>2662</v>
      </c>
      <c r="C147" s="94">
        <v>44463.39702546296</v>
      </c>
      <c r="D147" s="94" t="s">
        <v>2459</v>
      </c>
      <c r="E147" s="136">
        <v>776</v>
      </c>
      <c r="F147" s="138" t="str">
        <f>VLOOKUP(E147,VIP!$A$2:$O16138,2,0)</f>
        <v>DRBR03D</v>
      </c>
      <c r="G147" s="138" t="str">
        <f>VLOOKUP(E147,'LISTADO ATM'!$A$2:$B$900,2,0)</f>
        <v xml:space="preserve">ATM Oficina Monte Plata </v>
      </c>
      <c r="H147" s="138" t="str">
        <f>VLOOKUP(E147,VIP!$A$2:$O21099,7,FALSE)</f>
        <v>Si</v>
      </c>
      <c r="I147" s="138" t="str">
        <f>VLOOKUP(E147,VIP!$A$2:$O13064,8,FALSE)</f>
        <v>Si</v>
      </c>
      <c r="J147" s="138" t="str">
        <f>VLOOKUP(E147,VIP!$A$2:$O13014,8,FALSE)</f>
        <v>Si</v>
      </c>
      <c r="K147" s="138" t="str">
        <f>VLOOKUP(E147,VIP!$A$2:$O16588,6,0)</f>
        <v>SI</v>
      </c>
      <c r="L147" s="143" t="s">
        <v>2409</v>
      </c>
      <c r="M147" s="93" t="s">
        <v>2437</v>
      </c>
      <c r="N147" s="93" t="s">
        <v>2443</v>
      </c>
      <c r="O147" s="138" t="s">
        <v>2615</v>
      </c>
      <c r="P147" s="143"/>
      <c r="Q147" s="134" t="s">
        <v>2409</v>
      </c>
    </row>
    <row r="148" spans="1:17" s="119" customFormat="1" ht="18" x14ac:dyDescent="0.25">
      <c r="A148" s="138" t="str">
        <f>VLOOKUP(E148,'LISTADO ATM'!$A$2:$C$901,3,0)</f>
        <v>NORTE</v>
      </c>
      <c r="B148" s="144" t="s">
        <v>2681</v>
      </c>
      <c r="C148" s="94">
        <v>44463.39984953704</v>
      </c>
      <c r="D148" s="94" t="s">
        <v>2459</v>
      </c>
      <c r="E148" s="136">
        <v>9</v>
      </c>
      <c r="F148" s="138" t="str">
        <f>VLOOKUP(E148,VIP!$A$2:$O16156,2,0)</f>
        <v>DRBR009</v>
      </c>
      <c r="G148" s="138" t="str">
        <f>VLOOKUP(E148,'LISTADO ATM'!$A$2:$B$900,2,0)</f>
        <v>ATM Hispañiola Fresh Fruit</v>
      </c>
      <c r="H148" s="138" t="str">
        <f>VLOOKUP(E148,VIP!$A$2:$O21117,7,FALSE)</f>
        <v>Si</v>
      </c>
      <c r="I148" s="138" t="str">
        <f>VLOOKUP(E148,VIP!$A$2:$O13082,8,FALSE)</f>
        <v>Si</v>
      </c>
      <c r="J148" s="138" t="str">
        <f>VLOOKUP(E148,VIP!$A$2:$O13032,8,FALSE)</f>
        <v>Si</v>
      </c>
      <c r="K148" s="138" t="str">
        <f>VLOOKUP(E148,VIP!$A$2:$O16606,6,0)</f>
        <v>NO</v>
      </c>
      <c r="L148" s="143" t="s">
        <v>2627</v>
      </c>
      <c r="M148" s="232" t="s">
        <v>2530</v>
      </c>
      <c r="N148" s="232" t="s">
        <v>2682</v>
      </c>
      <c r="O148" s="138" t="s">
        <v>2683</v>
      </c>
      <c r="P148" s="143" t="s">
        <v>2685</v>
      </c>
      <c r="Q148" s="232" t="s">
        <v>2684</v>
      </c>
    </row>
    <row r="149" spans="1:17" s="119" customFormat="1" ht="18" x14ac:dyDescent="0.25">
      <c r="A149" s="138" t="str">
        <f>VLOOKUP(E149,'LISTADO ATM'!$A$2:$C$901,3,0)</f>
        <v>NORTE</v>
      </c>
      <c r="B149" s="144" t="s">
        <v>2661</v>
      </c>
      <c r="C149" s="94">
        <v>44463.41479166667</v>
      </c>
      <c r="D149" s="94" t="s">
        <v>2175</v>
      </c>
      <c r="E149" s="136">
        <v>77</v>
      </c>
      <c r="F149" s="138" t="str">
        <f>VLOOKUP(E149,VIP!$A$2:$O16137,2,0)</f>
        <v>DRBR077</v>
      </c>
      <c r="G149" s="138" t="str">
        <f>VLOOKUP(E149,'LISTADO ATM'!$A$2:$B$900,2,0)</f>
        <v xml:space="preserve">ATM Oficina Cruce de Imbert </v>
      </c>
      <c r="H149" s="138" t="str">
        <f>VLOOKUP(E149,VIP!$A$2:$O21098,7,FALSE)</f>
        <v>Si</v>
      </c>
      <c r="I149" s="138" t="str">
        <f>VLOOKUP(E149,VIP!$A$2:$O13063,8,FALSE)</f>
        <v>Si</v>
      </c>
      <c r="J149" s="138" t="str">
        <f>VLOOKUP(E149,VIP!$A$2:$O13013,8,FALSE)</f>
        <v>Si</v>
      </c>
      <c r="K149" s="138" t="str">
        <f>VLOOKUP(E149,VIP!$A$2:$O16587,6,0)</f>
        <v>SI</v>
      </c>
      <c r="L149" s="143" t="s">
        <v>2212</v>
      </c>
      <c r="M149" s="93" t="s">
        <v>2437</v>
      </c>
      <c r="N149" s="93" t="s">
        <v>2443</v>
      </c>
      <c r="O149" s="138" t="s">
        <v>2629</v>
      </c>
      <c r="P149" s="143"/>
      <c r="Q149" s="134" t="s">
        <v>2212</v>
      </c>
    </row>
    <row r="150" spans="1:17" s="119" customFormat="1" ht="18" x14ac:dyDescent="0.25">
      <c r="A150" s="138" t="str">
        <f>VLOOKUP(E150,'LISTADO ATM'!$A$2:$C$901,3,0)</f>
        <v>NORTE</v>
      </c>
      <c r="B150" s="144" t="s">
        <v>2660</v>
      </c>
      <c r="C150" s="94">
        <v>44463.415671296294</v>
      </c>
      <c r="D150" s="94" t="s">
        <v>2175</v>
      </c>
      <c r="E150" s="136">
        <v>292</v>
      </c>
      <c r="F150" s="138" t="str">
        <f>VLOOKUP(E150,VIP!$A$2:$O16136,2,0)</f>
        <v>DRBR292</v>
      </c>
      <c r="G150" s="138" t="str">
        <f>VLOOKUP(E150,'LISTADO ATM'!$A$2:$B$900,2,0)</f>
        <v xml:space="preserve">ATM UNP Castañuelas (Montecristi) </v>
      </c>
      <c r="H150" s="138" t="str">
        <f>VLOOKUP(E150,VIP!$A$2:$O21097,7,FALSE)</f>
        <v>Si</v>
      </c>
      <c r="I150" s="138" t="str">
        <f>VLOOKUP(E150,VIP!$A$2:$O13062,8,FALSE)</f>
        <v>Si</v>
      </c>
      <c r="J150" s="138" t="str">
        <f>VLOOKUP(E150,VIP!$A$2:$O13012,8,FALSE)</f>
        <v>Si</v>
      </c>
      <c r="K150" s="138" t="str">
        <f>VLOOKUP(E150,VIP!$A$2:$O16586,6,0)</f>
        <v>NO</v>
      </c>
      <c r="L150" s="143" t="s">
        <v>2212</v>
      </c>
      <c r="M150" s="93" t="s">
        <v>2437</v>
      </c>
      <c r="N150" s="93" t="s">
        <v>2443</v>
      </c>
      <c r="O150" s="138" t="s">
        <v>2629</v>
      </c>
      <c r="P150" s="143"/>
      <c r="Q150" s="134" t="s">
        <v>2212</v>
      </c>
    </row>
    <row r="151" spans="1:17" s="119" customFormat="1" ht="18" x14ac:dyDescent="0.25">
      <c r="A151" s="138" t="str">
        <f>VLOOKUP(E151,'LISTADO ATM'!$A$2:$C$901,3,0)</f>
        <v>DISTRITO NACIONAL</v>
      </c>
      <c r="B151" s="144" t="s">
        <v>2659</v>
      </c>
      <c r="C151" s="94">
        <v>44463.41673611111</v>
      </c>
      <c r="D151" s="94" t="s">
        <v>2174</v>
      </c>
      <c r="E151" s="136">
        <v>424</v>
      </c>
      <c r="F151" s="138" t="str">
        <f>VLOOKUP(E151,VIP!$A$2:$O16135,2,0)</f>
        <v>DRBR424</v>
      </c>
      <c r="G151" s="138" t="str">
        <f>VLOOKUP(E151,'LISTADO ATM'!$A$2:$B$900,2,0)</f>
        <v xml:space="preserve">ATM UNP Jumbo Luperón I </v>
      </c>
      <c r="H151" s="138" t="str">
        <f>VLOOKUP(E151,VIP!$A$2:$O21096,7,FALSE)</f>
        <v>Si</v>
      </c>
      <c r="I151" s="138" t="str">
        <f>VLOOKUP(E151,VIP!$A$2:$O13061,8,FALSE)</f>
        <v>Si</v>
      </c>
      <c r="J151" s="138" t="str">
        <f>VLOOKUP(E151,VIP!$A$2:$O13011,8,FALSE)</f>
        <v>Si</v>
      </c>
      <c r="K151" s="138" t="str">
        <f>VLOOKUP(E151,VIP!$A$2:$O16585,6,0)</f>
        <v>NO</v>
      </c>
      <c r="L151" s="143" t="s">
        <v>2212</v>
      </c>
      <c r="M151" s="232" t="s">
        <v>2530</v>
      </c>
      <c r="N151" s="93" t="s">
        <v>2443</v>
      </c>
      <c r="O151" s="138" t="s">
        <v>2445</v>
      </c>
      <c r="P151" s="143"/>
      <c r="Q151" s="233">
        <v>44463.584155092591</v>
      </c>
    </row>
    <row r="152" spans="1:17" s="119" customFormat="1" ht="18" x14ac:dyDescent="0.25">
      <c r="A152" s="138" t="str">
        <f>VLOOKUP(E152,'LISTADO ATM'!$A$2:$C$901,3,0)</f>
        <v>NORTE</v>
      </c>
      <c r="B152" s="144" t="s">
        <v>2680</v>
      </c>
      <c r="C152" s="94">
        <v>44463.416921296295</v>
      </c>
      <c r="D152" s="94" t="s">
        <v>2459</v>
      </c>
      <c r="E152" s="136">
        <v>747</v>
      </c>
      <c r="F152" s="138" t="str">
        <f>VLOOKUP(E152,VIP!$A$2:$O16155,2,0)</f>
        <v>DRBR200</v>
      </c>
      <c r="G152" s="138" t="str">
        <f>VLOOKUP(E152,'LISTADO ATM'!$A$2:$B$900,2,0)</f>
        <v xml:space="preserve">ATM Club BR (Santiago) </v>
      </c>
      <c r="H152" s="138" t="str">
        <f>VLOOKUP(E152,VIP!$A$2:$O21116,7,FALSE)</f>
        <v>Si</v>
      </c>
      <c r="I152" s="138" t="str">
        <f>VLOOKUP(E152,VIP!$A$2:$O13081,8,FALSE)</f>
        <v>Si</v>
      </c>
      <c r="J152" s="138" t="str">
        <f>VLOOKUP(E152,VIP!$A$2:$O13031,8,FALSE)</f>
        <v>Si</v>
      </c>
      <c r="K152" s="138" t="str">
        <f>VLOOKUP(E152,VIP!$A$2:$O16605,6,0)</f>
        <v>SI</v>
      </c>
      <c r="L152" s="143" t="s">
        <v>2627</v>
      </c>
      <c r="M152" s="232" t="s">
        <v>2530</v>
      </c>
      <c r="N152" s="232" t="s">
        <v>2682</v>
      </c>
      <c r="O152" s="138" t="s">
        <v>2683</v>
      </c>
      <c r="P152" s="143" t="s">
        <v>2685</v>
      </c>
      <c r="Q152" s="232" t="s">
        <v>2684</v>
      </c>
    </row>
    <row r="153" spans="1:17" s="119" customFormat="1" ht="18" x14ac:dyDescent="0.25">
      <c r="A153" s="138" t="str">
        <f>VLOOKUP(E153,'LISTADO ATM'!$A$2:$C$901,3,0)</f>
        <v>NORTE</v>
      </c>
      <c r="B153" s="144" t="s">
        <v>2658</v>
      </c>
      <c r="C153" s="94">
        <v>44463.41883101852</v>
      </c>
      <c r="D153" s="94" t="s">
        <v>2175</v>
      </c>
      <c r="E153" s="136">
        <v>528</v>
      </c>
      <c r="F153" s="138" t="str">
        <f>VLOOKUP(E153,VIP!$A$2:$O16134,2,0)</f>
        <v>DRBR284</v>
      </c>
      <c r="G153" s="138" t="str">
        <f>VLOOKUP(E153,'LISTADO ATM'!$A$2:$B$900,2,0)</f>
        <v xml:space="preserve">ATM Ferretería Ochoa (Santiago) </v>
      </c>
      <c r="H153" s="138" t="str">
        <f>VLOOKUP(E153,VIP!$A$2:$O21095,7,FALSE)</f>
        <v>Si</v>
      </c>
      <c r="I153" s="138" t="str">
        <f>VLOOKUP(E153,VIP!$A$2:$O13060,8,FALSE)</f>
        <v>Si</v>
      </c>
      <c r="J153" s="138" t="str">
        <f>VLOOKUP(E153,VIP!$A$2:$O13010,8,FALSE)</f>
        <v>Si</v>
      </c>
      <c r="K153" s="138" t="str">
        <f>VLOOKUP(E153,VIP!$A$2:$O16584,6,0)</f>
        <v>NO</v>
      </c>
      <c r="L153" s="143" t="s">
        <v>2212</v>
      </c>
      <c r="M153" s="93" t="s">
        <v>2437</v>
      </c>
      <c r="N153" s="93" t="s">
        <v>2443</v>
      </c>
      <c r="O153" s="138" t="s">
        <v>2629</v>
      </c>
      <c r="P153" s="143"/>
      <c r="Q153" s="134" t="s">
        <v>2212</v>
      </c>
    </row>
    <row r="154" spans="1:17" s="119" customFormat="1" ht="18" x14ac:dyDescent="0.25">
      <c r="A154" s="138" t="str">
        <f>VLOOKUP(E154,'LISTADO ATM'!$A$2:$C$901,3,0)</f>
        <v>NORTE</v>
      </c>
      <c r="B154" s="144" t="s">
        <v>2706</v>
      </c>
      <c r="C154" s="94">
        <v>44463.598425925928</v>
      </c>
      <c r="D154" s="94" t="s">
        <v>2613</v>
      </c>
      <c r="E154" s="136">
        <v>304</v>
      </c>
      <c r="F154" s="138" t="str">
        <f>VLOOKUP(E154,VIP!$A$2:$O16135,2,0)</f>
        <v>DRBR304</v>
      </c>
      <c r="G154" s="138" t="str">
        <f>VLOOKUP(E154,'LISTADO ATM'!$A$2:$B$900,2,0)</f>
        <v xml:space="preserve">ATM Multicentro La Sirena Estrella Sadhala </v>
      </c>
      <c r="H154" s="138" t="str">
        <f>VLOOKUP(E154,VIP!$A$2:$O21096,7,FALSE)</f>
        <v>Si</v>
      </c>
      <c r="I154" s="138" t="str">
        <f>VLOOKUP(E154,VIP!$A$2:$O13061,8,FALSE)</f>
        <v>Si</v>
      </c>
      <c r="J154" s="138" t="str">
        <f>VLOOKUP(E154,VIP!$A$2:$O13011,8,FALSE)</f>
        <v>Si</v>
      </c>
      <c r="K154" s="138" t="str">
        <f>VLOOKUP(E154,VIP!$A$2:$O16585,6,0)</f>
        <v>NO</v>
      </c>
      <c r="L154" s="143" t="s">
        <v>2711</v>
      </c>
      <c r="M154" s="93" t="s">
        <v>2437</v>
      </c>
      <c r="N154" s="93" t="s">
        <v>2443</v>
      </c>
      <c r="O154" s="138" t="s">
        <v>2614</v>
      </c>
      <c r="P154" s="143"/>
      <c r="Q154" s="134" t="s">
        <v>2711</v>
      </c>
    </row>
    <row r="155" spans="1:17" s="119" customFormat="1" ht="18" x14ac:dyDescent="0.25">
      <c r="A155" s="138" t="str">
        <f>VLOOKUP(E155,'LISTADO ATM'!$A$2:$C$901,3,0)</f>
        <v>DISTRITO NACIONAL</v>
      </c>
      <c r="B155" s="144" t="s">
        <v>2686</v>
      </c>
      <c r="C155" s="94">
        <v>44463.569780092592</v>
      </c>
      <c r="D155" s="94" t="s">
        <v>2174</v>
      </c>
      <c r="E155" s="136">
        <v>967</v>
      </c>
      <c r="F155" s="138" t="str">
        <f>VLOOKUP(E155,VIP!$A$2:$O16136,2,0)</f>
        <v>DRBR967</v>
      </c>
      <c r="G155" s="138" t="str">
        <f>VLOOKUP(E155,'LISTADO ATM'!$A$2:$B$900,2,0)</f>
        <v xml:space="preserve">ATM UNP Hiper Olé Autopista Duarte </v>
      </c>
      <c r="H155" s="138" t="str">
        <f>VLOOKUP(E155,VIP!$A$2:$O21097,7,FALSE)</f>
        <v>Si</v>
      </c>
      <c r="I155" s="138" t="str">
        <f>VLOOKUP(E155,VIP!$A$2:$O13062,8,FALSE)</f>
        <v>Si</v>
      </c>
      <c r="J155" s="138" t="str">
        <f>VLOOKUP(E155,VIP!$A$2:$O13012,8,FALSE)</f>
        <v>Si</v>
      </c>
      <c r="K155" s="138" t="str">
        <f>VLOOKUP(E155,VIP!$A$2:$O16586,6,0)</f>
        <v>NO</v>
      </c>
      <c r="L155" s="143" t="s">
        <v>2455</v>
      </c>
      <c r="M155" s="93" t="s">
        <v>2437</v>
      </c>
      <c r="N155" s="93" t="s">
        <v>2443</v>
      </c>
      <c r="O155" s="138" t="s">
        <v>2445</v>
      </c>
      <c r="P155" s="143"/>
      <c r="Q155" s="134" t="s">
        <v>2455</v>
      </c>
    </row>
    <row r="156" spans="1:17" s="119" customFormat="1" ht="18" x14ac:dyDescent="0.25">
      <c r="A156" s="138" t="str">
        <f>VLOOKUP(E156,'LISTADO ATM'!$A$2:$C$901,3,0)</f>
        <v>DISTRITO NACIONAL</v>
      </c>
      <c r="B156" s="144" t="s">
        <v>2687</v>
      </c>
      <c r="C156" s="94">
        <v>44463.569201388891</v>
      </c>
      <c r="D156" s="94" t="s">
        <v>2174</v>
      </c>
      <c r="E156" s="136">
        <v>199</v>
      </c>
      <c r="F156" s="138" t="str">
        <f>VLOOKUP(E156,VIP!$A$2:$O16137,2,0)</f>
        <v>DRBR199</v>
      </c>
      <c r="G156" s="138" t="str">
        <f>VLOOKUP(E156,'LISTADO ATM'!$A$2:$B$900,2,0)</f>
        <v xml:space="preserve">ATM S/M Amigo </v>
      </c>
      <c r="H156" s="138" t="str">
        <f>VLOOKUP(E156,VIP!$A$2:$O21098,7,FALSE)</f>
        <v>Si</v>
      </c>
      <c r="I156" s="138" t="str">
        <f>VLOOKUP(E156,VIP!$A$2:$O13063,8,FALSE)</f>
        <v>Si</v>
      </c>
      <c r="J156" s="138" t="str">
        <f>VLOOKUP(E156,VIP!$A$2:$O13013,8,FALSE)</f>
        <v>Si</v>
      </c>
      <c r="K156" s="138" t="str">
        <f>VLOOKUP(E156,VIP!$A$2:$O16587,6,0)</f>
        <v>NO</v>
      </c>
      <c r="L156" s="143" t="s">
        <v>2455</v>
      </c>
      <c r="M156" s="93" t="s">
        <v>2437</v>
      </c>
      <c r="N156" s="93" t="s">
        <v>2443</v>
      </c>
      <c r="O156" s="138" t="s">
        <v>2445</v>
      </c>
      <c r="P156" s="143"/>
      <c r="Q156" s="134" t="s">
        <v>2455</v>
      </c>
    </row>
    <row r="157" spans="1:17" s="119" customFormat="1" ht="18" x14ac:dyDescent="0.25">
      <c r="A157" s="138" t="str">
        <f>VLOOKUP(E157,'LISTADO ATM'!$A$2:$C$901,3,0)</f>
        <v>DISTRITO NACIONAL</v>
      </c>
      <c r="B157" s="144" t="s">
        <v>2688</v>
      </c>
      <c r="C157" s="94">
        <v>44463.568749999999</v>
      </c>
      <c r="D157" s="94" t="s">
        <v>2174</v>
      </c>
      <c r="E157" s="136">
        <v>908</v>
      </c>
      <c r="F157" s="138" t="str">
        <f>VLOOKUP(E157,VIP!$A$2:$O16138,2,0)</f>
        <v>DRBR16D</v>
      </c>
      <c r="G157" s="138" t="str">
        <f>VLOOKUP(E157,'LISTADO ATM'!$A$2:$B$900,2,0)</f>
        <v xml:space="preserve">ATM Oficina Plaza Botánika </v>
      </c>
      <c r="H157" s="138" t="str">
        <f>VLOOKUP(E157,VIP!$A$2:$O21099,7,FALSE)</f>
        <v>Si</v>
      </c>
      <c r="I157" s="138" t="str">
        <f>VLOOKUP(E157,VIP!$A$2:$O13064,8,FALSE)</f>
        <v>Si</v>
      </c>
      <c r="J157" s="138" t="str">
        <f>VLOOKUP(E157,VIP!$A$2:$O13014,8,FALSE)</f>
        <v>Si</v>
      </c>
      <c r="K157" s="138" t="str">
        <f>VLOOKUP(E157,VIP!$A$2:$O16588,6,0)</f>
        <v>NO</v>
      </c>
      <c r="L157" s="143" t="s">
        <v>2455</v>
      </c>
      <c r="M157" s="93" t="s">
        <v>2437</v>
      </c>
      <c r="N157" s="93" t="s">
        <v>2443</v>
      </c>
      <c r="O157" s="138" t="s">
        <v>2445</v>
      </c>
      <c r="P157" s="143"/>
      <c r="Q157" s="134" t="s">
        <v>2455</v>
      </c>
    </row>
    <row r="158" spans="1:17" s="119" customFormat="1" ht="18" x14ac:dyDescent="0.25">
      <c r="A158" s="138" t="str">
        <f>VLOOKUP(E158,'LISTADO ATM'!$A$2:$C$901,3,0)</f>
        <v>NORTE</v>
      </c>
      <c r="B158" s="144" t="s">
        <v>2689</v>
      </c>
      <c r="C158" s="94">
        <v>44463.558368055557</v>
      </c>
      <c r="D158" s="94" t="s">
        <v>2613</v>
      </c>
      <c r="E158" s="136">
        <v>171</v>
      </c>
      <c r="F158" s="138" t="str">
        <f>VLOOKUP(E158,VIP!$A$2:$O16139,2,0)</f>
        <v>DRBR171</v>
      </c>
      <c r="G158" s="138" t="str">
        <f>VLOOKUP(E158,'LISTADO ATM'!$A$2:$B$900,2,0)</f>
        <v xml:space="preserve">ATM Oficina Moca </v>
      </c>
      <c r="H158" s="138" t="str">
        <f>VLOOKUP(E158,VIP!$A$2:$O21100,7,FALSE)</f>
        <v>Si</v>
      </c>
      <c r="I158" s="138" t="str">
        <f>VLOOKUP(E158,VIP!$A$2:$O13065,8,FALSE)</f>
        <v>Si</v>
      </c>
      <c r="J158" s="138" t="str">
        <f>VLOOKUP(E158,VIP!$A$2:$O13015,8,FALSE)</f>
        <v>Si</v>
      </c>
      <c r="K158" s="138" t="str">
        <f>VLOOKUP(E158,VIP!$A$2:$O16589,6,0)</f>
        <v>NO</v>
      </c>
      <c r="L158" s="143" t="s">
        <v>2409</v>
      </c>
      <c r="M158" s="93" t="s">
        <v>2437</v>
      </c>
      <c r="N158" s="93" t="s">
        <v>2443</v>
      </c>
      <c r="O158" s="138" t="s">
        <v>2614</v>
      </c>
      <c r="P158" s="143"/>
      <c r="Q158" s="134" t="s">
        <v>2409</v>
      </c>
    </row>
    <row r="159" spans="1:17" s="119" customFormat="1" ht="18" x14ac:dyDescent="0.25">
      <c r="A159" s="138" t="str">
        <f>VLOOKUP(E159,'LISTADO ATM'!$A$2:$C$901,3,0)</f>
        <v>NORTE</v>
      </c>
      <c r="B159" s="144" t="s">
        <v>2690</v>
      </c>
      <c r="C159" s="94">
        <v>44463.556956018518</v>
      </c>
      <c r="D159" s="94" t="s">
        <v>2613</v>
      </c>
      <c r="E159" s="136">
        <v>986</v>
      </c>
      <c r="F159" s="138" t="str">
        <f>VLOOKUP(E159,VIP!$A$2:$O16140,2,0)</f>
        <v>DRBR986</v>
      </c>
      <c r="G159" s="138" t="str">
        <f>VLOOKUP(E159,'LISTADO ATM'!$A$2:$B$900,2,0)</f>
        <v xml:space="preserve">ATM S/M Jumbo (La Vega) </v>
      </c>
      <c r="H159" s="138" t="str">
        <f>VLOOKUP(E159,VIP!$A$2:$O21101,7,FALSE)</f>
        <v>Si</v>
      </c>
      <c r="I159" s="138" t="str">
        <f>VLOOKUP(E159,VIP!$A$2:$O13066,8,FALSE)</f>
        <v>Si</v>
      </c>
      <c r="J159" s="138" t="str">
        <f>VLOOKUP(E159,VIP!$A$2:$O13016,8,FALSE)</f>
        <v>Si</v>
      </c>
      <c r="K159" s="138" t="str">
        <f>VLOOKUP(E159,VIP!$A$2:$O16590,6,0)</f>
        <v>NO</v>
      </c>
      <c r="L159" s="143" t="s">
        <v>2409</v>
      </c>
      <c r="M159" s="93" t="s">
        <v>2437</v>
      </c>
      <c r="N159" s="93" t="s">
        <v>2443</v>
      </c>
      <c r="O159" s="138" t="s">
        <v>2614</v>
      </c>
      <c r="P159" s="143"/>
      <c r="Q159" s="134" t="s">
        <v>2409</v>
      </c>
    </row>
    <row r="160" spans="1:17" s="119" customFormat="1" ht="18" x14ac:dyDescent="0.25">
      <c r="A160" s="138" t="str">
        <f>VLOOKUP(E160,'LISTADO ATM'!$A$2:$C$901,3,0)</f>
        <v>NORTE</v>
      </c>
      <c r="B160" s="144" t="s">
        <v>2691</v>
      </c>
      <c r="C160" s="94">
        <v>44463.55568287037</v>
      </c>
      <c r="D160" s="94" t="s">
        <v>2613</v>
      </c>
      <c r="E160" s="136">
        <v>402</v>
      </c>
      <c r="F160" s="138" t="str">
        <f>VLOOKUP(E160,VIP!$A$2:$O16141,2,0)</f>
        <v>DRBR402</v>
      </c>
      <c r="G160" s="138" t="str">
        <f>VLOOKUP(E160,'LISTADO ATM'!$A$2:$B$900,2,0)</f>
        <v xml:space="preserve">ATM La Sirena La Vega </v>
      </c>
      <c r="H160" s="138" t="str">
        <f>VLOOKUP(E160,VIP!$A$2:$O21102,7,FALSE)</f>
        <v>Si</v>
      </c>
      <c r="I160" s="138" t="str">
        <f>VLOOKUP(E160,VIP!$A$2:$O13067,8,FALSE)</f>
        <v>Si</v>
      </c>
      <c r="J160" s="138" t="str">
        <f>VLOOKUP(E160,VIP!$A$2:$O13017,8,FALSE)</f>
        <v>Si</v>
      </c>
      <c r="K160" s="138" t="str">
        <f>VLOOKUP(E160,VIP!$A$2:$O16591,6,0)</f>
        <v>NO</v>
      </c>
      <c r="L160" s="143" t="s">
        <v>2409</v>
      </c>
      <c r="M160" s="93" t="s">
        <v>2437</v>
      </c>
      <c r="N160" s="93" t="s">
        <v>2443</v>
      </c>
      <c r="O160" s="138" t="s">
        <v>2614</v>
      </c>
      <c r="P160" s="143"/>
      <c r="Q160" s="134" t="s">
        <v>2409</v>
      </c>
    </row>
    <row r="161" spans="1:17" s="119" customFormat="1" ht="18" x14ac:dyDescent="0.25">
      <c r="A161" s="138" t="str">
        <f>VLOOKUP(E161,'LISTADO ATM'!$A$2:$C$901,3,0)</f>
        <v>NORTE</v>
      </c>
      <c r="B161" s="144" t="s">
        <v>2692</v>
      </c>
      <c r="C161" s="94">
        <v>44463.553865740738</v>
      </c>
      <c r="D161" s="94" t="s">
        <v>2613</v>
      </c>
      <c r="E161" s="136">
        <v>703</v>
      </c>
      <c r="F161" s="138" t="str">
        <f>VLOOKUP(E161,VIP!$A$2:$O16142,2,0)</f>
        <v>DRBR703</v>
      </c>
      <c r="G161" s="138" t="str">
        <f>VLOOKUP(E161,'LISTADO ATM'!$A$2:$B$900,2,0)</f>
        <v xml:space="preserve">ATM Oficina El Mamey Los Hidalgos </v>
      </c>
      <c r="H161" s="138" t="str">
        <f>VLOOKUP(E161,VIP!$A$2:$O21103,7,FALSE)</f>
        <v>Si</v>
      </c>
      <c r="I161" s="138" t="str">
        <f>VLOOKUP(E161,VIP!$A$2:$O13068,8,FALSE)</f>
        <v>Si</v>
      </c>
      <c r="J161" s="138" t="str">
        <f>VLOOKUP(E161,VIP!$A$2:$O13018,8,FALSE)</f>
        <v>Si</v>
      </c>
      <c r="K161" s="138" t="str">
        <f>VLOOKUP(E161,VIP!$A$2:$O16592,6,0)</f>
        <v>NO</v>
      </c>
      <c r="L161" s="143" t="s">
        <v>2433</v>
      </c>
      <c r="M161" s="93" t="s">
        <v>2437</v>
      </c>
      <c r="N161" s="93" t="s">
        <v>2443</v>
      </c>
      <c r="O161" s="138" t="s">
        <v>2614</v>
      </c>
      <c r="P161" s="143"/>
      <c r="Q161" s="134" t="s">
        <v>2433</v>
      </c>
    </row>
    <row r="162" spans="1:17" s="119" customFormat="1" ht="18" x14ac:dyDescent="0.25">
      <c r="A162" s="138" t="str">
        <f>VLOOKUP(E162,'LISTADO ATM'!$A$2:$C$901,3,0)</f>
        <v>ESTE</v>
      </c>
      <c r="B162" s="144" t="s">
        <v>2693</v>
      </c>
      <c r="C162" s="94">
        <v>44463.551840277774</v>
      </c>
      <c r="D162" s="94" t="s">
        <v>2459</v>
      </c>
      <c r="E162" s="136">
        <v>609</v>
      </c>
      <c r="F162" s="138" t="str">
        <f>VLOOKUP(E162,VIP!$A$2:$O16143,2,0)</f>
        <v>DRBR120</v>
      </c>
      <c r="G162" s="138" t="str">
        <f>VLOOKUP(E162,'LISTADO ATM'!$A$2:$B$900,2,0)</f>
        <v xml:space="preserve">ATM S/M Jumbo (San Pedro) </v>
      </c>
      <c r="H162" s="138" t="str">
        <f>VLOOKUP(E162,VIP!$A$2:$O21104,7,FALSE)</f>
        <v>Si</v>
      </c>
      <c r="I162" s="138" t="str">
        <f>VLOOKUP(E162,VIP!$A$2:$O13069,8,FALSE)</f>
        <v>Si</v>
      </c>
      <c r="J162" s="138" t="str">
        <f>VLOOKUP(E162,VIP!$A$2:$O13019,8,FALSE)</f>
        <v>Si</v>
      </c>
      <c r="K162" s="138" t="str">
        <f>VLOOKUP(E162,VIP!$A$2:$O16593,6,0)</f>
        <v>NO</v>
      </c>
      <c r="L162" s="143" t="s">
        <v>2712</v>
      </c>
      <c r="M162" s="93" t="s">
        <v>2437</v>
      </c>
      <c r="N162" s="93" t="s">
        <v>2443</v>
      </c>
      <c r="O162" s="138" t="s">
        <v>2615</v>
      </c>
      <c r="P162" s="143"/>
      <c r="Q162" s="134" t="s">
        <v>2712</v>
      </c>
    </row>
    <row r="163" spans="1:17" s="119" customFormat="1" ht="18" x14ac:dyDescent="0.25">
      <c r="A163" s="138" t="str">
        <f>VLOOKUP(E163,'LISTADO ATM'!$A$2:$C$901,3,0)</f>
        <v>NORTE</v>
      </c>
      <c r="B163" s="144" t="s">
        <v>2694</v>
      </c>
      <c r="C163" s="94">
        <v>44463.550486111111</v>
      </c>
      <c r="D163" s="94" t="s">
        <v>2613</v>
      </c>
      <c r="E163" s="136">
        <v>151</v>
      </c>
      <c r="F163" s="138" t="str">
        <f>VLOOKUP(E163,VIP!$A$2:$O16144,2,0)</f>
        <v>DRBR151</v>
      </c>
      <c r="G163" s="138" t="str">
        <f>VLOOKUP(E163,'LISTADO ATM'!$A$2:$B$900,2,0)</f>
        <v xml:space="preserve">ATM Oficina Nagua </v>
      </c>
      <c r="H163" s="138" t="str">
        <f>VLOOKUP(E163,VIP!$A$2:$O21105,7,FALSE)</f>
        <v>Si</v>
      </c>
      <c r="I163" s="138" t="str">
        <f>VLOOKUP(E163,VIP!$A$2:$O13070,8,FALSE)</f>
        <v>Si</v>
      </c>
      <c r="J163" s="138" t="str">
        <f>VLOOKUP(E163,VIP!$A$2:$O13020,8,FALSE)</f>
        <v>Si</v>
      </c>
      <c r="K163" s="138" t="str">
        <f>VLOOKUP(E163,VIP!$A$2:$O16594,6,0)</f>
        <v>SI</v>
      </c>
      <c r="L163" s="143" t="s">
        <v>2409</v>
      </c>
      <c r="M163" s="93" t="s">
        <v>2437</v>
      </c>
      <c r="N163" s="93" t="s">
        <v>2443</v>
      </c>
      <c r="O163" s="138" t="s">
        <v>2614</v>
      </c>
      <c r="P163" s="143"/>
      <c r="Q163" s="134" t="s">
        <v>2409</v>
      </c>
    </row>
    <row r="164" spans="1:17" s="119" customFormat="1" ht="18" x14ac:dyDescent="0.25">
      <c r="A164" s="138" t="str">
        <f>VLOOKUP(E164,'LISTADO ATM'!$A$2:$C$901,3,0)</f>
        <v>NORTE</v>
      </c>
      <c r="B164" s="144" t="s">
        <v>2695</v>
      </c>
      <c r="C164" s="94">
        <v>44463.509502314817</v>
      </c>
      <c r="D164" s="94" t="s">
        <v>2613</v>
      </c>
      <c r="E164" s="136">
        <v>760</v>
      </c>
      <c r="F164" s="138" t="str">
        <f>VLOOKUP(E164,VIP!$A$2:$O16145,2,0)</f>
        <v>DRBR760</v>
      </c>
      <c r="G164" s="138" t="str">
        <f>VLOOKUP(E164,'LISTADO ATM'!$A$2:$B$900,2,0)</f>
        <v xml:space="preserve">ATM UNP Cruce Guayacanes (Mao) </v>
      </c>
      <c r="H164" s="138" t="str">
        <f>VLOOKUP(E164,VIP!$A$2:$O21106,7,FALSE)</f>
        <v>Si</v>
      </c>
      <c r="I164" s="138" t="str">
        <f>VLOOKUP(E164,VIP!$A$2:$O13071,8,FALSE)</f>
        <v>Si</v>
      </c>
      <c r="J164" s="138" t="str">
        <f>VLOOKUP(E164,VIP!$A$2:$O13021,8,FALSE)</f>
        <v>Si</v>
      </c>
      <c r="K164" s="138" t="str">
        <f>VLOOKUP(E164,VIP!$A$2:$O16595,6,0)</f>
        <v>NO</v>
      </c>
      <c r="L164" s="143" t="s">
        <v>2409</v>
      </c>
      <c r="M164" s="93" t="s">
        <v>2437</v>
      </c>
      <c r="N164" s="93" t="s">
        <v>2443</v>
      </c>
      <c r="O164" s="138" t="s">
        <v>2614</v>
      </c>
      <c r="P164" s="143"/>
      <c r="Q164" s="134" t="s">
        <v>2409</v>
      </c>
    </row>
    <row r="165" spans="1:17" s="119" customFormat="1" ht="18" x14ac:dyDescent="0.25">
      <c r="A165" s="138" t="str">
        <f>VLOOKUP(E165,'LISTADO ATM'!$A$2:$C$901,3,0)</f>
        <v>ESTE</v>
      </c>
      <c r="B165" s="144" t="s">
        <v>2696</v>
      </c>
      <c r="C165" s="94">
        <v>44463.508356481485</v>
      </c>
      <c r="D165" s="94" t="s">
        <v>2459</v>
      </c>
      <c r="E165" s="136">
        <v>630</v>
      </c>
      <c r="F165" s="138" t="str">
        <f>VLOOKUP(E165,VIP!$A$2:$O16146,2,0)</f>
        <v>DRBR112</v>
      </c>
      <c r="G165" s="138" t="str">
        <f>VLOOKUP(E165,'LISTADO ATM'!$A$2:$B$900,2,0)</f>
        <v xml:space="preserve">ATM Oficina Plaza Zaglul (SPM) </v>
      </c>
      <c r="H165" s="138" t="str">
        <f>VLOOKUP(E165,VIP!$A$2:$O21107,7,FALSE)</f>
        <v>Si</v>
      </c>
      <c r="I165" s="138" t="str">
        <f>VLOOKUP(E165,VIP!$A$2:$O13072,8,FALSE)</f>
        <v>Si</v>
      </c>
      <c r="J165" s="138" t="str">
        <f>VLOOKUP(E165,VIP!$A$2:$O13022,8,FALSE)</f>
        <v>Si</v>
      </c>
      <c r="K165" s="138" t="str">
        <f>VLOOKUP(E165,VIP!$A$2:$O16596,6,0)</f>
        <v>NO</v>
      </c>
      <c r="L165" s="143" t="s">
        <v>2409</v>
      </c>
      <c r="M165" s="93" t="s">
        <v>2437</v>
      </c>
      <c r="N165" s="93" t="s">
        <v>2443</v>
      </c>
      <c r="O165" s="138" t="s">
        <v>2615</v>
      </c>
      <c r="P165" s="143"/>
      <c r="Q165" s="134" t="s">
        <v>2409</v>
      </c>
    </row>
    <row r="166" spans="1:17" s="119" customFormat="1" ht="18" x14ac:dyDescent="0.25">
      <c r="A166" s="138" t="str">
        <f>VLOOKUP(E166,'LISTADO ATM'!$A$2:$C$901,3,0)</f>
        <v>DISTRITO NACIONAL</v>
      </c>
      <c r="B166" s="144" t="s">
        <v>2707</v>
      </c>
      <c r="C166" s="94">
        <v>44463.507488425923</v>
      </c>
      <c r="D166" s="94" t="s">
        <v>2440</v>
      </c>
      <c r="E166" s="136">
        <v>958</v>
      </c>
      <c r="F166" s="138" t="str">
        <f>VLOOKUP(E166,VIP!$A$2:$O16147,2,0)</f>
        <v>DRBR958</v>
      </c>
      <c r="G166" s="138" t="str">
        <f>VLOOKUP(E166,'LISTADO ATM'!$A$2:$B$900,2,0)</f>
        <v xml:space="preserve">ATM Olé Aut. San Isidro </v>
      </c>
      <c r="H166" s="138" t="str">
        <f>VLOOKUP(E166,VIP!$A$2:$O21108,7,FALSE)</f>
        <v>Si</v>
      </c>
      <c r="I166" s="138" t="str">
        <f>VLOOKUP(E166,VIP!$A$2:$O13073,8,FALSE)</f>
        <v>Si</v>
      </c>
      <c r="J166" s="138" t="str">
        <f>VLOOKUP(E166,VIP!$A$2:$O13023,8,FALSE)</f>
        <v>Si</v>
      </c>
      <c r="K166" s="138" t="str">
        <f>VLOOKUP(E166,VIP!$A$2:$O16597,6,0)</f>
        <v>NO</v>
      </c>
      <c r="L166" s="143" t="s">
        <v>2409</v>
      </c>
      <c r="M166" s="93" t="s">
        <v>2437</v>
      </c>
      <c r="N166" s="93" t="s">
        <v>2443</v>
      </c>
      <c r="O166" s="138" t="s">
        <v>2444</v>
      </c>
      <c r="P166" s="143"/>
      <c r="Q166" s="134" t="s">
        <v>2409</v>
      </c>
    </row>
    <row r="167" spans="1:17" s="119" customFormat="1" ht="18" x14ac:dyDescent="0.25">
      <c r="A167" s="138" t="str">
        <f>VLOOKUP(E167,'LISTADO ATM'!$A$2:$C$901,3,0)</f>
        <v>NORTE</v>
      </c>
      <c r="B167" s="144" t="s">
        <v>2697</v>
      </c>
      <c r="C167" s="94">
        <v>44463.506145833337</v>
      </c>
      <c r="D167" s="94" t="s">
        <v>2175</v>
      </c>
      <c r="E167" s="136">
        <v>138</v>
      </c>
      <c r="F167" s="138" t="str">
        <f>VLOOKUP(E167,VIP!$A$2:$O16148,2,0)</f>
        <v>DRBR138</v>
      </c>
      <c r="G167" s="138" t="str">
        <f>VLOOKUP(E167,'LISTADO ATM'!$A$2:$B$900,2,0)</f>
        <v xml:space="preserve">ATM UNP Fantino </v>
      </c>
      <c r="H167" s="138" t="str">
        <f>VLOOKUP(E167,VIP!$A$2:$O21109,7,FALSE)</f>
        <v>Si</v>
      </c>
      <c r="I167" s="138" t="str">
        <f>VLOOKUP(E167,VIP!$A$2:$O13074,8,FALSE)</f>
        <v>Si</v>
      </c>
      <c r="J167" s="138" t="str">
        <f>VLOOKUP(E167,VIP!$A$2:$O13024,8,FALSE)</f>
        <v>Si</v>
      </c>
      <c r="K167" s="138" t="str">
        <f>VLOOKUP(E167,VIP!$A$2:$O16598,6,0)</f>
        <v>NO</v>
      </c>
      <c r="L167" s="143" t="s">
        <v>2212</v>
      </c>
      <c r="M167" s="93" t="s">
        <v>2437</v>
      </c>
      <c r="N167" s="93" t="s">
        <v>2443</v>
      </c>
      <c r="O167" s="138" t="s">
        <v>2629</v>
      </c>
      <c r="P167" s="143"/>
      <c r="Q167" s="134" t="s">
        <v>2212</v>
      </c>
    </row>
    <row r="168" spans="1:17" s="119" customFormat="1" ht="18" x14ac:dyDescent="0.25">
      <c r="A168" s="138" t="str">
        <f>VLOOKUP(E168,'LISTADO ATM'!$A$2:$C$901,3,0)</f>
        <v>ESTE</v>
      </c>
      <c r="B168" s="144" t="s">
        <v>2708</v>
      </c>
      <c r="C168" s="94">
        <v>44463.504930555559</v>
      </c>
      <c r="D168" s="94" t="s">
        <v>2440</v>
      </c>
      <c r="E168" s="136">
        <v>104</v>
      </c>
      <c r="F168" s="138" t="str">
        <f>VLOOKUP(E168,VIP!$A$2:$O16149,2,0)</f>
        <v>DRBR104</v>
      </c>
      <c r="G168" s="138" t="str">
        <f>VLOOKUP(E168,'LISTADO ATM'!$A$2:$B$900,2,0)</f>
        <v xml:space="preserve">ATM Jumbo Higuey </v>
      </c>
      <c r="H168" s="138" t="str">
        <f>VLOOKUP(E168,VIP!$A$2:$O21110,7,FALSE)</f>
        <v>Si</v>
      </c>
      <c r="I168" s="138" t="str">
        <f>VLOOKUP(E168,VIP!$A$2:$O13075,8,FALSE)</f>
        <v>Si</v>
      </c>
      <c r="J168" s="138" t="str">
        <f>VLOOKUP(E168,VIP!$A$2:$O13025,8,FALSE)</f>
        <v>Si</v>
      </c>
      <c r="K168" s="138" t="str">
        <f>VLOOKUP(E168,VIP!$A$2:$O16599,6,0)</f>
        <v>NO</v>
      </c>
      <c r="L168" s="143" t="s">
        <v>2409</v>
      </c>
      <c r="M168" s="93" t="s">
        <v>2437</v>
      </c>
      <c r="N168" s="93" t="s">
        <v>2443</v>
      </c>
      <c r="O168" s="138" t="s">
        <v>2444</v>
      </c>
      <c r="P168" s="143"/>
      <c r="Q168" s="134" t="s">
        <v>2409</v>
      </c>
    </row>
    <row r="169" spans="1:17" s="119" customFormat="1" ht="18" x14ac:dyDescent="0.25">
      <c r="A169" s="138" t="str">
        <f>VLOOKUP(E169,'LISTADO ATM'!$A$2:$C$901,3,0)</f>
        <v>NORTE</v>
      </c>
      <c r="B169" s="144" t="s">
        <v>2698</v>
      </c>
      <c r="C169" s="94">
        <v>44463.503958333335</v>
      </c>
      <c r="D169" s="94" t="s">
        <v>2613</v>
      </c>
      <c r="E169" s="136">
        <v>395</v>
      </c>
      <c r="F169" s="138" t="str">
        <f>VLOOKUP(E169,VIP!$A$2:$O16150,2,0)</f>
        <v>DRBR395</v>
      </c>
      <c r="G169" s="138" t="str">
        <f>VLOOKUP(E169,'LISTADO ATM'!$A$2:$B$900,2,0)</f>
        <v xml:space="preserve">ATM UNP Sabana Iglesia </v>
      </c>
      <c r="H169" s="138" t="str">
        <f>VLOOKUP(E169,VIP!$A$2:$O21111,7,FALSE)</f>
        <v>Si</v>
      </c>
      <c r="I169" s="138" t="str">
        <f>VLOOKUP(E169,VIP!$A$2:$O13076,8,FALSE)</f>
        <v>Si</v>
      </c>
      <c r="J169" s="138" t="str">
        <f>VLOOKUP(E169,VIP!$A$2:$O13026,8,FALSE)</f>
        <v>Si</v>
      </c>
      <c r="K169" s="138" t="str">
        <f>VLOOKUP(E169,VIP!$A$2:$O16600,6,0)</f>
        <v>NO</v>
      </c>
      <c r="L169" s="143" t="s">
        <v>2712</v>
      </c>
      <c r="M169" s="93" t="s">
        <v>2437</v>
      </c>
      <c r="N169" s="93" t="s">
        <v>2443</v>
      </c>
      <c r="O169" s="138" t="s">
        <v>2614</v>
      </c>
      <c r="P169" s="143"/>
      <c r="Q169" s="134" t="s">
        <v>2712</v>
      </c>
    </row>
    <row r="170" spans="1:17" s="119" customFormat="1" ht="18" x14ac:dyDescent="0.25">
      <c r="A170" s="138" t="str">
        <f>VLOOKUP(E170,'LISTADO ATM'!$A$2:$C$901,3,0)</f>
        <v>NORTE</v>
      </c>
      <c r="B170" s="144" t="s">
        <v>2699</v>
      </c>
      <c r="C170" s="94">
        <v>44463.501782407409</v>
      </c>
      <c r="D170" s="94" t="s">
        <v>2613</v>
      </c>
      <c r="E170" s="136">
        <v>746</v>
      </c>
      <c r="F170" s="138" t="str">
        <f>VLOOKUP(E170,VIP!$A$2:$O16151,2,0)</f>
        <v>DRBR156</v>
      </c>
      <c r="G170" s="138" t="str">
        <f>VLOOKUP(E170,'LISTADO ATM'!$A$2:$B$900,2,0)</f>
        <v xml:space="preserve">ATM Oficina Las Terrenas </v>
      </c>
      <c r="H170" s="138" t="str">
        <f>VLOOKUP(E170,VIP!$A$2:$O21112,7,FALSE)</f>
        <v>Si</v>
      </c>
      <c r="I170" s="138" t="str">
        <f>VLOOKUP(E170,VIP!$A$2:$O13077,8,FALSE)</f>
        <v>Si</v>
      </c>
      <c r="J170" s="138" t="str">
        <f>VLOOKUP(E170,VIP!$A$2:$O13027,8,FALSE)</f>
        <v>Si</v>
      </c>
      <c r="K170" s="138" t="str">
        <f>VLOOKUP(E170,VIP!$A$2:$O16601,6,0)</f>
        <v>SI</v>
      </c>
      <c r="L170" s="143" t="s">
        <v>2409</v>
      </c>
      <c r="M170" s="93" t="s">
        <v>2437</v>
      </c>
      <c r="N170" s="93" t="s">
        <v>2443</v>
      </c>
      <c r="O170" s="138" t="s">
        <v>2614</v>
      </c>
      <c r="P170" s="143"/>
      <c r="Q170" s="134" t="s">
        <v>2409</v>
      </c>
    </row>
    <row r="171" spans="1:17" s="119" customFormat="1" ht="18" x14ac:dyDescent="0.25">
      <c r="A171" s="138" t="str">
        <f>VLOOKUP(E171,'LISTADO ATM'!$A$2:$C$901,3,0)</f>
        <v>NORTE</v>
      </c>
      <c r="B171" s="144" t="s">
        <v>2700</v>
      </c>
      <c r="C171" s="94">
        <v>44463.499976851854</v>
      </c>
      <c r="D171" s="94" t="s">
        <v>2613</v>
      </c>
      <c r="E171" s="136">
        <v>605</v>
      </c>
      <c r="F171" s="138" t="str">
        <f>VLOOKUP(E171,VIP!$A$2:$O16152,2,0)</f>
        <v>DRBR141</v>
      </c>
      <c r="G171" s="138" t="str">
        <f>VLOOKUP(E171,'LISTADO ATM'!$A$2:$B$900,2,0)</f>
        <v xml:space="preserve">ATM Oficina Bonao I </v>
      </c>
      <c r="H171" s="138" t="str">
        <f>VLOOKUP(E171,VIP!$A$2:$O21113,7,FALSE)</f>
        <v>Si</v>
      </c>
      <c r="I171" s="138" t="str">
        <f>VLOOKUP(E171,VIP!$A$2:$O13078,8,FALSE)</f>
        <v>Si</v>
      </c>
      <c r="J171" s="138" t="str">
        <f>VLOOKUP(E171,VIP!$A$2:$O13028,8,FALSE)</f>
        <v>Si</v>
      </c>
      <c r="K171" s="138" t="str">
        <f>VLOOKUP(E171,VIP!$A$2:$O16602,6,0)</f>
        <v>SI</v>
      </c>
      <c r="L171" s="143" t="s">
        <v>2409</v>
      </c>
      <c r="M171" s="93" t="s">
        <v>2437</v>
      </c>
      <c r="N171" s="93" t="s">
        <v>2443</v>
      </c>
      <c r="O171" s="138" t="s">
        <v>2614</v>
      </c>
      <c r="P171" s="143"/>
      <c r="Q171" s="134" t="s">
        <v>2409</v>
      </c>
    </row>
    <row r="172" spans="1:17" s="119" customFormat="1" ht="18" x14ac:dyDescent="0.25">
      <c r="A172" s="138" t="str">
        <f>VLOOKUP(E172,'LISTADO ATM'!$A$2:$C$901,3,0)</f>
        <v>SUR</v>
      </c>
      <c r="B172" s="144" t="s">
        <v>2709</v>
      </c>
      <c r="C172" s="94">
        <v>44463.498622685183</v>
      </c>
      <c r="D172" s="94" t="s">
        <v>2440</v>
      </c>
      <c r="E172" s="136">
        <v>615</v>
      </c>
      <c r="F172" s="138" t="str">
        <f>VLOOKUP(E172,VIP!$A$2:$O16153,2,0)</f>
        <v>DRBR418</v>
      </c>
      <c r="G172" s="138" t="str">
        <f>VLOOKUP(E172,'LISTADO ATM'!$A$2:$B$900,2,0)</f>
        <v xml:space="preserve">ATM Estación Sunix Cabral (Barahona) </v>
      </c>
      <c r="H172" s="138" t="str">
        <f>VLOOKUP(E172,VIP!$A$2:$O21114,7,FALSE)</f>
        <v>Si</v>
      </c>
      <c r="I172" s="138" t="str">
        <f>VLOOKUP(E172,VIP!$A$2:$O13079,8,FALSE)</f>
        <v>Si</v>
      </c>
      <c r="J172" s="138" t="str">
        <f>VLOOKUP(E172,VIP!$A$2:$O13029,8,FALSE)</f>
        <v>Si</v>
      </c>
      <c r="K172" s="138" t="str">
        <f>VLOOKUP(E172,VIP!$A$2:$O16603,6,0)</f>
        <v>NO</v>
      </c>
      <c r="L172" s="143" t="s">
        <v>2409</v>
      </c>
      <c r="M172" s="93" t="s">
        <v>2437</v>
      </c>
      <c r="N172" s="93" t="s">
        <v>2443</v>
      </c>
      <c r="O172" s="138" t="s">
        <v>2444</v>
      </c>
      <c r="P172" s="143"/>
      <c r="Q172" s="134" t="s">
        <v>2409</v>
      </c>
    </row>
    <row r="173" spans="1:17" s="119" customFormat="1" ht="18" x14ac:dyDescent="0.25">
      <c r="A173" s="138" t="str">
        <f>VLOOKUP(E173,'LISTADO ATM'!$A$2:$C$901,3,0)</f>
        <v>NORTE</v>
      </c>
      <c r="B173" s="144" t="s">
        <v>2701</v>
      </c>
      <c r="C173" s="94">
        <v>44463.497685185182</v>
      </c>
      <c r="D173" s="94" t="s">
        <v>2613</v>
      </c>
      <c r="E173" s="136">
        <v>633</v>
      </c>
      <c r="F173" s="138" t="str">
        <f>VLOOKUP(E173,VIP!$A$2:$O16154,2,0)</f>
        <v>DRBR260</v>
      </c>
      <c r="G173" s="138" t="str">
        <f>VLOOKUP(E173,'LISTADO ATM'!$A$2:$B$900,2,0)</f>
        <v xml:space="preserve">ATM Autobanco Las Colinas </v>
      </c>
      <c r="H173" s="138" t="str">
        <f>VLOOKUP(E173,VIP!$A$2:$O21115,7,FALSE)</f>
        <v>Si</v>
      </c>
      <c r="I173" s="138" t="str">
        <f>VLOOKUP(E173,VIP!$A$2:$O13080,8,FALSE)</f>
        <v>Si</v>
      </c>
      <c r="J173" s="138" t="str">
        <f>VLOOKUP(E173,VIP!$A$2:$O13030,8,FALSE)</f>
        <v>Si</v>
      </c>
      <c r="K173" s="138" t="str">
        <f>VLOOKUP(E173,VIP!$A$2:$O16604,6,0)</f>
        <v>SI</v>
      </c>
      <c r="L173" s="143" t="s">
        <v>2409</v>
      </c>
      <c r="M173" s="93" t="s">
        <v>2437</v>
      </c>
      <c r="N173" s="93" t="s">
        <v>2443</v>
      </c>
      <c r="O173" s="138" t="s">
        <v>2614</v>
      </c>
      <c r="P173" s="143"/>
      <c r="Q173" s="134" t="s">
        <v>2409</v>
      </c>
    </row>
    <row r="174" spans="1:17" s="119" customFormat="1" ht="18" x14ac:dyDescent="0.25">
      <c r="A174" s="138" t="str">
        <f>VLOOKUP(E174,'LISTADO ATM'!$A$2:$C$901,3,0)</f>
        <v>NORTE</v>
      </c>
      <c r="B174" s="144" t="s">
        <v>2702</v>
      </c>
      <c r="C174" s="94">
        <v>44463.496504629627</v>
      </c>
      <c r="D174" s="94" t="s">
        <v>2459</v>
      </c>
      <c r="E174" s="136">
        <v>348</v>
      </c>
      <c r="F174" s="138" t="str">
        <f>VLOOKUP(E174,VIP!$A$2:$O16155,2,0)</f>
        <v>DRBR348</v>
      </c>
      <c r="G174" s="138" t="str">
        <f>VLOOKUP(E174,'LISTADO ATM'!$A$2:$B$900,2,0)</f>
        <v xml:space="preserve">ATM Oficina Las Terrenas </v>
      </c>
      <c r="H174" s="138" t="str">
        <f>VLOOKUP(E174,VIP!$A$2:$O21116,7,FALSE)</f>
        <v>N/A</v>
      </c>
      <c r="I174" s="138" t="str">
        <f>VLOOKUP(E174,VIP!$A$2:$O13081,8,FALSE)</f>
        <v>N/A</v>
      </c>
      <c r="J174" s="138" t="str">
        <f>VLOOKUP(E174,VIP!$A$2:$O13031,8,FALSE)</f>
        <v>N/A</v>
      </c>
      <c r="K174" s="138" t="str">
        <f>VLOOKUP(E174,VIP!$A$2:$O16605,6,0)</f>
        <v>N/A</v>
      </c>
      <c r="L174" s="143" t="s">
        <v>2409</v>
      </c>
      <c r="M174" s="93" t="s">
        <v>2437</v>
      </c>
      <c r="N174" s="93" t="s">
        <v>2443</v>
      </c>
      <c r="O174" s="138" t="s">
        <v>2615</v>
      </c>
      <c r="P174" s="143"/>
      <c r="Q174" s="134" t="s">
        <v>2409</v>
      </c>
    </row>
    <row r="175" spans="1:17" s="119" customFormat="1" ht="18" x14ac:dyDescent="0.25">
      <c r="A175" s="138" t="str">
        <f>VLOOKUP(E175,'LISTADO ATM'!$A$2:$C$901,3,0)</f>
        <v>SUR</v>
      </c>
      <c r="B175" s="144" t="s">
        <v>2710</v>
      </c>
      <c r="C175" s="94">
        <v>44463.49554398148</v>
      </c>
      <c r="D175" s="94" t="s">
        <v>2440</v>
      </c>
      <c r="E175" s="136">
        <v>582</v>
      </c>
      <c r="F175" s="138" t="str">
        <f>VLOOKUP(E175,VIP!$A$2:$O16156,2,0)</f>
        <v xml:space="preserve">DRBR582 </v>
      </c>
      <c r="G175" s="138" t="str">
        <f>VLOOKUP(E175,'LISTADO ATM'!$A$2:$B$900,2,0)</f>
        <v>ATM Estación Sabana Yegua</v>
      </c>
      <c r="H175" s="138" t="str">
        <f>VLOOKUP(E175,VIP!$A$2:$O21117,7,FALSE)</f>
        <v>N/A</v>
      </c>
      <c r="I175" s="138" t="str">
        <f>VLOOKUP(E175,VIP!$A$2:$O13082,8,FALSE)</f>
        <v>N/A</v>
      </c>
      <c r="J175" s="138" t="str">
        <f>VLOOKUP(E175,VIP!$A$2:$O13032,8,FALSE)</f>
        <v>N/A</v>
      </c>
      <c r="K175" s="138" t="str">
        <f>VLOOKUP(E175,VIP!$A$2:$O16606,6,0)</f>
        <v>N/A</v>
      </c>
      <c r="L175" s="143" t="s">
        <v>2409</v>
      </c>
      <c r="M175" s="93" t="s">
        <v>2437</v>
      </c>
      <c r="N175" s="93" t="s">
        <v>2443</v>
      </c>
      <c r="O175" s="138" t="s">
        <v>2444</v>
      </c>
      <c r="P175" s="143"/>
      <c r="Q175" s="134" t="s">
        <v>2409</v>
      </c>
    </row>
    <row r="176" spans="1:17" s="119" customFormat="1" ht="18" x14ac:dyDescent="0.25">
      <c r="A176" s="138" t="str">
        <f>VLOOKUP(E176,'LISTADO ATM'!$A$2:$C$901,3,0)</f>
        <v>ESTE</v>
      </c>
      <c r="B176" s="144" t="s">
        <v>2703</v>
      </c>
      <c r="C176" s="94">
        <v>44463.493437500001</v>
      </c>
      <c r="D176" s="94" t="s">
        <v>2459</v>
      </c>
      <c r="E176" s="136">
        <v>830</v>
      </c>
      <c r="F176" s="138" t="str">
        <f>VLOOKUP(E176,VIP!$A$2:$O16157,2,0)</f>
        <v>DRBR830</v>
      </c>
      <c r="G176" s="138" t="str">
        <f>VLOOKUP(E176,'LISTADO ATM'!$A$2:$B$900,2,0)</f>
        <v xml:space="preserve">ATM UNP Sabana Grande de Boyá </v>
      </c>
      <c r="H176" s="138" t="str">
        <f>VLOOKUP(E176,VIP!$A$2:$O21118,7,FALSE)</f>
        <v>Si</v>
      </c>
      <c r="I176" s="138" t="str">
        <f>VLOOKUP(E176,VIP!$A$2:$O13083,8,FALSE)</f>
        <v>Si</v>
      </c>
      <c r="J176" s="138" t="str">
        <f>VLOOKUP(E176,VIP!$A$2:$O13033,8,FALSE)</f>
        <v>Si</v>
      </c>
      <c r="K176" s="138" t="str">
        <f>VLOOKUP(E176,VIP!$A$2:$O16607,6,0)</f>
        <v>NO</v>
      </c>
      <c r="L176" s="143" t="s">
        <v>2409</v>
      </c>
      <c r="M176" s="93" t="s">
        <v>2437</v>
      </c>
      <c r="N176" s="93" t="s">
        <v>2443</v>
      </c>
      <c r="O176" s="138" t="s">
        <v>2615</v>
      </c>
      <c r="P176" s="143"/>
      <c r="Q176" s="134" t="s">
        <v>2409</v>
      </c>
    </row>
    <row r="177" spans="1:17" s="119" customFormat="1" ht="18" x14ac:dyDescent="0.25">
      <c r="A177" s="138" t="str">
        <f>VLOOKUP(E177,'LISTADO ATM'!$A$2:$C$901,3,0)</f>
        <v>SUR</v>
      </c>
      <c r="B177" s="144" t="s">
        <v>2704</v>
      </c>
      <c r="C177" s="94">
        <v>44463.469652777778</v>
      </c>
      <c r="D177" s="94" t="s">
        <v>2174</v>
      </c>
      <c r="E177" s="136">
        <v>470</v>
      </c>
      <c r="F177" s="138" t="str">
        <f>VLOOKUP(E177,VIP!$A$2:$O16158,2,0)</f>
        <v>DRBR470</v>
      </c>
      <c r="G177" s="138" t="str">
        <f>VLOOKUP(E177,'LISTADO ATM'!$A$2:$B$900,2,0)</f>
        <v xml:space="preserve">ATM Hospital Taiwán (Azua) </v>
      </c>
      <c r="H177" s="138" t="str">
        <f>VLOOKUP(E177,VIP!$A$2:$O21119,7,FALSE)</f>
        <v>Si</v>
      </c>
      <c r="I177" s="138" t="str">
        <f>VLOOKUP(E177,VIP!$A$2:$O13084,8,FALSE)</f>
        <v>Si</v>
      </c>
      <c r="J177" s="138" t="str">
        <f>VLOOKUP(E177,VIP!$A$2:$O13034,8,FALSE)</f>
        <v>Si</v>
      </c>
      <c r="K177" s="138" t="str">
        <f>VLOOKUP(E177,VIP!$A$2:$O16608,6,0)</f>
        <v>NO</v>
      </c>
      <c r="L177" s="143" t="s">
        <v>2705</v>
      </c>
      <c r="M177" s="93" t="s">
        <v>2437</v>
      </c>
      <c r="N177" s="93" t="s">
        <v>2443</v>
      </c>
      <c r="O177" s="138" t="s">
        <v>2445</v>
      </c>
      <c r="P177" s="143"/>
      <c r="Q177" s="134" t="s">
        <v>2705</v>
      </c>
    </row>
    <row r="1024273" spans="16:16" ht="18" x14ac:dyDescent="0.25">
      <c r="P1024273" s="127"/>
    </row>
  </sheetData>
  <autoFilter ref="A4:Q4">
    <sortState ref="A5:Q153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5:B28">
    <cfRule type="duplicateValues" dxfId="707" priority="369"/>
    <cfRule type="duplicateValues" dxfId="706" priority="370"/>
  </conditionalFormatting>
  <conditionalFormatting sqref="B15:B28">
    <cfRule type="duplicateValues" dxfId="705" priority="368"/>
  </conditionalFormatting>
  <conditionalFormatting sqref="B15:B28">
    <cfRule type="duplicateValues" dxfId="704" priority="365"/>
    <cfRule type="duplicateValues" dxfId="703" priority="366"/>
    <cfRule type="duplicateValues" dxfId="702" priority="367"/>
  </conditionalFormatting>
  <conditionalFormatting sqref="B15:B28">
    <cfRule type="duplicateValues" dxfId="701" priority="361"/>
    <cfRule type="duplicateValues" dxfId="700" priority="362"/>
    <cfRule type="duplicateValues" dxfId="699" priority="363"/>
    <cfRule type="duplicateValues" dxfId="698" priority="364"/>
  </conditionalFormatting>
  <conditionalFormatting sqref="E108:E109">
    <cfRule type="duplicateValues" dxfId="697" priority="358"/>
  </conditionalFormatting>
  <conditionalFormatting sqref="E108:E109">
    <cfRule type="duplicateValues" dxfId="696" priority="356"/>
    <cfRule type="duplicateValues" dxfId="695" priority="357"/>
  </conditionalFormatting>
  <conditionalFormatting sqref="E108:E109">
    <cfRule type="duplicateValues" dxfId="694" priority="353"/>
    <cfRule type="duplicateValues" dxfId="693" priority="354"/>
    <cfRule type="duplicateValues" dxfId="692" priority="355"/>
  </conditionalFormatting>
  <conditionalFormatting sqref="B108:B109">
    <cfRule type="duplicateValues" dxfId="691" priority="351"/>
    <cfRule type="duplicateValues" dxfId="690" priority="352"/>
  </conditionalFormatting>
  <conditionalFormatting sqref="B108:B109">
    <cfRule type="duplicateValues" dxfId="689" priority="350"/>
  </conditionalFormatting>
  <conditionalFormatting sqref="B108:B109">
    <cfRule type="duplicateValues" dxfId="688" priority="347"/>
    <cfRule type="duplicateValues" dxfId="687" priority="348"/>
    <cfRule type="duplicateValues" dxfId="686" priority="349"/>
  </conditionalFormatting>
  <conditionalFormatting sqref="B108:B109">
    <cfRule type="duplicateValues" dxfId="685" priority="343"/>
    <cfRule type="duplicateValues" dxfId="684" priority="344"/>
    <cfRule type="duplicateValues" dxfId="683" priority="345"/>
    <cfRule type="duplicateValues" dxfId="682" priority="346"/>
  </conditionalFormatting>
  <conditionalFormatting sqref="B78:B107">
    <cfRule type="duplicateValues" dxfId="681" priority="161620"/>
    <cfRule type="duplicateValues" dxfId="680" priority="161621"/>
  </conditionalFormatting>
  <conditionalFormatting sqref="B78:B107">
    <cfRule type="duplicateValues" dxfId="679" priority="161624"/>
  </conditionalFormatting>
  <conditionalFormatting sqref="B78:B107">
    <cfRule type="duplicateValues" dxfId="678" priority="161626"/>
    <cfRule type="duplicateValues" dxfId="677" priority="161627"/>
    <cfRule type="duplicateValues" dxfId="676" priority="161628"/>
  </conditionalFormatting>
  <conditionalFormatting sqref="E78:E107">
    <cfRule type="duplicateValues" dxfId="675" priority="161632"/>
  </conditionalFormatting>
  <conditionalFormatting sqref="E78:E107">
    <cfRule type="duplicateValues" dxfId="674" priority="161634"/>
    <cfRule type="duplicateValues" dxfId="673" priority="161635"/>
  </conditionalFormatting>
  <conditionalFormatting sqref="E78:E107">
    <cfRule type="duplicateValues" dxfId="672" priority="161638"/>
    <cfRule type="duplicateValues" dxfId="671" priority="161639"/>
    <cfRule type="duplicateValues" dxfId="670" priority="161640"/>
  </conditionalFormatting>
  <conditionalFormatting sqref="B78:B107">
    <cfRule type="duplicateValues" dxfId="669" priority="161644"/>
    <cfRule type="duplicateValues" dxfId="668" priority="161645"/>
    <cfRule type="duplicateValues" dxfId="667" priority="161646"/>
    <cfRule type="duplicateValues" dxfId="666" priority="161647"/>
  </conditionalFormatting>
  <conditionalFormatting sqref="E110">
    <cfRule type="duplicateValues" dxfId="665" priority="340"/>
  </conditionalFormatting>
  <conditionalFormatting sqref="E110">
    <cfRule type="duplicateValues" dxfId="664" priority="338"/>
    <cfRule type="duplicateValues" dxfId="663" priority="339"/>
  </conditionalFormatting>
  <conditionalFormatting sqref="E110">
    <cfRule type="duplicateValues" dxfId="662" priority="335"/>
    <cfRule type="duplicateValues" dxfId="661" priority="336"/>
    <cfRule type="duplicateValues" dxfId="660" priority="337"/>
  </conditionalFormatting>
  <conditionalFormatting sqref="B110">
    <cfRule type="duplicateValues" dxfId="659" priority="333"/>
    <cfRule type="duplicateValues" dxfId="658" priority="334"/>
  </conditionalFormatting>
  <conditionalFormatting sqref="B110">
    <cfRule type="duplicateValues" dxfId="657" priority="332"/>
  </conditionalFormatting>
  <conditionalFormatting sqref="B110">
    <cfRule type="duplicateValues" dxfId="656" priority="329"/>
    <cfRule type="duplicateValues" dxfId="655" priority="330"/>
    <cfRule type="duplicateValues" dxfId="654" priority="331"/>
  </conditionalFormatting>
  <conditionalFormatting sqref="B110">
    <cfRule type="duplicateValues" dxfId="653" priority="325"/>
    <cfRule type="duplicateValues" dxfId="652" priority="326"/>
    <cfRule type="duplicateValues" dxfId="651" priority="327"/>
    <cfRule type="duplicateValues" dxfId="650" priority="328"/>
  </conditionalFormatting>
  <conditionalFormatting sqref="B29:B77">
    <cfRule type="duplicateValues" dxfId="649" priority="161734"/>
    <cfRule type="duplicateValues" dxfId="648" priority="161735"/>
  </conditionalFormatting>
  <conditionalFormatting sqref="B29:B77">
    <cfRule type="duplicateValues" dxfId="647" priority="161738"/>
  </conditionalFormatting>
  <conditionalFormatting sqref="B29:B77">
    <cfRule type="duplicateValues" dxfId="646" priority="161740"/>
    <cfRule type="duplicateValues" dxfId="645" priority="161741"/>
    <cfRule type="duplicateValues" dxfId="644" priority="161742"/>
  </conditionalFormatting>
  <conditionalFormatting sqref="E28:E77">
    <cfRule type="duplicateValues" dxfId="643" priority="161746"/>
  </conditionalFormatting>
  <conditionalFormatting sqref="E28:E77">
    <cfRule type="duplicateValues" dxfId="642" priority="161748"/>
    <cfRule type="duplicateValues" dxfId="641" priority="161749"/>
  </conditionalFormatting>
  <conditionalFormatting sqref="E28:E77">
    <cfRule type="duplicateValues" dxfId="640" priority="161752"/>
    <cfRule type="duplicateValues" dxfId="639" priority="161753"/>
    <cfRule type="duplicateValues" dxfId="638" priority="161754"/>
  </conditionalFormatting>
  <conditionalFormatting sqref="B29:B77">
    <cfRule type="duplicateValues" dxfId="637" priority="161758"/>
    <cfRule type="duplicateValues" dxfId="636" priority="161759"/>
    <cfRule type="duplicateValues" dxfId="635" priority="161760"/>
    <cfRule type="duplicateValues" dxfId="634" priority="161761"/>
  </conditionalFormatting>
  <conditionalFormatting sqref="B5:B14">
    <cfRule type="duplicateValues" dxfId="633" priority="161826"/>
    <cfRule type="duplicateValues" dxfId="632" priority="161827"/>
  </conditionalFormatting>
  <conditionalFormatting sqref="B5:B14">
    <cfRule type="duplicateValues" dxfId="631" priority="161828"/>
  </conditionalFormatting>
  <conditionalFormatting sqref="B5:B14">
    <cfRule type="duplicateValues" dxfId="630" priority="161829"/>
    <cfRule type="duplicateValues" dxfId="629" priority="161830"/>
    <cfRule type="duplicateValues" dxfId="628" priority="161831"/>
  </conditionalFormatting>
  <conditionalFormatting sqref="E5:E27">
    <cfRule type="duplicateValues" dxfId="627" priority="161832"/>
  </conditionalFormatting>
  <conditionalFormatting sqref="E5:E27">
    <cfRule type="duplicateValues" dxfId="626" priority="161833"/>
    <cfRule type="duplicateValues" dxfId="625" priority="161834"/>
  </conditionalFormatting>
  <conditionalFormatting sqref="E5:E27">
    <cfRule type="duplicateValues" dxfId="624" priority="161835"/>
    <cfRule type="duplicateValues" dxfId="623" priority="161836"/>
    <cfRule type="duplicateValues" dxfId="622" priority="161837"/>
  </conditionalFormatting>
  <conditionalFormatting sqref="B5:B14">
    <cfRule type="duplicateValues" dxfId="621" priority="161838"/>
    <cfRule type="duplicateValues" dxfId="620" priority="161839"/>
    <cfRule type="duplicateValues" dxfId="619" priority="161840"/>
    <cfRule type="duplicateValues" dxfId="618" priority="161841"/>
  </conditionalFormatting>
  <conditionalFormatting sqref="E111">
    <cfRule type="duplicateValues" dxfId="617" priority="323"/>
  </conditionalFormatting>
  <conditionalFormatting sqref="E111">
    <cfRule type="duplicateValues" dxfId="616" priority="321"/>
    <cfRule type="duplicateValues" dxfId="615" priority="322"/>
  </conditionalFormatting>
  <conditionalFormatting sqref="E111">
    <cfRule type="duplicateValues" dxfId="614" priority="318"/>
    <cfRule type="duplicateValues" dxfId="613" priority="319"/>
    <cfRule type="duplicateValues" dxfId="612" priority="320"/>
  </conditionalFormatting>
  <conditionalFormatting sqref="B111">
    <cfRule type="duplicateValues" dxfId="611" priority="316"/>
    <cfRule type="duplicateValues" dxfId="610" priority="317"/>
  </conditionalFormatting>
  <conditionalFormatting sqref="B111">
    <cfRule type="duplicateValues" dxfId="609" priority="315"/>
  </conditionalFormatting>
  <conditionalFormatting sqref="B111">
    <cfRule type="duplicateValues" dxfId="608" priority="312"/>
    <cfRule type="duplicateValues" dxfId="607" priority="313"/>
    <cfRule type="duplicateValues" dxfId="606" priority="314"/>
  </conditionalFormatting>
  <conditionalFormatting sqref="B111">
    <cfRule type="duplicateValues" dxfId="605" priority="308"/>
    <cfRule type="duplicateValues" dxfId="604" priority="309"/>
    <cfRule type="duplicateValues" dxfId="603" priority="310"/>
    <cfRule type="duplicateValues" dxfId="602" priority="311"/>
  </conditionalFormatting>
  <conditionalFormatting sqref="E112:E114">
    <cfRule type="duplicateValues" dxfId="601" priority="305"/>
  </conditionalFormatting>
  <conditionalFormatting sqref="E112:E114">
    <cfRule type="duplicateValues" dxfId="600" priority="303"/>
    <cfRule type="duplicateValues" dxfId="599" priority="304"/>
  </conditionalFormatting>
  <conditionalFormatting sqref="E112:E114">
    <cfRule type="duplicateValues" dxfId="598" priority="300"/>
    <cfRule type="duplicateValues" dxfId="597" priority="301"/>
    <cfRule type="duplicateValues" dxfId="596" priority="302"/>
  </conditionalFormatting>
  <conditionalFormatting sqref="B112:B114">
    <cfRule type="duplicateValues" dxfId="595" priority="298"/>
    <cfRule type="duplicateValues" dxfId="594" priority="299"/>
  </conditionalFormatting>
  <conditionalFormatting sqref="B112:B114">
    <cfRule type="duplicateValues" dxfId="593" priority="297"/>
  </conditionalFormatting>
  <conditionalFormatting sqref="B112:B114">
    <cfRule type="duplicateValues" dxfId="592" priority="294"/>
    <cfRule type="duplicateValues" dxfId="591" priority="295"/>
    <cfRule type="duplicateValues" dxfId="590" priority="296"/>
  </conditionalFormatting>
  <conditionalFormatting sqref="B112:B114">
    <cfRule type="duplicateValues" dxfId="589" priority="290"/>
    <cfRule type="duplicateValues" dxfId="588" priority="291"/>
    <cfRule type="duplicateValues" dxfId="587" priority="292"/>
    <cfRule type="duplicateValues" dxfId="586" priority="293"/>
  </conditionalFormatting>
  <conditionalFormatting sqref="E115">
    <cfRule type="duplicateValues" dxfId="585" priority="287"/>
  </conditionalFormatting>
  <conditionalFormatting sqref="E115">
    <cfRule type="duplicateValues" dxfId="584" priority="285"/>
    <cfRule type="duplicateValues" dxfId="583" priority="286"/>
  </conditionalFormatting>
  <conditionalFormatting sqref="E115">
    <cfRule type="duplicateValues" dxfId="582" priority="282"/>
    <cfRule type="duplicateValues" dxfId="581" priority="283"/>
    <cfRule type="duplicateValues" dxfId="580" priority="284"/>
  </conditionalFormatting>
  <conditionalFormatting sqref="B115">
    <cfRule type="duplicateValues" dxfId="579" priority="280"/>
    <cfRule type="duplicateValues" dxfId="578" priority="281"/>
  </conditionalFormatting>
  <conditionalFormatting sqref="B115">
    <cfRule type="duplicateValues" dxfId="577" priority="279"/>
  </conditionalFormatting>
  <conditionalFormatting sqref="B115">
    <cfRule type="duplicateValues" dxfId="576" priority="276"/>
    <cfRule type="duplicateValues" dxfId="575" priority="277"/>
    <cfRule type="duplicateValues" dxfId="574" priority="278"/>
  </conditionalFormatting>
  <conditionalFormatting sqref="B115">
    <cfRule type="duplicateValues" dxfId="573" priority="272"/>
    <cfRule type="duplicateValues" dxfId="572" priority="273"/>
    <cfRule type="duplicateValues" dxfId="571" priority="274"/>
    <cfRule type="duplicateValues" dxfId="570" priority="275"/>
  </conditionalFormatting>
  <conditionalFormatting sqref="E111:E120">
    <cfRule type="duplicateValues" dxfId="569" priority="271"/>
  </conditionalFormatting>
  <conditionalFormatting sqref="E111:E120">
    <cfRule type="duplicateValues" dxfId="568" priority="269"/>
    <cfRule type="duplicateValues" dxfId="567" priority="270"/>
  </conditionalFormatting>
  <conditionalFormatting sqref="E111:E120">
    <cfRule type="duplicateValues" dxfId="566" priority="266"/>
    <cfRule type="duplicateValues" dxfId="565" priority="267"/>
    <cfRule type="duplicateValues" dxfId="564" priority="268"/>
  </conditionalFormatting>
  <conditionalFormatting sqref="B116:B120">
    <cfRule type="duplicateValues" dxfId="563" priority="264"/>
    <cfRule type="duplicateValues" dxfId="562" priority="265"/>
  </conditionalFormatting>
  <conditionalFormatting sqref="B116:B120">
    <cfRule type="duplicateValues" dxfId="561" priority="263"/>
  </conditionalFormatting>
  <conditionalFormatting sqref="B116:B120">
    <cfRule type="duplicateValues" dxfId="560" priority="260"/>
    <cfRule type="duplicateValues" dxfId="559" priority="261"/>
    <cfRule type="duplicateValues" dxfId="558" priority="262"/>
  </conditionalFormatting>
  <conditionalFormatting sqref="B116:B120">
    <cfRule type="duplicateValues" dxfId="557" priority="256"/>
    <cfRule type="duplicateValues" dxfId="556" priority="257"/>
    <cfRule type="duplicateValues" dxfId="555" priority="258"/>
    <cfRule type="duplicateValues" dxfId="554" priority="259"/>
  </conditionalFormatting>
  <conditionalFormatting sqref="B121:B130">
    <cfRule type="duplicateValues" dxfId="553" priority="254"/>
    <cfRule type="duplicateValues" dxfId="552" priority="255"/>
  </conditionalFormatting>
  <conditionalFormatting sqref="B121:B130">
    <cfRule type="duplicateValues" dxfId="551" priority="253"/>
  </conditionalFormatting>
  <conditionalFormatting sqref="B121:B130">
    <cfRule type="duplicateValues" dxfId="550" priority="251"/>
    <cfRule type="duplicateValues" dxfId="549" priority="252"/>
  </conditionalFormatting>
  <conditionalFormatting sqref="B121:B130">
    <cfRule type="duplicateValues" dxfId="548" priority="248"/>
    <cfRule type="duplicateValues" dxfId="547" priority="249"/>
    <cfRule type="duplicateValues" dxfId="546" priority="250"/>
  </conditionalFormatting>
  <conditionalFormatting sqref="B121:B130">
    <cfRule type="duplicateValues" dxfId="545" priority="247"/>
  </conditionalFormatting>
  <conditionalFormatting sqref="E121:E130">
    <cfRule type="duplicateValues" dxfId="544" priority="246"/>
  </conditionalFormatting>
  <conditionalFormatting sqref="E121:E130">
    <cfRule type="duplicateValues" dxfId="543" priority="245"/>
  </conditionalFormatting>
  <conditionalFormatting sqref="E121:E130">
    <cfRule type="duplicateValues" dxfId="542" priority="243"/>
    <cfRule type="duplicateValues" dxfId="541" priority="244"/>
  </conditionalFormatting>
  <conditionalFormatting sqref="E121:E130">
    <cfRule type="duplicateValues" dxfId="540" priority="240"/>
    <cfRule type="duplicateValues" dxfId="539" priority="241"/>
    <cfRule type="duplicateValues" dxfId="538" priority="242"/>
  </conditionalFormatting>
  <conditionalFormatting sqref="E121:E130">
    <cfRule type="duplicateValues" dxfId="537" priority="237"/>
    <cfRule type="duplicateValues" dxfId="536" priority="238"/>
    <cfRule type="duplicateValues" dxfId="535" priority="239"/>
  </conditionalFormatting>
  <conditionalFormatting sqref="E121:E130">
    <cfRule type="duplicateValues" dxfId="534" priority="235"/>
    <cfRule type="duplicateValues" dxfId="533" priority="236"/>
  </conditionalFormatting>
  <conditionalFormatting sqref="B121:B130">
    <cfRule type="duplicateValues" dxfId="532" priority="231"/>
    <cfRule type="duplicateValues" dxfId="531" priority="232"/>
    <cfRule type="duplicateValues" dxfId="530" priority="233"/>
    <cfRule type="duplicateValues" dxfId="529" priority="234"/>
  </conditionalFormatting>
  <conditionalFormatting sqref="E121:E130">
    <cfRule type="duplicateValues" dxfId="528" priority="230"/>
  </conditionalFormatting>
  <conditionalFormatting sqref="B121:B130">
    <cfRule type="duplicateValues" dxfId="527" priority="225"/>
    <cfRule type="duplicateValues" dxfId="526" priority="226"/>
    <cfRule type="duplicateValues" dxfId="525" priority="227"/>
    <cfRule type="duplicateValues" dxfId="524" priority="228"/>
    <cfRule type="duplicateValues" dxfId="523" priority="229"/>
  </conditionalFormatting>
  <conditionalFormatting sqref="E121:E130">
    <cfRule type="duplicateValues" dxfId="522" priority="221"/>
    <cfRule type="duplicateValues" dxfId="521" priority="222"/>
    <cfRule type="duplicateValues" dxfId="520" priority="223"/>
    <cfRule type="duplicateValues" dxfId="519" priority="224"/>
  </conditionalFormatting>
  <conditionalFormatting sqref="E121:E130">
    <cfRule type="duplicateValues" dxfId="518" priority="220"/>
  </conditionalFormatting>
  <conditionalFormatting sqref="E121:E130">
    <cfRule type="duplicateValues" dxfId="517" priority="218"/>
    <cfRule type="duplicateValues" dxfId="516" priority="219"/>
  </conditionalFormatting>
  <conditionalFormatting sqref="E121:E130">
    <cfRule type="duplicateValues" dxfId="515" priority="215"/>
    <cfRule type="duplicateValues" dxfId="514" priority="216"/>
    <cfRule type="duplicateValues" dxfId="513" priority="217"/>
  </conditionalFormatting>
  <conditionalFormatting sqref="B121:B130">
    <cfRule type="duplicateValues" dxfId="512" priority="213"/>
    <cfRule type="duplicateValues" dxfId="511" priority="214"/>
  </conditionalFormatting>
  <conditionalFormatting sqref="B121:B130">
    <cfRule type="duplicateValues" dxfId="510" priority="212"/>
  </conditionalFormatting>
  <conditionalFormatting sqref="B121:B130">
    <cfRule type="duplicateValues" dxfId="509" priority="209"/>
    <cfRule type="duplicateValues" dxfId="508" priority="210"/>
    <cfRule type="duplicateValues" dxfId="507" priority="211"/>
  </conditionalFormatting>
  <conditionalFormatting sqref="B121:B130">
    <cfRule type="duplicateValues" dxfId="506" priority="205"/>
    <cfRule type="duplicateValues" dxfId="505" priority="206"/>
    <cfRule type="duplicateValues" dxfId="504" priority="207"/>
    <cfRule type="duplicateValues" dxfId="503" priority="208"/>
  </conditionalFormatting>
  <conditionalFormatting sqref="B131:B151">
    <cfRule type="duplicateValues" dxfId="502" priority="203"/>
    <cfRule type="duplicateValues" dxfId="501" priority="204"/>
  </conditionalFormatting>
  <conditionalFormatting sqref="B131:B151">
    <cfRule type="duplicateValues" dxfId="500" priority="202"/>
  </conditionalFormatting>
  <conditionalFormatting sqref="B131:B151">
    <cfRule type="duplicateValues" dxfId="499" priority="200"/>
    <cfRule type="duplicateValues" dxfId="498" priority="201"/>
  </conditionalFormatting>
  <conditionalFormatting sqref="B131:B151">
    <cfRule type="duplicateValues" dxfId="497" priority="197"/>
    <cfRule type="duplicateValues" dxfId="496" priority="198"/>
    <cfRule type="duplicateValues" dxfId="495" priority="199"/>
  </conditionalFormatting>
  <conditionalFormatting sqref="B131:B151">
    <cfRule type="duplicateValues" dxfId="494" priority="196"/>
  </conditionalFormatting>
  <conditionalFormatting sqref="E131:E151">
    <cfRule type="duplicateValues" dxfId="493" priority="195"/>
  </conditionalFormatting>
  <conditionalFormatting sqref="E131:E151">
    <cfRule type="duplicateValues" dxfId="492" priority="194"/>
  </conditionalFormatting>
  <conditionalFormatting sqref="E131:E151">
    <cfRule type="duplicateValues" dxfId="491" priority="192"/>
    <cfRule type="duplicateValues" dxfId="490" priority="193"/>
  </conditionalFormatting>
  <conditionalFormatting sqref="E131:E151">
    <cfRule type="duplicateValues" dxfId="489" priority="189"/>
    <cfRule type="duplicateValues" dxfId="488" priority="190"/>
    <cfRule type="duplicateValues" dxfId="487" priority="191"/>
  </conditionalFormatting>
  <conditionalFormatting sqref="E131:E151">
    <cfRule type="duplicateValues" dxfId="486" priority="186"/>
    <cfRule type="duplicateValues" dxfId="485" priority="187"/>
    <cfRule type="duplicateValues" dxfId="484" priority="188"/>
  </conditionalFormatting>
  <conditionalFormatting sqref="E131:E151">
    <cfRule type="duplicateValues" dxfId="483" priority="184"/>
    <cfRule type="duplicateValues" dxfId="482" priority="185"/>
  </conditionalFormatting>
  <conditionalFormatting sqref="B131:B151">
    <cfRule type="duplicateValues" dxfId="481" priority="180"/>
    <cfRule type="duplicateValues" dxfId="480" priority="181"/>
    <cfRule type="duplicateValues" dxfId="479" priority="182"/>
    <cfRule type="duplicateValues" dxfId="478" priority="183"/>
  </conditionalFormatting>
  <conditionalFormatting sqref="E131:E151">
    <cfRule type="duplicateValues" dxfId="477" priority="179"/>
  </conditionalFormatting>
  <conditionalFormatting sqref="B131:B151">
    <cfRule type="duplicateValues" dxfId="476" priority="174"/>
    <cfRule type="duplicateValues" dxfId="475" priority="175"/>
    <cfRule type="duplicateValues" dxfId="474" priority="176"/>
    <cfRule type="duplicateValues" dxfId="473" priority="177"/>
    <cfRule type="duplicateValues" dxfId="472" priority="178"/>
  </conditionalFormatting>
  <conditionalFormatting sqref="E131:E151">
    <cfRule type="duplicateValues" dxfId="471" priority="170"/>
    <cfRule type="duplicateValues" dxfId="470" priority="171"/>
    <cfRule type="duplicateValues" dxfId="469" priority="172"/>
    <cfRule type="duplicateValues" dxfId="468" priority="173"/>
  </conditionalFormatting>
  <conditionalFormatting sqref="E131:E151">
    <cfRule type="duplicateValues" dxfId="467" priority="169"/>
  </conditionalFormatting>
  <conditionalFormatting sqref="E131:E151">
    <cfRule type="duplicateValues" dxfId="466" priority="167"/>
    <cfRule type="duplicateValues" dxfId="465" priority="168"/>
  </conditionalFormatting>
  <conditionalFormatting sqref="E131:E151">
    <cfRule type="duplicateValues" dxfId="464" priority="164"/>
    <cfRule type="duplicateValues" dxfId="463" priority="165"/>
    <cfRule type="duplicateValues" dxfId="462" priority="166"/>
  </conditionalFormatting>
  <conditionalFormatting sqref="B131:B151">
    <cfRule type="duplicateValues" dxfId="461" priority="162"/>
    <cfRule type="duplicateValues" dxfId="460" priority="163"/>
  </conditionalFormatting>
  <conditionalFormatting sqref="B131:B151">
    <cfRule type="duplicateValues" dxfId="459" priority="161"/>
  </conditionalFormatting>
  <conditionalFormatting sqref="B131:B151">
    <cfRule type="duplicateValues" dxfId="458" priority="158"/>
    <cfRule type="duplicateValues" dxfId="457" priority="159"/>
    <cfRule type="duplicateValues" dxfId="456" priority="160"/>
  </conditionalFormatting>
  <conditionalFormatting sqref="B131:B151">
    <cfRule type="duplicateValues" dxfId="455" priority="154"/>
    <cfRule type="duplicateValues" dxfId="454" priority="155"/>
    <cfRule type="duplicateValues" dxfId="453" priority="156"/>
    <cfRule type="duplicateValues" dxfId="452" priority="157"/>
  </conditionalFormatting>
  <conditionalFormatting sqref="B152:B153">
    <cfRule type="duplicateValues" dxfId="451" priority="152"/>
    <cfRule type="duplicateValues" dxfId="450" priority="153"/>
  </conditionalFormatting>
  <conditionalFormatting sqref="B152:B153">
    <cfRule type="duplicateValues" dxfId="449" priority="151"/>
  </conditionalFormatting>
  <conditionalFormatting sqref="B152:B153">
    <cfRule type="duplicateValues" dxfId="448" priority="149"/>
    <cfRule type="duplicateValues" dxfId="447" priority="150"/>
  </conditionalFormatting>
  <conditionalFormatting sqref="B152:B153">
    <cfRule type="duplicateValues" dxfId="446" priority="146"/>
    <cfRule type="duplicateValues" dxfId="445" priority="147"/>
    <cfRule type="duplicateValues" dxfId="444" priority="148"/>
  </conditionalFormatting>
  <conditionalFormatting sqref="B152:B153">
    <cfRule type="duplicateValues" dxfId="443" priority="145"/>
  </conditionalFormatting>
  <conditionalFormatting sqref="E152:E153">
    <cfRule type="duplicateValues" dxfId="442" priority="144"/>
  </conditionalFormatting>
  <conditionalFormatting sqref="E152:E153">
    <cfRule type="duplicateValues" dxfId="441" priority="143"/>
  </conditionalFormatting>
  <conditionalFormatting sqref="E152:E153">
    <cfRule type="duplicateValues" dxfId="440" priority="141"/>
    <cfRule type="duplicateValues" dxfId="439" priority="142"/>
  </conditionalFormatting>
  <conditionalFormatting sqref="E152:E153">
    <cfRule type="duplicateValues" dxfId="438" priority="138"/>
    <cfRule type="duplicateValues" dxfId="437" priority="139"/>
    <cfRule type="duplicateValues" dxfId="436" priority="140"/>
  </conditionalFormatting>
  <conditionalFormatting sqref="E152:E153">
    <cfRule type="duplicateValues" dxfId="435" priority="135"/>
    <cfRule type="duplicateValues" dxfId="434" priority="136"/>
    <cfRule type="duplicateValues" dxfId="433" priority="137"/>
  </conditionalFormatting>
  <conditionalFormatting sqref="E152:E153">
    <cfRule type="duplicateValues" dxfId="432" priority="133"/>
    <cfRule type="duplicateValues" dxfId="431" priority="134"/>
  </conditionalFormatting>
  <conditionalFormatting sqref="B152:B153">
    <cfRule type="duplicateValues" dxfId="430" priority="129"/>
    <cfRule type="duplicateValues" dxfId="429" priority="130"/>
    <cfRule type="duplicateValues" dxfId="428" priority="131"/>
    <cfRule type="duplicateValues" dxfId="427" priority="132"/>
  </conditionalFormatting>
  <conditionalFormatting sqref="E152:E153">
    <cfRule type="duplicateValues" dxfId="426" priority="128"/>
  </conditionalFormatting>
  <conditionalFormatting sqref="B152:B153">
    <cfRule type="duplicateValues" dxfId="425" priority="123"/>
    <cfRule type="duplicateValues" dxfId="424" priority="124"/>
    <cfRule type="duplicateValues" dxfId="423" priority="125"/>
    <cfRule type="duplicateValues" dxfId="422" priority="126"/>
    <cfRule type="duplicateValues" dxfId="421" priority="127"/>
  </conditionalFormatting>
  <conditionalFormatting sqref="E152:E153">
    <cfRule type="duplicateValues" dxfId="420" priority="119"/>
    <cfRule type="duplicateValues" dxfId="419" priority="120"/>
    <cfRule type="duplicateValues" dxfId="418" priority="121"/>
    <cfRule type="duplicateValues" dxfId="417" priority="122"/>
  </conditionalFormatting>
  <conditionalFormatting sqref="E152:E153">
    <cfRule type="duplicateValues" dxfId="416" priority="118"/>
  </conditionalFormatting>
  <conditionalFormatting sqref="E152:E153">
    <cfRule type="duplicateValues" dxfId="415" priority="116"/>
    <cfRule type="duplicateValues" dxfId="414" priority="117"/>
  </conditionalFormatting>
  <conditionalFormatting sqref="E152:E153">
    <cfRule type="duplicateValues" dxfId="413" priority="113"/>
    <cfRule type="duplicateValues" dxfId="412" priority="114"/>
    <cfRule type="duplicateValues" dxfId="411" priority="115"/>
  </conditionalFormatting>
  <conditionalFormatting sqref="B152:B153">
    <cfRule type="duplicateValues" dxfId="410" priority="111"/>
    <cfRule type="duplicateValues" dxfId="409" priority="112"/>
  </conditionalFormatting>
  <conditionalFormatting sqref="B152:B153">
    <cfRule type="duplicateValues" dxfId="408" priority="110"/>
  </conditionalFormatting>
  <conditionalFormatting sqref="B152:B153">
    <cfRule type="duplicateValues" dxfId="407" priority="107"/>
    <cfRule type="duplicateValues" dxfId="406" priority="108"/>
    <cfRule type="duplicateValues" dxfId="405" priority="109"/>
  </conditionalFormatting>
  <conditionalFormatting sqref="B152:B153">
    <cfRule type="duplicateValues" dxfId="404" priority="103"/>
    <cfRule type="duplicateValues" dxfId="403" priority="104"/>
    <cfRule type="duplicateValues" dxfId="402" priority="105"/>
    <cfRule type="duplicateValues" dxfId="401" priority="106"/>
  </conditionalFormatting>
  <conditionalFormatting sqref="B1:B4 B108:B120 B178:B1048576">
    <cfRule type="duplicateValues" dxfId="85" priority="161842"/>
    <cfRule type="duplicateValues" dxfId="84" priority="161843"/>
  </conditionalFormatting>
  <conditionalFormatting sqref="B1:B4 B108:B120 B178:B1048576">
    <cfRule type="duplicateValues" dxfId="83" priority="161850"/>
  </conditionalFormatting>
  <conditionalFormatting sqref="B108:B120 B178:B1048576">
    <cfRule type="duplicateValues" dxfId="82" priority="161854"/>
    <cfRule type="duplicateValues" dxfId="81" priority="161855"/>
  </conditionalFormatting>
  <conditionalFormatting sqref="B1:B4 B108:B120 B178:B1048576">
    <cfRule type="duplicateValues" dxfId="80" priority="161860"/>
    <cfRule type="duplicateValues" dxfId="79" priority="161861"/>
    <cfRule type="duplicateValues" dxfId="78" priority="161862"/>
  </conditionalFormatting>
  <conditionalFormatting sqref="B108:B120 B178:B1048576">
    <cfRule type="duplicateValues" dxfId="77" priority="161872"/>
  </conditionalFormatting>
  <conditionalFormatting sqref="E1:E4 E108:E120 E178:E1048576">
    <cfRule type="duplicateValues" dxfId="76" priority="161875"/>
  </conditionalFormatting>
  <conditionalFormatting sqref="E108:E120 E178:E1048576">
    <cfRule type="duplicateValues" dxfId="75" priority="161879"/>
  </conditionalFormatting>
  <conditionalFormatting sqref="E1:E4 E108:E120 E178:E1048576">
    <cfRule type="duplicateValues" dxfId="74" priority="161882"/>
    <cfRule type="duplicateValues" dxfId="73" priority="161883"/>
  </conditionalFormatting>
  <conditionalFormatting sqref="E1:E4 E108:E120 E178:E1048576">
    <cfRule type="duplicateValues" dxfId="72" priority="161890"/>
    <cfRule type="duplicateValues" dxfId="71" priority="161891"/>
    <cfRule type="duplicateValues" dxfId="70" priority="161892"/>
  </conditionalFormatting>
  <conditionalFormatting sqref="E108:E120 E178:E1048576">
    <cfRule type="duplicateValues" dxfId="69" priority="161902"/>
    <cfRule type="duplicateValues" dxfId="68" priority="161903"/>
    <cfRule type="duplicateValues" dxfId="67" priority="161904"/>
  </conditionalFormatting>
  <conditionalFormatting sqref="E108:E120 E178:E1048576">
    <cfRule type="duplicateValues" dxfId="66" priority="161911"/>
    <cfRule type="duplicateValues" dxfId="65" priority="161912"/>
  </conditionalFormatting>
  <conditionalFormatting sqref="B1:B4 B108:B120 B178:B1048576">
    <cfRule type="duplicateValues" dxfId="64" priority="161917"/>
    <cfRule type="duplicateValues" dxfId="63" priority="161918"/>
    <cfRule type="duplicateValues" dxfId="62" priority="161919"/>
    <cfRule type="duplicateValues" dxfId="61" priority="161920"/>
  </conditionalFormatting>
  <conditionalFormatting sqref="E1:E27 E108:E120 E178:E1048576">
    <cfRule type="duplicateValues" dxfId="60" priority="161933"/>
  </conditionalFormatting>
  <conditionalFormatting sqref="B1:B120 B178:B1048576">
    <cfRule type="duplicateValues" dxfId="59" priority="161937"/>
    <cfRule type="duplicateValues" dxfId="58" priority="161938"/>
    <cfRule type="duplicateValues" dxfId="57" priority="161939"/>
    <cfRule type="duplicateValues" dxfId="56" priority="161940"/>
    <cfRule type="duplicateValues" dxfId="55" priority="161941"/>
  </conditionalFormatting>
  <conditionalFormatting sqref="E1:E120 E178:E1048576">
    <cfRule type="duplicateValues" dxfId="54" priority="161952"/>
    <cfRule type="duplicateValues" dxfId="53" priority="161953"/>
    <cfRule type="duplicateValues" dxfId="52" priority="161954"/>
    <cfRule type="duplicateValues" dxfId="51" priority="161955"/>
  </conditionalFormatting>
  <conditionalFormatting sqref="B154:B177">
    <cfRule type="duplicateValues" dxfId="50" priority="50"/>
    <cfRule type="duplicateValues" dxfId="49" priority="51"/>
  </conditionalFormatting>
  <conditionalFormatting sqref="B154:B177">
    <cfRule type="duplicateValues" dxfId="48" priority="49"/>
  </conditionalFormatting>
  <conditionalFormatting sqref="B154:B177">
    <cfRule type="duplicateValues" dxfId="47" priority="47"/>
    <cfRule type="duplicateValues" dxfId="46" priority="48"/>
  </conditionalFormatting>
  <conditionalFormatting sqref="B154:B177">
    <cfRule type="duplicateValues" dxfId="45" priority="44"/>
    <cfRule type="duplicateValues" dxfId="44" priority="45"/>
    <cfRule type="duplicateValues" dxfId="43" priority="46"/>
  </conditionalFormatting>
  <conditionalFormatting sqref="B154:B177">
    <cfRule type="duplicateValues" dxfId="42" priority="43"/>
  </conditionalFormatting>
  <conditionalFormatting sqref="E154:E177">
    <cfRule type="duplicateValues" dxfId="41" priority="42"/>
  </conditionalFormatting>
  <conditionalFormatting sqref="E154:E177">
    <cfRule type="duplicateValues" dxfId="40" priority="41"/>
  </conditionalFormatting>
  <conditionalFormatting sqref="E154:E177">
    <cfRule type="duplicateValues" dxfId="39" priority="39"/>
    <cfRule type="duplicateValues" dxfId="38" priority="40"/>
  </conditionalFormatting>
  <conditionalFormatting sqref="E154:E177">
    <cfRule type="duplicateValues" dxfId="37" priority="36"/>
    <cfRule type="duplicateValues" dxfId="36" priority="37"/>
    <cfRule type="duplicateValues" dxfId="35" priority="38"/>
  </conditionalFormatting>
  <conditionalFormatting sqref="E154:E177">
    <cfRule type="duplicateValues" dxfId="34" priority="33"/>
    <cfRule type="duplicateValues" dxfId="33" priority="34"/>
    <cfRule type="duplicateValues" dxfId="32" priority="35"/>
  </conditionalFormatting>
  <conditionalFormatting sqref="E154:E177">
    <cfRule type="duplicateValues" dxfId="31" priority="31"/>
    <cfRule type="duplicateValues" dxfId="30" priority="32"/>
  </conditionalFormatting>
  <conditionalFormatting sqref="B154:B177">
    <cfRule type="duplicateValues" dxfId="29" priority="27"/>
    <cfRule type="duplicateValues" dxfId="28" priority="28"/>
    <cfRule type="duplicateValues" dxfId="27" priority="29"/>
    <cfRule type="duplicateValues" dxfId="26" priority="30"/>
  </conditionalFormatting>
  <conditionalFormatting sqref="E154:E177">
    <cfRule type="duplicateValues" dxfId="25" priority="26"/>
  </conditionalFormatting>
  <conditionalFormatting sqref="B154:B177">
    <cfRule type="duplicateValues" dxfId="24" priority="21"/>
    <cfRule type="duplicateValues" dxfId="23" priority="22"/>
    <cfRule type="duplicateValues" dxfId="22" priority="23"/>
    <cfRule type="duplicateValues" dxfId="21" priority="24"/>
    <cfRule type="duplicateValues" dxfId="20" priority="25"/>
  </conditionalFormatting>
  <conditionalFormatting sqref="E154:E177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E154:E177">
    <cfRule type="duplicateValues" dxfId="15" priority="16"/>
  </conditionalFormatting>
  <conditionalFormatting sqref="E154:E177">
    <cfRule type="duplicateValues" dxfId="14" priority="14"/>
    <cfRule type="duplicateValues" dxfId="13" priority="15"/>
  </conditionalFormatting>
  <conditionalFormatting sqref="E154:E177">
    <cfRule type="duplicateValues" dxfId="12" priority="11"/>
    <cfRule type="duplicateValues" dxfId="11" priority="12"/>
    <cfRule type="duplicateValues" dxfId="10" priority="13"/>
  </conditionalFormatting>
  <conditionalFormatting sqref="B154:B177">
    <cfRule type="duplicateValues" dxfId="9" priority="9"/>
    <cfRule type="duplicateValues" dxfId="8" priority="10"/>
  </conditionalFormatting>
  <conditionalFormatting sqref="B154:B177">
    <cfRule type="duplicateValues" dxfId="7" priority="8"/>
  </conditionalFormatting>
  <conditionalFormatting sqref="B154:B177">
    <cfRule type="duplicateValues" dxfId="6" priority="5"/>
    <cfRule type="duplicateValues" dxfId="5" priority="6"/>
    <cfRule type="duplicateValues" dxfId="4" priority="7"/>
  </conditionalFormatting>
  <conditionalFormatting sqref="B154:B177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59" zoomScale="70" zoomScaleNormal="70" workbookViewId="0">
      <selection activeCell="E95" sqref="E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1" t="s">
        <v>2144</v>
      </c>
      <c r="B1" s="172"/>
      <c r="C1" s="172"/>
      <c r="D1" s="172"/>
      <c r="E1" s="173"/>
      <c r="F1" s="169" t="s">
        <v>2535</v>
      </c>
      <c r="G1" s="170"/>
      <c r="H1" s="98">
        <f>COUNTIF(A:E,"2 Gavetas Vacías + 1 Fallando")</f>
        <v>0</v>
      </c>
      <c r="I1" s="98">
        <f>COUNTIF(A:E,("3 Gavetas Vacías"))</f>
        <v>13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4" t="s">
        <v>2605</v>
      </c>
      <c r="B2" s="175"/>
      <c r="C2" s="175"/>
      <c r="D2" s="175"/>
      <c r="E2" s="176"/>
      <c r="F2" s="97" t="s">
        <v>2534</v>
      </c>
      <c r="G2" s="96">
        <f>G3+G4</f>
        <v>175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0"/>
      <c r="B3" s="181"/>
      <c r="C3" s="182"/>
      <c r="D3" s="182"/>
      <c r="E3" s="183"/>
      <c r="F3" s="97" t="s">
        <v>2533</v>
      </c>
      <c r="G3" s="96">
        <f>COUNTIF(REPORTE!A:Q,"fuera de Servicio")</f>
        <v>115</v>
      </c>
      <c r="H3" s="97" t="s">
        <v>2609</v>
      </c>
      <c r="I3" s="96">
        <f>COUNTIF(A:E,"GAVETAS VACIAS + GAVETAS FALLANDO")</f>
        <v>13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44461.708333333336</v>
      </c>
      <c r="C4" s="184"/>
      <c r="D4" s="184"/>
      <c r="E4" s="185"/>
      <c r="F4" s="97" t="s">
        <v>2530</v>
      </c>
      <c r="G4" s="96">
        <f>COUNTIF(REPORTE!A:Q,"En Servicio")</f>
        <v>60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44462.25</v>
      </c>
      <c r="C5" s="184"/>
      <c r="D5" s="184"/>
      <c r="E5" s="185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13</v>
      </c>
      <c r="J5" s="119"/>
      <c r="K5" s="119"/>
    </row>
    <row r="6" spans="1:11" ht="15" customHeight="1" x14ac:dyDescent="0.25">
      <c r="A6" s="166"/>
      <c r="B6" s="167"/>
      <c r="C6" s="186"/>
      <c r="D6" s="186"/>
      <c r="E6" s="187"/>
      <c r="F6" s="97" t="s">
        <v>2532</v>
      </c>
      <c r="G6" s="96">
        <f>COUNTIF(REPORTE!A:Q,"CARGA EXITOSA")</f>
        <v>2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77" t="s">
        <v>2557</v>
      </c>
      <c r="B7" s="178"/>
      <c r="C7" s="178"/>
      <c r="D7" s="178"/>
      <c r="E7" s="179"/>
      <c r="F7" s="97" t="s">
        <v>2607</v>
      </c>
      <c r="G7" s="96">
        <f>COUNTIF(A:E,"Sin Efectivo")</f>
        <v>46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2621</v>
      </c>
      <c r="E9" s="151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2621</v>
      </c>
      <c r="E10" s="151"/>
    </row>
    <row r="11" spans="1:11" s="119" customFormat="1" ht="18" x14ac:dyDescent="0.25">
      <c r="A11" s="148" t="s">
        <v>2460</v>
      </c>
      <c r="B11" s="149">
        <f>COUNT(B9:B10)</f>
        <v>0</v>
      </c>
      <c r="C11" s="165"/>
      <c r="D11" s="165"/>
      <c r="E11" s="165"/>
    </row>
    <row r="12" spans="1:11" s="119" customFormat="1" ht="18.75" customHeight="1" x14ac:dyDescent="0.25">
      <c r="A12" s="166"/>
      <c r="B12" s="167"/>
      <c r="C12" s="167"/>
      <c r="D12" s="167"/>
      <c r="E12" s="168"/>
    </row>
    <row r="13" spans="1:11" s="119" customFormat="1" ht="18.75" customHeight="1" thickBot="1" x14ac:dyDescent="0.3">
      <c r="A13" s="177" t="s">
        <v>2558</v>
      </c>
      <c r="B13" s="178"/>
      <c r="C13" s="178"/>
      <c r="D13" s="178"/>
      <c r="E13" s="179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88" t="s">
        <v>2410</v>
      </c>
      <c r="E14" s="189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2622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2622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0"/>
      <c r="D17" s="191"/>
      <c r="E17" s="192"/>
    </row>
    <row r="18" spans="1:5" s="119" customFormat="1" ht="15.75" thickBot="1" x14ac:dyDescent="0.3">
      <c r="A18" s="193"/>
      <c r="B18" s="194"/>
      <c r="C18" s="194"/>
      <c r="D18" s="194"/>
      <c r="E18" s="195"/>
    </row>
    <row r="19" spans="1:5" s="106" customFormat="1" ht="18.75" thickBot="1" x14ac:dyDescent="0.3">
      <c r="A19" s="196" t="s">
        <v>2461</v>
      </c>
      <c r="B19" s="197"/>
      <c r="C19" s="197"/>
      <c r="D19" s="197"/>
      <c r="E19" s="198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5" t="s">
        <v>2410</v>
      </c>
      <c r="E20" s="147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416</v>
      </c>
      <c r="C21" s="142" t="str">
        <f>VLOOKUP(B21,'[1]LISTADO ATM'!$A$2:$B$922,2,0)</f>
        <v xml:space="preserve">ATM Autobanco San Martín II </v>
      </c>
      <c r="D21" s="152" t="s">
        <v>2428</v>
      </c>
      <c r="E21" s="151">
        <v>3336032513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559</v>
      </c>
      <c r="C22" s="142" t="str">
        <f>VLOOKUP(B22,'[1]LISTADO ATM'!$A$2:$B$922,2,0)</f>
        <v xml:space="preserve">ATM UNP Metro I </v>
      </c>
      <c r="D22" s="152" t="s">
        <v>2428</v>
      </c>
      <c r="E22" s="151">
        <v>3336032521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850</v>
      </c>
      <c r="C23" s="142" t="str">
        <f>VLOOKUP(B23,'[1]LISTADO ATM'!$A$2:$B$922,2,0)</f>
        <v xml:space="preserve">ATM Hotel Be Live Hamaca </v>
      </c>
      <c r="D23" s="152" t="s">
        <v>2428</v>
      </c>
      <c r="E23" s="151">
        <v>3336033194</v>
      </c>
    </row>
    <row r="24" spans="1:5" s="119" customFormat="1" ht="18" customHeight="1" x14ac:dyDescent="0.25">
      <c r="A24" s="142" t="str">
        <f>VLOOKUP(B24,'[1]LISTADO ATM'!$A$2:$C$922,3,0)</f>
        <v>ESTE</v>
      </c>
      <c r="B24" s="136">
        <v>651</v>
      </c>
      <c r="C24" s="142" t="str">
        <f>VLOOKUP(B24,'[1]LISTADO ATM'!$A$2:$B$922,2,0)</f>
        <v>ATM Eco Petroleo Romana</v>
      </c>
      <c r="D24" s="152" t="s">
        <v>2428</v>
      </c>
      <c r="E24" s="151">
        <v>3336033669</v>
      </c>
    </row>
    <row r="25" spans="1:5" s="119" customFormat="1" ht="18.75" customHeight="1" x14ac:dyDescent="0.25">
      <c r="A25" s="142" t="str">
        <f>VLOOKUP(B25,'[1]LISTADO ATM'!$A$2:$C$922,3,0)</f>
        <v>NORTE</v>
      </c>
      <c r="B25" s="136">
        <v>40</v>
      </c>
      <c r="C25" s="142" t="str">
        <f>VLOOKUP(B25,'[1]LISTADO ATM'!$A$2:$B$922,2,0)</f>
        <v xml:space="preserve">ATM Oficina El Puñal </v>
      </c>
      <c r="D25" s="152" t="s">
        <v>2428</v>
      </c>
      <c r="E25" s="151" t="s">
        <v>2631</v>
      </c>
    </row>
    <row r="26" spans="1:5" s="119" customFormat="1" ht="18.75" customHeight="1" x14ac:dyDescent="0.25">
      <c r="A26" s="142" t="str">
        <f>VLOOKUP(B26,'[1]LISTADO ATM'!$A$2:$C$922,3,0)</f>
        <v>DISTRITO NACIONAL</v>
      </c>
      <c r="B26" s="136">
        <v>989</v>
      </c>
      <c r="C26" s="142" t="str">
        <f>VLOOKUP(B26,'[1]LISTADO ATM'!$A$2:$B$922,2,0)</f>
        <v xml:space="preserve">ATM Ministerio de Deportes </v>
      </c>
      <c r="D26" s="152" t="s">
        <v>2428</v>
      </c>
      <c r="E26" s="151">
        <v>3336034154</v>
      </c>
    </row>
    <row r="27" spans="1:5" s="119" customFormat="1" ht="18.75" customHeight="1" x14ac:dyDescent="0.25">
      <c r="A27" s="142" t="str">
        <f>VLOOKUP(B27,'[1]LISTADO ATM'!$A$2:$C$922,3,0)</f>
        <v>SUR</v>
      </c>
      <c r="B27" s="136">
        <v>252</v>
      </c>
      <c r="C27" s="142" t="str">
        <f>VLOOKUP(B27,'[1]LISTADO ATM'!$A$2:$B$922,2,0)</f>
        <v xml:space="preserve">ATM Banco Agrícola (Barahona) </v>
      </c>
      <c r="D27" s="152" t="s">
        <v>2428</v>
      </c>
      <c r="E27" s="151">
        <v>3336034247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296</v>
      </c>
      <c r="C28" s="142" t="str">
        <f>VLOOKUP(B28,'[1]LISTADO ATM'!$A$2:$B$922,2,0)</f>
        <v>ATM Estación BANICOMB (Baní)  ECO Petroleo</v>
      </c>
      <c r="D28" s="152" t="s">
        <v>2428</v>
      </c>
      <c r="E28" s="151">
        <v>3336034428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889</v>
      </c>
      <c r="C29" s="142" t="str">
        <f>VLOOKUP(B29,'[1]LISTADO ATM'!$A$2:$B$922,2,0)</f>
        <v>ATM Oficina Plaza Lama Máximo Gómez II</v>
      </c>
      <c r="D29" s="152" t="s">
        <v>2428</v>
      </c>
      <c r="E29" s="151">
        <v>3336034440</v>
      </c>
    </row>
    <row r="30" spans="1:5" s="119" customFormat="1" ht="18" customHeight="1" x14ac:dyDescent="0.25">
      <c r="A30" s="142" t="str">
        <f>VLOOKUP(B30,'[1]LISTADO ATM'!$A$2:$C$922,3,0)</f>
        <v>DISTRITO NACIONAL</v>
      </c>
      <c r="B30" s="136">
        <v>514</v>
      </c>
      <c r="C30" s="142" t="str">
        <f>VLOOKUP(B30,'[1]LISTADO ATM'!$A$2:$B$922,2,0)</f>
        <v>ATM Autoservicio Charles de Gaulle</v>
      </c>
      <c r="D30" s="152" t="s">
        <v>2428</v>
      </c>
      <c r="E30" s="151">
        <v>3336034470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307</v>
      </c>
      <c r="C31" s="142" t="str">
        <f>VLOOKUP(B31,'[1]LISTADO ATM'!$A$2:$B$922,2,0)</f>
        <v>ATM Oficina Nagua II</v>
      </c>
      <c r="D31" s="152" t="s">
        <v>2428</v>
      </c>
      <c r="E31" s="151" t="s">
        <v>2634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781</v>
      </c>
      <c r="C32" s="142" t="str">
        <f>VLOOKUP(B32,'[1]LISTADO ATM'!$A$2:$B$922,2,0)</f>
        <v xml:space="preserve">ATM Estación Isla Barahona </v>
      </c>
      <c r="D32" s="152" t="s">
        <v>2428</v>
      </c>
      <c r="E32" s="151">
        <v>3336034493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441</v>
      </c>
      <c r="C33" s="142" t="str">
        <f>VLOOKUP(B33,'[1]LISTADO ATM'!$A$2:$B$922,2,0)</f>
        <v>ATM Estacion de Servicio Romulo Betancour</v>
      </c>
      <c r="D33" s="152" t="s">
        <v>2428</v>
      </c>
      <c r="E33" s="151" t="s">
        <v>2633</v>
      </c>
    </row>
    <row r="34" spans="1:5" s="119" customFormat="1" ht="18" customHeight="1" x14ac:dyDescent="0.25">
      <c r="A34" s="142" t="str">
        <f>VLOOKUP(B34,'[1]LISTADO ATM'!$A$2:$C$922,3,0)</f>
        <v>ESTE</v>
      </c>
      <c r="B34" s="136">
        <v>843</v>
      </c>
      <c r="C34" s="142" t="str">
        <f>VLOOKUP(B34,'[1]LISTADO ATM'!$A$2:$B$922,2,0)</f>
        <v xml:space="preserve">ATM Oficina Romana Centro </v>
      </c>
      <c r="D34" s="152" t="s">
        <v>2428</v>
      </c>
      <c r="E34" s="151">
        <v>3336034625</v>
      </c>
    </row>
    <row r="35" spans="1:5" s="119" customFormat="1" ht="18" customHeight="1" x14ac:dyDescent="0.25">
      <c r="A35" s="142" t="str">
        <f>VLOOKUP(B35,'[1]LISTADO ATM'!$A$2:$C$922,3,0)</f>
        <v>SUR</v>
      </c>
      <c r="B35" s="136">
        <v>512</v>
      </c>
      <c r="C35" s="142" t="str">
        <f>VLOOKUP(B35,'[1]LISTADO ATM'!$A$2:$B$922,2,0)</f>
        <v>ATM Plaza Jesús Ferreira</v>
      </c>
      <c r="D35" s="152" t="s">
        <v>2428</v>
      </c>
      <c r="E35" s="151">
        <v>3336034692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182</v>
      </c>
      <c r="C36" s="142" t="str">
        <f>VLOOKUP(B36,'[1]LISTADO ATM'!$A$2:$B$922,2,0)</f>
        <v xml:space="preserve">ATM Barahona Comb </v>
      </c>
      <c r="D36" s="152" t="s">
        <v>2428</v>
      </c>
      <c r="E36" s="151">
        <v>3336034696</v>
      </c>
    </row>
    <row r="37" spans="1:5" s="119" customFormat="1" ht="19.5" customHeight="1" x14ac:dyDescent="0.25">
      <c r="A37" s="142" t="str">
        <f>VLOOKUP(B37,'[1]LISTADO ATM'!$A$2:$C$922,3,0)</f>
        <v>DISTRITO NACIONAL</v>
      </c>
      <c r="B37" s="136">
        <v>183</v>
      </c>
      <c r="C37" s="142" t="str">
        <f>VLOOKUP(B37,'[1]LISTADO ATM'!$A$2:$B$922,2,0)</f>
        <v>ATM Estación Nativa Km. 22 Aut. Duarte.</v>
      </c>
      <c r="D37" s="152" t="s">
        <v>2428</v>
      </c>
      <c r="E37" s="151">
        <v>3336034161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713</v>
      </c>
      <c r="C38" s="142" t="str">
        <f>VLOOKUP(B38,'[1]LISTADO ATM'!$A$2:$B$922,2,0)</f>
        <v xml:space="preserve">ATM Oficina Las Américas </v>
      </c>
      <c r="D38" s="152" t="s">
        <v>2428</v>
      </c>
      <c r="E38" s="151">
        <v>3336034744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745</v>
      </c>
      <c r="C39" s="142" t="str">
        <f>VLOOKUP(B39,'[1]LISTADO ATM'!$A$2:$B$922,2,0)</f>
        <v xml:space="preserve">ATM Oficina Ave. Duarte </v>
      </c>
      <c r="D39" s="152" t="s">
        <v>2428</v>
      </c>
      <c r="E39" s="151" t="s">
        <v>2640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429</v>
      </c>
      <c r="C40" s="142" t="str">
        <f>VLOOKUP(B40,'[1]LISTADO ATM'!$A$2:$B$922,2,0)</f>
        <v xml:space="preserve">ATM Oficina Jumbo La Romana </v>
      </c>
      <c r="D40" s="152" t="s">
        <v>2428</v>
      </c>
      <c r="E40" s="151">
        <v>3336034756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896</v>
      </c>
      <c r="C41" s="142" t="str">
        <f>VLOOKUP(B41,'[1]LISTADO ATM'!$A$2:$B$922,2,0)</f>
        <v xml:space="preserve">ATM Campamento Militar 16 de Agosto I </v>
      </c>
      <c r="D41" s="152" t="s">
        <v>2428</v>
      </c>
      <c r="E41" s="151">
        <v>3336034759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839</v>
      </c>
      <c r="C42" s="142" t="str">
        <f>VLOOKUP(B42,'[1]LISTADO ATM'!$A$2:$B$922,2,0)</f>
        <v xml:space="preserve">ATM INAPA </v>
      </c>
      <c r="D42" s="152" t="s">
        <v>2428</v>
      </c>
      <c r="E42" s="151">
        <v>3336034783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807</v>
      </c>
      <c r="C43" s="142" t="str">
        <f>VLOOKUP(B43,'[1]LISTADO ATM'!$A$2:$B$922,2,0)</f>
        <v xml:space="preserve">ATM S/M Morel (Mao) </v>
      </c>
      <c r="D43" s="152" t="s">
        <v>2428</v>
      </c>
      <c r="E43" s="151">
        <v>3336034804</v>
      </c>
    </row>
    <row r="44" spans="1:5" s="119" customFormat="1" ht="19.5" customHeight="1" x14ac:dyDescent="0.25">
      <c r="A44" s="142" t="str">
        <f>VLOOKUP(B44,'[1]LISTADO ATM'!$A$2:$C$922,3,0)</f>
        <v>SUR</v>
      </c>
      <c r="B44" s="136">
        <v>817</v>
      </c>
      <c r="C44" s="142" t="str">
        <f>VLOOKUP(B44,'[1]LISTADO ATM'!$A$2:$B$922,2,0)</f>
        <v xml:space="preserve">ATM Ayuntamiento Sabana Larga (San José de Ocoa) </v>
      </c>
      <c r="D44" s="152" t="s">
        <v>2428</v>
      </c>
      <c r="E44" s="151">
        <v>3336034807</v>
      </c>
    </row>
    <row r="45" spans="1:5" s="119" customFormat="1" ht="19.5" customHeight="1" x14ac:dyDescent="0.25">
      <c r="A45" s="142" t="str">
        <f>VLOOKUP(B45,'[1]LISTADO ATM'!$A$2:$C$922,3,0)</f>
        <v>SUR</v>
      </c>
      <c r="B45" s="136">
        <v>249</v>
      </c>
      <c r="C45" s="142" t="str">
        <f>VLOOKUP(B45,'[1]LISTADO ATM'!$A$2:$B$922,2,0)</f>
        <v xml:space="preserve">ATM Banco Agrícola Neiba </v>
      </c>
      <c r="D45" s="152" t="s">
        <v>2428</v>
      </c>
      <c r="E45" s="151" t="s">
        <v>2630</v>
      </c>
    </row>
    <row r="46" spans="1:5" s="119" customFormat="1" ht="19.5" customHeight="1" x14ac:dyDescent="0.25">
      <c r="A46" s="142" t="str">
        <f>VLOOKUP(B46,'[1]LISTADO ATM'!$A$2:$C$922,3,0)</f>
        <v>SUR</v>
      </c>
      <c r="B46" s="136">
        <v>616</v>
      </c>
      <c r="C46" s="142" t="str">
        <f>VLOOKUP(B46,'[1]LISTADO ATM'!$A$2:$B$922,2,0)</f>
        <v xml:space="preserve">ATM 5ta. Brigada Barahona </v>
      </c>
      <c r="D46" s="152" t="s">
        <v>2428</v>
      </c>
      <c r="E46" s="151">
        <v>3336034889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608</v>
      </c>
      <c r="C47" s="142" t="str">
        <f>VLOOKUP(B47,'[1]LISTADO ATM'!$A$2:$B$922,2,0)</f>
        <v xml:space="preserve">ATM Oficina Jumbo (San Pedro) </v>
      </c>
      <c r="D47" s="152" t="s">
        <v>2428</v>
      </c>
      <c r="E47" s="151">
        <v>3336034619</v>
      </c>
    </row>
    <row r="48" spans="1:5" s="119" customFormat="1" ht="19.5" customHeight="1" x14ac:dyDescent="0.25">
      <c r="A48" s="142" t="str">
        <f>VLOOKUP(B48,'[1]LISTADO ATM'!$A$2:$C$922,3,0)</f>
        <v>NORTE</v>
      </c>
      <c r="B48" s="136">
        <v>778</v>
      </c>
      <c r="C48" s="142" t="str">
        <f>VLOOKUP(B48,'[1]LISTADO ATM'!$A$2:$B$922,2,0)</f>
        <v xml:space="preserve">ATM Oficina Esperanza (Mao) </v>
      </c>
      <c r="D48" s="152" t="s">
        <v>2428</v>
      </c>
      <c r="E48" s="151" t="s">
        <v>2639</v>
      </c>
    </row>
    <row r="49" spans="1:5" s="119" customFormat="1" ht="19.5" customHeight="1" x14ac:dyDescent="0.25">
      <c r="A49" s="142" t="str">
        <f>VLOOKUP(B49,'[1]LISTADO ATM'!$A$2:$C$922,3,0)</f>
        <v>DISTRITO NACIONAL</v>
      </c>
      <c r="B49" s="136">
        <v>527</v>
      </c>
      <c r="C49" s="142" t="str">
        <f>VLOOKUP(B49,'[1]LISTADO ATM'!$A$2:$B$922,2,0)</f>
        <v>ATM Oficina Zona Oriental II</v>
      </c>
      <c r="D49" s="152" t="s">
        <v>2428</v>
      </c>
      <c r="E49" s="151" t="s">
        <v>2637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267</v>
      </c>
      <c r="C50" s="142" t="str">
        <f>VLOOKUP(B50,'[1]LISTADO ATM'!$A$2:$B$922,2,0)</f>
        <v xml:space="preserve">ATM Centro de Caja México </v>
      </c>
      <c r="D50" s="152" t="s">
        <v>2428</v>
      </c>
      <c r="E50" s="151">
        <v>3336035086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436</v>
      </c>
      <c r="C51" s="142" t="str">
        <f>VLOOKUP(B51,'[1]LISTADO ATM'!$A$2:$B$922,2,0)</f>
        <v xml:space="preserve">ATM Autobanco Torre II </v>
      </c>
      <c r="D51" s="152" t="s">
        <v>2428</v>
      </c>
      <c r="E51" s="151">
        <v>3336035089</v>
      </c>
    </row>
    <row r="52" spans="1:5" s="119" customFormat="1" ht="19.5" customHeight="1" x14ac:dyDescent="0.25">
      <c r="A52" s="142" t="str">
        <f>VLOOKUP(B52,'[1]LISTADO ATM'!$A$2:$C$922,3,0)</f>
        <v>DISTRITO NACIONAL</v>
      </c>
      <c r="B52" s="136">
        <v>162</v>
      </c>
      <c r="C52" s="142" t="str">
        <f>VLOOKUP(B52,'[1]LISTADO ATM'!$A$2:$B$922,2,0)</f>
        <v xml:space="preserve">ATM Oficina Tiradentes I </v>
      </c>
      <c r="D52" s="152" t="s">
        <v>2428</v>
      </c>
      <c r="E52" s="151" t="s">
        <v>2636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312</v>
      </c>
      <c r="C53" s="142" t="str">
        <f>VLOOKUP(B53,'[1]LISTADO ATM'!$A$2:$B$922,2,0)</f>
        <v xml:space="preserve">ATM Oficina Tiradentes II (Naco) </v>
      </c>
      <c r="D53" s="152" t="s">
        <v>2428</v>
      </c>
      <c r="E53" s="151">
        <v>3336035095</v>
      </c>
    </row>
    <row r="54" spans="1:5" s="119" customFormat="1" ht="18" customHeight="1" x14ac:dyDescent="0.25">
      <c r="A54" s="142" t="str">
        <f>VLOOKUP(B54,'[1]LISTADO ATM'!$A$2:$C$922,3,0)</f>
        <v>SUR</v>
      </c>
      <c r="B54" s="136">
        <v>677</v>
      </c>
      <c r="C54" s="142" t="str">
        <f>VLOOKUP(B54,'[1]LISTADO ATM'!$A$2:$B$922,2,0)</f>
        <v>ATM PBG Villa Jaragua</v>
      </c>
      <c r="D54" s="152" t="s">
        <v>2428</v>
      </c>
      <c r="E54" s="151">
        <v>3336035097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857</v>
      </c>
      <c r="C55" s="142" t="str">
        <f>VLOOKUP(B55,'[1]LISTADO ATM'!$A$2:$B$922,2,0)</f>
        <v xml:space="preserve">ATM Oficina Los Alamos </v>
      </c>
      <c r="D55" s="152" t="s">
        <v>2428</v>
      </c>
      <c r="E55" s="151">
        <v>3336035098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684</v>
      </c>
      <c r="C56" s="142" t="str">
        <f>VLOOKUP(B56,'[1]LISTADO ATM'!$A$2:$B$922,2,0)</f>
        <v>ATM Estación Texaco Prolongación 27 Febrero</v>
      </c>
      <c r="D56" s="152" t="s">
        <v>2428</v>
      </c>
      <c r="E56" s="151">
        <v>3336035101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243</v>
      </c>
      <c r="C57" s="142" t="str">
        <f>VLOOKUP(B57,'[1]LISTADO ATM'!$A$2:$B$922,2,0)</f>
        <v xml:space="preserve">ATM Autoservicio Plaza Central  </v>
      </c>
      <c r="D57" s="152" t="s">
        <v>2428</v>
      </c>
      <c r="E57" s="151">
        <v>3336035112</v>
      </c>
    </row>
    <row r="58" spans="1:5" s="119" customFormat="1" ht="18" customHeight="1" x14ac:dyDescent="0.25">
      <c r="A58" s="142" t="str">
        <f>VLOOKUP(B58,'[1]LISTADO ATM'!$A$2:$C$922,3,0)</f>
        <v>ESTE</v>
      </c>
      <c r="B58" s="136">
        <v>612</v>
      </c>
      <c r="C58" s="142" t="str">
        <f>VLOOKUP(B58,'[1]LISTADO ATM'!$A$2:$B$922,2,0)</f>
        <v xml:space="preserve">ATM Plaza Orense (La Romana) </v>
      </c>
      <c r="D58" s="152" t="s">
        <v>2428</v>
      </c>
      <c r="E58" s="151">
        <v>3336035113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810</v>
      </c>
      <c r="C59" s="142" t="str">
        <f>VLOOKUP(B59,'[1]LISTADO ATM'!$A$2:$B$922,2,0)</f>
        <v xml:space="preserve">ATM UNP Multicentro La Sirena José Contreras </v>
      </c>
      <c r="D59" s="152" t="s">
        <v>2428</v>
      </c>
      <c r="E59" s="151">
        <v>3336035116</v>
      </c>
    </row>
    <row r="60" spans="1:5" s="119" customFormat="1" ht="18" customHeight="1" x14ac:dyDescent="0.25">
      <c r="A60" s="142" t="str">
        <f>VLOOKUP(B60,'[1]LISTADO ATM'!$A$2:$C$922,3,0)</f>
        <v>SUR</v>
      </c>
      <c r="B60" s="136">
        <v>356</v>
      </c>
      <c r="C60" s="142" t="str">
        <f>VLOOKUP(B60,'[1]LISTADO ATM'!$A$2:$B$922,2,0)</f>
        <v xml:space="preserve">ATM Estación Sigma (San Cristóbal) </v>
      </c>
      <c r="D60" s="152" t="s">
        <v>2428</v>
      </c>
      <c r="E60" s="151">
        <v>3336035117</v>
      </c>
    </row>
    <row r="61" spans="1:5" s="119" customFormat="1" ht="18" customHeight="1" x14ac:dyDescent="0.25">
      <c r="A61" s="142" t="str">
        <f>VLOOKUP(B61,'[1]LISTADO ATM'!$A$2:$C$922,3,0)</f>
        <v>NORTE</v>
      </c>
      <c r="B61" s="136">
        <v>144</v>
      </c>
      <c r="C61" s="142" t="str">
        <f>VLOOKUP(B61,'[1]LISTADO ATM'!$A$2:$B$922,2,0)</f>
        <v xml:space="preserve">ATM Oficina Villa Altagracia </v>
      </c>
      <c r="D61" s="152" t="s">
        <v>2428</v>
      </c>
      <c r="E61" s="151" t="s">
        <v>2642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965</v>
      </c>
      <c r="C62" s="142" t="str">
        <f>VLOOKUP(B62,'[1]LISTADO ATM'!$A$2:$B$922,2,0)</f>
        <v xml:space="preserve">ATM S/M La Fuente FUN (Santiago) </v>
      </c>
      <c r="D62" s="152" t="s">
        <v>2428</v>
      </c>
      <c r="E62" s="151">
        <v>3336035121</v>
      </c>
    </row>
    <row r="63" spans="1:5" s="119" customFormat="1" ht="18" customHeight="1" x14ac:dyDescent="0.25">
      <c r="A63" s="142" t="str">
        <f>VLOOKUP(B63,'[1]LISTADO ATM'!$A$2:$C$922,3,0)</f>
        <v>ESTE</v>
      </c>
      <c r="B63" s="136">
        <v>609</v>
      </c>
      <c r="C63" s="142" t="str">
        <f>VLOOKUP(B63,'[1]LISTADO ATM'!$A$2:$B$922,2,0)</f>
        <v xml:space="preserve">ATM S/M Jumbo (San Pedro) </v>
      </c>
      <c r="D63" s="152" t="s">
        <v>2428</v>
      </c>
      <c r="E63" s="151">
        <v>3336035122</v>
      </c>
    </row>
    <row r="64" spans="1:5" s="119" customFormat="1" ht="18" customHeight="1" x14ac:dyDescent="0.25">
      <c r="A64" s="142" t="str">
        <f>VLOOKUP(B64,'[1]LISTADO ATM'!$A$2:$C$922,3,0)</f>
        <v>SUR</v>
      </c>
      <c r="B64" s="136">
        <v>592</v>
      </c>
      <c r="C64" s="142" t="str">
        <f>VLOOKUP(B64,'[1]LISTADO ATM'!$A$2:$B$922,2,0)</f>
        <v xml:space="preserve">ATM Centro de Caja San Cristóbal I </v>
      </c>
      <c r="D64" s="152" t="s">
        <v>2428</v>
      </c>
      <c r="E64" s="151" t="s">
        <v>2641</v>
      </c>
    </row>
    <row r="65" spans="1:6" ht="18" x14ac:dyDescent="0.25">
      <c r="A65" s="142" t="e">
        <f>VLOOKUP(B65,'[1]LISTADO ATM'!$A$2:$C$922,3,0)</f>
        <v>#N/A</v>
      </c>
      <c r="B65" s="136"/>
      <c r="C65" s="142" t="e">
        <f>VLOOKUP(B65,'[1]LISTADO ATM'!$A$2:$B$922,2,0)</f>
        <v>#N/A</v>
      </c>
      <c r="D65" s="152" t="s">
        <v>2428</v>
      </c>
      <c r="E65" s="151"/>
    </row>
    <row r="66" spans="1:6" s="106" customFormat="1" ht="18" customHeight="1" x14ac:dyDescent="0.25">
      <c r="A66" s="142" t="e">
        <f>VLOOKUP(B66,'[1]LISTADO ATM'!$A$2:$C$922,3,0)</f>
        <v>#N/A</v>
      </c>
      <c r="B66" s="136"/>
      <c r="C66" s="142" t="e">
        <f>VLOOKUP(B66,'[1]LISTADO ATM'!$A$2:$B$922,2,0)</f>
        <v>#N/A</v>
      </c>
      <c r="D66" s="152" t="s">
        <v>2428</v>
      </c>
      <c r="E66" s="151"/>
    </row>
    <row r="67" spans="1:6" s="106" customFormat="1" ht="18.75" customHeight="1" x14ac:dyDescent="0.25">
      <c r="A67" s="148"/>
      <c r="B67" s="149">
        <f>COUNT(B21:B66)</f>
        <v>44</v>
      </c>
      <c r="C67" s="190"/>
      <c r="D67" s="191"/>
      <c r="E67" s="192"/>
    </row>
    <row r="68" spans="1:6" s="106" customFormat="1" ht="18" customHeight="1" thickBot="1" x14ac:dyDescent="0.3">
      <c r="A68" s="193"/>
      <c r="B68" s="194"/>
      <c r="C68" s="194"/>
      <c r="D68" s="194"/>
      <c r="E68" s="195"/>
    </row>
    <row r="69" spans="1:6" s="106" customFormat="1" ht="18" customHeight="1" thickBot="1" x14ac:dyDescent="0.3">
      <c r="A69" s="199" t="s">
        <v>2433</v>
      </c>
      <c r="B69" s="200"/>
      <c r="C69" s="200"/>
      <c r="D69" s="200"/>
      <c r="E69" s="201"/>
    </row>
    <row r="70" spans="1:6" s="111" customFormat="1" ht="18" customHeight="1" x14ac:dyDescent="0.25">
      <c r="A70" s="147" t="s">
        <v>15</v>
      </c>
      <c r="B70" s="147" t="s">
        <v>2407</v>
      </c>
      <c r="C70" s="147" t="s">
        <v>46</v>
      </c>
      <c r="D70" s="155" t="s">
        <v>2410</v>
      </c>
      <c r="E70" s="147" t="s">
        <v>2408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406</v>
      </c>
      <c r="C71" s="139" t="str">
        <f>VLOOKUP(B71,'[1]LISTADO ATM'!$A$2:$B$822,2,0)</f>
        <v xml:space="preserve">ATM UNP Plaza Lama Máximo Gómez </v>
      </c>
      <c r="D71" s="143" t="s">
        <v>2433</v>
      </c>
      <c r="E71" s="151">
        <v>3336030524</v>
      </c>
      <c r="F71" s="119"/>
    </row>
    <row r="72" spans="1:6" s="119" customFormat="1" ht="18" customHeight="1" x14ac:dyDescent="0.25">
      <c r="A72" s="142" t="str">
        <f>VLOOKUP(B72,'[1]LISTADO ATM'!$A$2:$C$922,3,0)</f>
        <v>SUR</v>
      </c>
      <c r="B72" s="136">
        <v>699</v>
      </c>
      <c r="C72" s="142" t="str">
        <f>VLOOKUP(B72,'[1]LISTADO ATM'!$A$2:$B$922,2,0)</f>
        <v>ATM S/M Bravo Bani</v>
      </c>
      <c r="D72" s="143" t="s">
        <v>2433</v>
      </c>
      <c r="E72" s="151">
        <v>3336032702</v>
      </c>
    </row>
    <row r="73" spans="1:6" s="119" customFormat="1" ht="18" customHeight="1" x14ac:dyDescent="0.25">
      <c r="A73" s="142" t="str">
        <f>VLOOKUP(B73,'[1]LISTADO ATM'!$A$2:$C$922,3,0)</f>
        <v>ESTE</v>
      </c>
      <c r="B73" s="136">
        <v>772</v>
      </c>
      <c r="C73" s="142" t="str">
        <f>VLOOKUP(B73,'[1]LISTADO ATM'!$A$2:$B$922,2,0)</f>
        <v xml:space="preserve">ATM UNP Yamasá </v>
      </c>
      <c r="D73" s="143" t="s">
        <v>2433</v>
      </c>
      <c r="E73" s="151">
        <v>3336034088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618</v>
      </c>
      <c r="C74" s="142" t="str">
        <f>VLOOKUP(B74,'[1]LISTADO ATM'!$A$2:$B$922,2,0)</f>
        <v xml:space="preserve">ATM Bienes Nacionales </v>
      </c>
      <c r="D74" s="143" t="s">
        <v>2433</v>
      </c>
      <c r="E74" s="151">
        <v>3336034223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611</v>
      </c>
      <c r="C75" s="142" t="str">
        <f>VLOOKUP(B75,'[1]LISTADO ATM'!$A$2:$B$922,2,0)</f>
        <v xml:space="preserve">ATM DGII Sede Central </v>
      </c>
      <c r="D75" s="143" t="s">
        <v>2433</v>
      </c>
      <c r="E75" s="151">
        <v>3336034933</v>
      </c>
      <c r="F75" s="119"/>
    </row>
    <row r="76" spans="1:6" s="111" customFormat="1" ht="18" customHeight="1" x14ac:dyDescent="0.25">
      <c r="A76" s="142" t="str">
        <f>VLOOKUP(B76,'[1]LISTADO ATM'!$A$2:$C$922,3,0)</f>
        <v>DISTRITO NACIONAL</v>
      </c>
      <c r="B76" s="136">
        <v>486</v>
      </c>
      <c r="C76" s="142" t="str">
        <f>VLOOKUP(B76,'[1]LISTADO ATM'!$A$2:$B$922,2,0)</f>
        <v xml:space="preserve">ATM Olé La Caleta </v>
      </c>
      <c r="D76" s="143" t="s">
        <v>2433</v>
      </c>
      <c r="E76" s="151">
        <v>3336034940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415</v>
      </c>
      <c r="C77" s="142" t="str">
        <f>VLOOKUP(B77,'[1]LISTADO ATM'!$A$2:$B$922,2,0)</f>
        <v xml:space="preserve">ATM Autobanco San Martín I </v>
      </c>
      <c r="D77" s="143" t="s">
        <v>2433</v>
      </c>
      <c r="E77" s="151">
        <v>3336035090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232</v>
      </c>
      <c r="C78" s="142" t="str">
        <f>VLOOKUP(B78,'[1]LISTADO ATM'!$A$2:$B$922,2,0)</f>
        <v xml:space="preserve">ATM S/M Nacional Charles de Gaulle </v>
      </c>
      <c r="D78" s="143" t="s">
        <v>2433</v>
      </c>
      <c r="E78" s="151">
        <v>3336035109</v>
      </c>
      <c r="F78" s="119"/>
    </row>
    <row r="79" spans="1:6" ht="18.75" customHeight="1" x14ac:dyDescent="0.25">
      <c r="A79" s="142" t="str">
        <f>VLOOKUP(B79,'[1]LISTADO ATM'!$A$2:$C$922,3,0)</f>
        <v>DISTRITO NACIONAL</v>
      </c>
      <c r="B79" s="136">
        <v>32</v>
      </c>
      <c r="C79" s="142" t="str">
        <f>VLOOKUP(B79,'[1]LISTADO ATM'!$A$2:$B$922,2,0)</f>
        <v xml:space="preserve">ATM Oficina San Martín II </v>
      </c>
      <c r="D79" s="143" t="s">
        <v>2433</v>
      </c>
      <c r="E79" s="151">
        <v>3336035111</v>
      </c>
      <c r="F79" s="119"/>
    </row>
    <row r="80" spans="1:6" ht="18.75" customHeight="1" x14ac:dyDescent="0.25">
      <c r="A80" s="142" t="str">
        <f>VLOOKUP(B80,'[1]LISTADO ATM'!$A$2:$C$922,3,0)</f>
        <v>NORTE</v>
      </c>
      <c r="B80" s="136">
        <v>501</v>
      </c>
      <c r="C80" s="142" t="str">
        <f>VLOOKUP(B80,'[1]LISTADO ATM'!$A$2:$B$922,2,0)</f>
        <v xml:space="preserve">ATM UNP La Canela </v>
      </c>
      <c r="D80" s="143" t="s">
        <v>2433</v>
      </c>
      <c r="E80" s="151">
        <v>3336035120</v>
      </c>
      <c r="F80" s="119"/>
    </row>
    <row r="81" spans="1:6" ht="18" customHeight="1" x14ac:dyDescent="0.25">
      <c r="A81" s="142" t="e">
        <f>VLOOKUP(B81,'[1]LISTADO ATM'!$A$2:$C$922,3,0)</f>
        <v>#N/A</v>
      </c>
      <c r="B81" s="136"/>
      <c r="C81" s="142" t="e">
        <f>VLOOKUP(B81,'[1]LISTADO ATM'!$A$2:$B$922,2,0)</f>
        <v>#N/A</v>
      </c>
      <c r="D81" s="143" t="s">
        <v>2433</v>
      </c>
      <c r="E81" s="151"/>
      <c r="F81" s="119"/>
    </row>
    <row r="82" spans="1:6" ht="18.75" customHeight="1" x14ac:dyDescent="0.25">
      <c r="A82" s="142" t="e">
        <f>VLOOKUP(B82,'[1]LISTADO ATM'!$A$2:$C$922,3,0)</f>
        <v>#N/A</v>
      </c>
      <c r="B82" s="136"/>
      <c r="C82" s="142" t="e">
        <f>VLOOKUP(B82,'[1]LISTADO ATM'!$A$2:$B$922,2,0)</f>
        <v>#N/A</v>
      </c>
      <c r="D82" s="143" t="s">
        <v>2433</v>
      </c>
      <c r="E82" s="151"/>
      <c r="F82" s="119"/>
    </row>
    <row r="83" spans="1:6" ht="18.75" customHeight="1" thickBot="1" x14ac:dyDescent="0.3">
      <c r="A83" s="141" t="s">
        <v>2460</v>
      </c>
      <c r="B83" s="150">
        <f>COUNTA(B71:B82)</f>
        <v>10</v>
      </c>
      <c r="C83" s="202"/>
      <c r="D83" s="203"/>
      <c r="E83" s="204"/>
      <c r="F83" s="119"/>
    </row>
    <row r="84" spans="1:6" ht="18.75" customHeight="1" thickBot="1" x14ac:dyDescent="0.3">
      <c r="A84" s="193"/>
      <c r="B84" s="194"/>
      <c r="C84" s="194"/>
      <c r="D84" s="194"/>
      <c r="E84" s="195"/>
      <c r="F84" s="119"/>
    </row>
    <row r="85" spans="1:6" ht="18.75" customHeight="1" thickBot="1" x14ac:dyDescent="0.3">
      <c r="A85" s="205" t="s">
        <v>2571</v>
      </c>
      <c r="B85" s="206"/>
      <c r="C85" s="206"/>
      <c r="D85" s="206"/>
      <c r="E85" s="207"/>
    </row>
    <row r="86" spans="1:6" ht="18.75" customHeight="1" x14ac:dyDescent="0.25">
      <c r="A86" s="147" t="s">
        <v>15</v>
      </c>
      <c r="B86" s="147" t="s">
        <v>2407</v>
      </c>
      <c r="C86" s="147" t="s">
        <v>46</v>
      </c>
      <c r="D86" s="155" t="s">
        <v>2410</v>
      </c>
      <c r="E86" s="147" t="s">
        <v>2408</v>
      </c>
    </row>
    <row r="87" spans="1:6" ht="18.75" customHeight="1" x14ac:dyDescent="0.25">
      <c r="A87" s="139" t="e">
        <f>VLOOKUP(B87,'[1]LISTADO ATM'!$A$2:$C$922,3,0)</f>
        <v>#N/A</v>
      </c>
      <c r="B87" s="153">
        <v>374</v>
      </c>
      <c r="C87" s="139" t="e">
        <f>VLOOKUP(B87,'[1]LISTADO ATM'!$A$2:$B$822,2,0)</f>
        <v>#N/A</v>
      </c>
      <c r="D87" s="154" t="s">
        <v>2635</v>
      </c>
      <c r="E87" s="144">
        <v>3336034684</v>
      </c>
    </row>
    <row r="88" spans="1:6" ht="18.75" customHeight="1" x14ac:dyDescent="0.25">
      <c r="A88" s="139" t="str">
        <f>VLOOKUP(B88,'[1]LISTADO ATM'!$A$2:$C$922,3,0)</f>
        <v>DISTRITO NACIONAL</v>
      </c>
      <c r="B88" s="136">
        <v>54</v>
      </c>
      <c r="C88" s="139" t="str">
        <f>VLOOKUP(B88,'[1]LISTADO ATM'!$A$2:$B$822,2,0)</f>
        <v xml:space="preserve">ATM Autoservicio Galería 360 </v>
      </c>
      <c r="D88" s="154" t="s">
        <v>2635</v>
      </c>
      <c r="E88" s="144">
        <v>3336033634</v>
      </c>
    </row>
    <row r="89" spans="1:6" ht="18" x14ac:dyDescent="0.25">
      <c r="A89" s="139" t="str">
        <f>VLOOKUP(B89,'[1]LISTADO ATM'!$A$2:$C$922,3,0)</f>
        <v>DISTRITO NACIONAL</v>
      </c>
      <c r="B89" s="136">
        <v>818</v>
      </c>
      <c r="C89" s="139" t="str">
        <f>VLOOKUP(B89,'[1]LISTADO ATM'!$A$2:$B$822,2,0)</f>
        <v xml:space="preserve">ATM Juridicción Inmobiliaria </v>
      </c>
      <c r="D89" s="143" t="s">
        <v>2643</v>
      </c>
      <c r="E89" s="144">
        <v>3336032435</v>
      </c>
    </row>
    <row r="90" spans="1:6" ht="18.75" customHeight="1" x14ac:dyDescent="0.25">
      <c r="A90" s="139" t="str">
        <f>VLOOKUP(B90,'[1]LISTADO ATM'!$A$2:$C$922,3,0)</f>
        <v>ESTE</v>
      </c>
      <c r="B90" s="136">
        <v>631</v>
      </c>
      <c r="C90" s="139" t="str">
        <f>VLOOKUP(B90,'[1]LISTADO ATM'!$A$2:$B$822,2,0)</f>
        <v xml:space="preserve">ATM ASOCODEQUI (San Pedro) </v>
      </c>
      <c r="D90" s="143" t="s">
        <v>2643</v>
      </c>
      <c r="E90" s="144">
        <v>3336034688</v>
      </c>
    </row>
    <row r="91" spans="1:6" ht="18.75" customHeight="1" x14ac:dyDescent="0.25">
      <c r="A91" s="139" t="str">
        <f>VLOOKUP(B91,'[1]LISTADO ATM'!$A$2:$C$922,3,0)</f>
        <v>DISTRITO NACIONAL</v>
      </c>
      <c r="B91" s="136">
        <v>983</v>
      </c>
      <c r="C91" s="139" t="str">
        <f>VLOOKUP(B91,'[1]LISTADO ATM'!$A$2:$B$822,2,0)</f>
        <v xml:space="preserve">ATM Bravo República de Colombia </v>
      </c>
      <c r="D91" s="143" t="s">
        <v>2643</v>
      </c>
      <c r="E91" s="144" t="s">
        <v>2632</v>
      </c>
    </row>
    <row r="92" spans="1:6" ht="18" x14ac:dyDescent="0.25">
      <c r="A92" s="139" t="str">
        <f>VLOOKUP(B92,'[1]LISTADO ATM'!$A$2:$C$922,3,0)</f>
        <v>NORTE</v>
      </c>
      <c r="B92" s="136">
        <v>405</v>
      </c>
      <c r="C92" s="139" t="str">
        <f>VLOOKUP(B92,'[1]LISTADO ATM'!$A$2:$B$822,2,0)</f>
        <v xml:space="preserve">ATM UNP Loma de Cabrera </v>
      </c>
      <c r="D92" s="143" t="s">
        <v>2643</v>
      </c>
      <c r="E92" s="144">
        <v>3336034834</v>
      </c>
    </row>
    <row r="93" spans="1:6" ht="18.75" customHeight="1" x14ac:dyDescent="0.25">
      <c r="A93" s="139" t="e">
        <f>VLOOKUP(B93,'[1]LISTADO ATM'!$A$2:$C$922,3,0)</f>
        <v>#N/A</v>
      </c>
      <c r="B93" s="136">
        <v>474</v>
      </c>
      <c r="C93" s="139" t="e">
        <f>VLOOKUP(B93,'[1]LISTADO ATM'!$A$2:$B$822,2,0)</f>
        <v>#N/A</v>
      </c>
      <c r="D93" s="143" t="s">
        <v>2643</v>
      </c>
      <c r="E93" s="144">
        <v>3336035060</v>
      </c>
    </row>
    <row r="94" spans="1:6" ht="18" x14ac:dyDescent="0.25">
      <c r="A94" s="139" t="str">
        <f>VLOOKUP(B94,'[1]LISTADO ATM'!$A$2:$C$922,3,0)</f>
        <v>DISTRITO NACIONAL</v>
      </c>
      <c r="B94" s="136">
        <v>246</v>
      </c>
      <c r="C94" s="139" t="str">
        <f>VLOOKUP(B94,'[1]LISTADO ATM'!$A$2:$B$822,2,0)</f>
        <v xml:space="preserve">ATM Oficina Torre BR (Lobby) </v>
      </c>
      <c r="D94" s="143" t="s">
        <v>2643</v>
      </c>
      <c r="E94" s="144">
        <v>3336035077</v>
      </c>
    </row>
    <row r="95" spans="1:6" ht="18" x14ac:dyDescent="0.25">
      <c r="A95" s="139" t="str">
        <f>VLOOKUP(B95,'[1]LISTADO ATM'!$A$2:$C$922,3,0)</f>
        <v>DISTRITO NACIONAL</v>
      </c>
      <c r="B95" s="136">
        <v>26</v>
      </c>
      <c r="C95" s="139" t="str">
        <f>VLOOKUP(B95,'[1]LISTADO ATM'!$A$2:$B$822,2,0)</f>
        <v>ATM S/M Jumbo San Isidro</v>
      </c>
      <c r="D95" s="143" t="s">
        <v>2643</v>
      </c>
      <c r="E95" s="144" t="s">
        <v>2638</v>
      </c>
    </row>
    <row r="96" spans="1:6" ht="18.75" thickBot="1" x14ac:dyDescent="0.3">
      <c r="A96" s="141" t="s">
        <v>2460</v>
      </c>
      <c r="B96" s="137">
        <f>COUNT(B87:B95)</f>
        <v>9</v>
      </c>
      <c r="C96" s="208"/>
      <c r="D96" s="209"/>
      <c r="E96" s="210"/>
    </row>
    <row r="97" spans="1:5" ht="15.75" thickBot="1" x14ac:dyDescent="0.3">
      <c r="A97" s="211"/>
      <c r="B97" s="212"/>
      <c r="C97" s="181"/>
      <c r="D97" s="181"/>
      <c r="E97" s="213"/>
    </row>
    <row r="98" spans="1:5" ht="18.75" customHeight="1" thickBot="1" x14ac:dyDescent="0.3">
      <c r="A98" s="216" t="s">
        <v>2462</v>
      </c>
      <c r="B98" s="217"/>
      <c r="C98" s="214"/>
      <c r="D98" s="214"/>
      <c r="E98" s="215"/>
    </row>
    <row r="99" spans="1:5" ht="18.75" customHeight="1" thickBot="1" x14ac:dyDescent="0.3">
      <c r="A99" s="218">
        <f>+B67+B83+B96</f>
        <v>63</v>
      </c>
      <c r="B99" s="219"/>
      <c r="C99" s="214"/>
      <c r="D99" s="214"/>
      <c r="E99" s="215"/>
    </row>
    <row r="100" spans="1:5" ht="18.75" customHeight="1" thickBot="1" x14ac:dyDescent="0.3">
      <c r="A100" s="211"/>
      <c r="B100" s="212"/>
      <c r="C100" s="194"/>
      <c r="D100" s="194"/>
      <c r="E100" s="195"/>
    </row>
    <row r="101" spans="1:5" ht="18.75" customHeight="1" thickBot="1" x14ac:dyDescent="0.3">
      <c r="A101" s="196" t="s">
        <v>2463</v>
      </c>
      <c r="B101" s="197"/>
      <c r="C101" s="197"/>
      <c r="D101" s="197"/>
      <c r="E101" s="198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188" t="s">
        <v>2410</v>
      </c>
      <c r="E102" s="189"/>
    </row>
    <row r="103" spans="1:5" ht="18" x14ac:dyDescent="0.25">
      <c r="A103" s="139" t="str">
        <f>VLOOKUP(B103,'[1]LISTADO ATM'!$A$2:$C$922,3,0)</f>
        <v>DISTRITO NACIONAL</v>
      </c>
      <c r="B103" s="138">
        <v>574</v>
      </c>
      <c r="C103" s="139" t="str">
        <f>VLOOKUP(B103,'[1]LISTADO ATM'!$A$2:$B$822,2,0)</f>
        <v xml:space="preserve">ATM Club Obras Públicas </v>
      </c>
      <c r="D103" s="220" t="s">
        <v>2573</v>
      </c>
      <c r="E103" s="221"/>
    </row>
    <row r="104" spans="1:5" ht="18.75" customHeight="1" x14ac:dyDescent="0.25">
      <c r="A104" s="139" t="str">
        <f>VLOOKUP(B104,'[1]LISTADO ATM'!$A$2:$C$922,3,0)</f>
        <v>DISTRITO NACIONAL</v>
      </c>
      <c r="B104" s="138">
        <v>648</v>
      </c>
      <c r="C104" s="139" t="str">
        <f>VLOOKUP(B104,'[1]LISTADO ATM'!$A$2:$B$822,2,0)</f>
        <v xml:space="preserve">ATM Hermandad de Pensionados </v>
      </c>
      <c r="D104" s="220" t="s">
        <v>2573</v>
      </c>
      <c r="E104" s="221"/>
    </row>
    <row r="105" spans="1:5" ht="18.75" customHeight="1" x14ac:dyDescent="0.25">
      <c r="A105" s="139" t="str">
        <f>VLOOKUP(B105,'[1]LISTADO ATM'!$A$2:$C$922,3,0)</f>
        <v>DISTRITO NACIONAL</v>
      </c>
      <c r="B105" s="138">
        <v>355</v>
      </c>
      <c r="C105" s="139" t="str">
        <f>VLOOKUP(B105,'[1]LISTADO ATM'!$A$2:$B$822,2,0)</f>
        <v xml:space="preserve">ATM UNP Metro II </v>
      </c>
      <c r="D105" s="220" t="s">
        <v>2573</v>
      </c>
      <c r="E105" s="221"/>
    </row>
    <row r="106" spans="1:5" ht="18" x14ac:dyDescent="0.25">
      <c r="A106" s="139" t="str">
        <f>VLOOKUP(B106,'[1]LISTADO ATM'!$A$2:$C$922,3,0)</f>
        <v>DISTRITO NACIONAL</v>
      </c>
      <c r="B106" s="138">
        <v>446</v>
      </c>
      <c r="C106" s="139" t="str">
        <f>VLOOKUP(B106,'[1]LISTADO ATM'!$A$2:$B$822,2,0)</f>
        <v>ATM Hipodromo V Centenario</v>
      </c>
      <c r="D106" s="220" t="s">
        <v>2573</v>
      </c>
      <c r="E106" s="221"/>
    </row>
    <row r="107" spans="1:5" ht="18" x14ac:dyDescent="0.25">
      <c r="A107" s="139" t="str">
        <f>VLOOKUP(B107,'[1]LISTADO ATM'!$A$2:$C$922,3,0)</f>
        <v>NORTE</v>
      </c>
      <c r="B107" s="138">
        <v>774</v>
      </c>
      <c r="C107" s="139" t="str">
        <f>VLOOKUP(B107,'[1]LISTADO ATM'!$A$2:$B$822,2,0)</f>
        <v xml:space="preserve">ATM Oficina Montecristi </v>
      </c>
      <c r="D107" s="220" t="s">
        <v>2573</v>
      </c>
      <c r="E107" s="221"/>
    </row>
    <row r="108" spans="1:5" ht="18.75" customHeight="1" x14ac:dyDescent="0.25">
      <c r="A108" s="139" t="str">
        <f>VLOOKUP(B108,'[1]LISTADO ATM'!$A$2:$C$922,3,0)</f>
        <v>NORTE</v>
      </c>
      <c r="B108" s="138">
        <v>888</v>
      </c>
      <c r="C108" s="139" t="str">
        <f>VLOOKUP(B108,'[1]LISTADO ATM'!$A$2:$B$822,2,0)</f>
        <v>ATM Oficina galeria 56 II (SFM)</v>
      </c>
      <c r="D108" s="220" t="s">
        <v>2573</v>
      </c>
      <c r="E108" s="221"/>
    </row>
    <row r="109" spans="1:5" ht="18.75" customHeight="1" x14ac:dyDescent="0.25">
      <c r="A109" s="139" t="str">
        <f>VLOOKUP(B109,'[1]LISTADO ATM'!$A$2:$C$922,3,0)</f>
        <v>NORTE</v>
      </c>
      <c r="B109" s="138">
        <v>990</v>
      </c>
      <c r="C109" s="139" t="e">
        <f>VLOOKUP(B109,'[1]LISTADO ATM'!$A$2:$B$822,2,0)</f>
        <v>#N/A</v>
      </c>
      <c r="D109" s="220" t="s">
        <v>2573</v>
      </c>
      <c r="E109" s="221"/>
    </row>
    <row r="110" spans="1:5" ht="18.75" customHeight="1" x14ac:dyDescent="0.25">
      <c r="A110" s="139" t="str">
        <f>VLOOKUP(B110,'[1]LISTADO ATM'!$A$2:$C$922,3,0)</f>
        <v>DISTRITO NACIONAL</v>
      </c>
      <c r="B110" s="138">
        <v>115</v>
      </c>
      <c r="C110" s="139" t="str">
        <f>VLOOKUP(B110,'[1]LISTADO ATM'!$A$2:$B$822,2,0)</f>
        <v xml:space="preserve">ATM Oficina Megacentro I </v>
      </c>
      <c r="D110" s="220" t="s">
        <v>2573</v>
      </c>
      <c r="E110" s="221"/>
    </row>
    <row r="111" spans="1:5" ht="18" x14ac:dyDescent="0.25">
      <c r="A111" s="139" t="str">
        <f>VLOOKUP(B111,'[1]LISTADO ATM'!$A$2:$C$922,3,0)</f>
        <v>DISTRITO NACIONAL</v>
      </c>
      <c r="B111" s="138">
        <v>725</v>
      </c>
      <c r="C111" s="139" t="str">
        <f>VLOOKUP(B111,'[1]LISTADO ATM'!$A$2:$B$822,2,0)</f>
        <v xml:space="preserve">ATM El Huacal II  </v>
      </c>
      <c r="D111" s="220" t="s">
        <v>2573</v>
      </c>
      <c r="E111" s="221"/>
    </row>
    <row r="112" spans="1:5" ht="18.75" customHeight="1" x14ac:dyDescent="0.25">
      <c r="A112" s="139" t="str">
        <f>VLOOKUP(B112,'[1]LISTADO ATM'!$A$2:$C$922,3,0)</f>
        <v>DISTRITO NACIONAL</v>
      </c>
      <c r="B112" s="138">
        <v>714</v>
      </c>
      <c r="C112" s="139" t="str">
        <f>VLOOKUP(B112,'[1]LISTADO ATM'!$A$2:$B$822,2,0)</f>
        <v xml:space="preserve">ATM Hospital de Herrera </v>
      </c>
      <c r="D112" s="220" t="s">
        <v>2573</v>
      </c>
      <c r="E112" s="221"/>
    </row>
    <row r="113" spans="1:5" ht="18.75" customHeight="1" x14ac:dyDescent="0.25">
      <c r="A113" s="139" t="str">
        <f>VLOOKUP(B113,'[1]LISTADO ATM'!$A$2:$C$922,3,0)</f>
        <v>ESTE</v>
      </c>
      <c r="B113" s="138">
        <v>631</v>
      </c>
      <c r="C113" s="139" t="str">
        <f>VLOOKUP(B113,'[1]LISTADO ATM'!$A$2:$B$822,2,0)</f>
        <v xml:space="preserve">ATM ASOCODEQUI (San Pedro) </v>
      </c>
      <c r="D113" s="220" t="s">
        <v>2573</v>
      </c>
      <c r="E113" s="221"/>
    </row>
    <row r="114" spans="1:5" ht="18" x14ac:dyDescent="0.25">
      <c r="A114" s="139" t="str">
        <f>VLOOKUP(B114,'[1]LISTADO ATM'!$A$2:$C$922,3,0)</f>
        <v>DISTRITO NACIONAL</v>
      </c>
      <c r="B114" s="138">
        <v>573</v>
      </c>
      <c r="C114" s="139" t="str">
        <f>VLOOKUP(B114,'[1]LISTADO ATM'!$A$2:$B$822,2,0)</f>
        <v xml:space="preserve">ATM IDSS </v>
      </c>
      <c r="D114" s="220" t="s">
        <v>2573</v>
      </c>
      <c r="E114" s="221"/>
    </row>
    <row r="115" spans="1:5" ht="18" x14ac:dyDescent="0.25">
      <c r="A115" s="139" t="str">
        <f>VLOOKUP(B115,'[1]LISTADO ATM'!$A$2:$C$922,3,0)</f>
        <v>ESTE</v>
      </c>
      <c r="B115" s="138">
        <v>963</v>
      </c>
      <c r="C115" s="139" t="str">
        <f>VLOOKUP(B115,'[1]LISTADO ATM'!$A$2:$B$822,2,0)</f>
        <v xml:space="preserve">ATM Multiplaza La Romana </v>
      </c>
      <c r="D115" s="220" t="s">
        <v>2573</v>
      </c>
      <c r="E115" s="221"/>
    </row>
    <row r="116" spans="1:5" ht="18" x14ac:dyDescent="0.25">
      <c r="A116" s="139" t="str">
        <f>VLOOKUP(B116,'[1]LISTADO ATM'!$A$2:$C$922,3,0)</f>
        <v>NORTE</v>
      </c>
      <c r="B116" s="138">
        <v>910</v>
      </c>
      <c r="C116" s="139" t="str">
        <f>VLOOKUP(B116,'[1]LISTADO ATM'!$A$2:$B$822,2,0)</f>
        <v xml:space="preserve">ATM Oficina El Sol II (Santiago) </v>
      </c>
      <c r="D116" s="220" t="s">
        <v>2644</v>
      </c>
      <c r="E116" s="221"/>
    </row>
    <row r="117" spans="1:5" ht="18" x14ac:dyDescent="0.25">
      <c r="A117" s="148" t="s">
        <v>2460</v>
      </c>
      <c r="B117" s="149">
        <f>COUNT(B103:B116)</f>
        <v>14</v>
      </c>
      <c r="C117" s="165"/>
      <c r="D117" s="165"/>
      <c r="E117" s="165"/>
    </row>
  </sheetData>
  <mergeCells count="43">
    <mergeCell ref="D116:E116"/>
    <mergeCell ref="C117:E117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A101:E101"/>
    <mergeCell ref="D102:E102"/>
    <mergeCell ref="D103:E103"/>
    <mergeCell ref="D104:E104"/>
    <mergeCell ref="D105:E105"/>
    <mergeCell ref="A85:E85"/>
    <mergeCell ref="C96:E96"/>
    <mergeCell ref="A97:B97"/>
    <mergeCell ref="C97:E100"/>
    <mergeCell ref="A98:B98"/>
    <mergeCell ref="A99:B99"/>
    <mergeCell ref="A100:B100"/>
    <mergeCell ref="C67:E67"/>
    <mergeCell ref="A68:E68"/>
    <mergeCell ref="A69:E69"/>
    <mergeCell ref="C83:E83"/>
    <mergeCell ref="A84:E84"/>
    <mergeCell ref="A13:E13"/>
    <mergeCell ref="D14:E14"/>
    <mergeCell ref="C17:E17"/>
    <mergeCell ref="A18:E18"/>
    <mergeCell ref="A19:E19"/>
    <mergeCell ref="C11:E11"/>
    <mergeCell ref="A12:E12"/>
    <mergeCell ref="F1:G1"/>
    <mergeCell ref="A1:E1"/>
    <mergeCell ref="A2:E2"/>
    <mergeCell ref="A7:E7"/>
    <mergeCell ref="A3:B3"/>
    <mergeCell ref="C3:E6"/>
    <mergeCell ref="A6:B6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134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134 861 517 248 500 266 194 192 253 131 953 319 686 668 602 710 4 682 336 685 347 435                                              </v>
      </c>
    </row>
    <row r="2" spans="2:5" s="119" customFormat="1" ht="18.75" thickBot="1" x14ac:dyDescent="0.3">
      <c r="B2" s="136">
        <v>861</v>
      </c>
      <c r="C2" s="130" t="s">
        <v>2404</v>
      </c>
    </row>
    <row r="3" spans="2:5" s="119" customFormat="1" ht="18.75" thickBot="1" x14ac:dyDescent="0.3">
      <c r="B3" s="136">
        <v>517</v>
      </c>
      <c r="C3" s="130" t="s">
        <v>2404</v>
      </c>
    </row>
    <row r="4" spans="2:5" s="119" customFormat="1" ht="18.75" thickBot="1" x14ac:dyDescent="0.3">
      <c r="B4" s="136">
        <v>248</v>
      </c>
      <c r="C4" s="130" t="s">
        <v>2404</v>
      </c>
    </row>
    <row r="5" spans="2:5" s="119" customFormat="1" ht="18.75" thickBot="1" x14ac:dyDescent="0.3">
      <c r="B5" s="136">
        <v>500</v>
      </c>
      <c r="C5" s="130" t="s">
        <v>2404</v>
      </c>
    </row>
    <row r="6" spans="2:5" s="119" customFormat="1" ht="18.75" thickBot="1" x14ac:dyDescent="0.3">
      <c r="B6" s="136">
        <v>266</v>
      </c>
      <c r="C6" s="130" t="s">
        <v>2404</v>
      </c>
    </row>
    <row r="7" spans="2:5" s="119" customFormat="1" ht="18.75" thickBot="1" x14ac:dyDescent="0.3">
      <c r="B7" s="136">
        <v>194</v>
      </c>
      <c r="C7" s="130" t="s">
        <v>2404</v>
      </c>
    </row>
    <row r="8" spans="2:5" s="119" customFormat="1" ht="18.75" thickBot="1" x14ac:dyDescent="0.3">
      <c r="B8" s="136">
        <v>192</v>
      </c>
      <c r="C8" s="130" t="s">
        <v>2404</v>
      </c>
    </row>
    <row r="9" spans="2:5" s="119" customFormat="1" ht="18.75" thickBot="1" x14ac:dyDescent="0.3">
      <c r="B9" s="136">
        <v>253</v>
      </c>
      <c r="C9" s="130" t="s">
        <v>2404</v>
      </c>
    </row>
    <row r="10" spans="2:5" s="119" customFormat="1" ht="18.75" thickBot="1" x14ac:dyDescent="0.3">
      <c r="B10" s="136">
        <v>131</v>
      </c>
      <c r="C10" s="130" t="s">
        <v>2404</v>
      </c>
    </row>
    <row r="11" spans="2:5" s="119" customFormat="1" ht="18.75" thickBot="1" x14ac:dyDescent="0.3">
      <c r="B11" s="136">
        <v>953</v>
      </c>
      <c r="C11" s="130" t="s">
        <v>2404</v>
      </c>
    </row>
    <row r="12" spans="2:5" s="119" customFormat="1" ht="18.75" thickBot="1" x14ac:dyDescent="0.3">
      <c r="B12" s="136">
        <v>319</v>
      </c>
      <c r="C12" s="130" t="s">
        <v>2404</v>
      </c>
    </row>
    <row r="13" spans="2:5" s="119" customFormat="1" ht="18.75" thickBot="1" x14ac:dyDescent="0.3">
      <c r="B13" s="136">
        <v>686</v>
      </c>
      <c r="C13" s="130" t="s">
        <v>2404</v>
      </c>
    </row>
    <row r="14" spans="2:5" s="119" customFormat="1" ht="18.75" thickBot="1" x14ac:dyDescent="0.3">
      <c r="B14" s="136">
        <v>668</v>
      </c>
      <c r="C14" s="130" t="s">
        <v>2404</v>
      </c>
    </row>
    <row r="15" spans="2:5" s="119" customFormat="1" ht="18.75" thickBot="1" x14ac:dyDescent="0.3">
      <c r="B15" s="136">
        <v>602</v>
      </c>
      <c r="C15" s="130" t="s">
        <v>2404</v>
      </c>
    </row>
    <row r="16" spans="2:5" s="119" customFormat="1" ht="18.75" thickBot="1" x14ac:dyDescent="0.3">
      <c r="B16" s="136">
        <v>710</v>
      </c>
      <c r="C16" s="130" t="s">
        <v>2404</v>
      </c>
    </row>
    <row r="17" spans="2:3" s="119" customFormat="1" ht="18.75" thickBot="1" x14ac:dyDescent="0.3">
      <c r="B17" s="136">
        <v>4</v>
      </c>
      <c r="C17" s="130" t="s">
        <v>2404</v>
      </c>
    </row>
    <row r="18" spans="2:3" s="119" customFormat="1" ht="18.75" thickBot="1" x14ac:dyDescent="0.3">
      <c r="B18" s="136">
        <v>682</v>
      </c>
      <c r="C18" s="130" t="s">
        <v>2404</v>
      </c>
    </row>
    <row r="19" spans="2:3" s="119" customFormat="1" ht="18.75" thickBot="1" x14ac:dyDescent="0.3">
      <c r="B19" s="136">
        <v>336</v>
      </c>
      <c r="C19" s="130" t="s">
        <v>2404</v>
      </c>
    </row>
    <row r="20" spans="2:3" s="119" customFormat="1" ht="18.75" thickBot="1" x14ac:dyDescent="0.3">
      <c r="B20" s="136">
        <v>685</v>
      </c>
      <c r="C20" s="130" t="s">
        <v>2404</v>
      </c>
    </row>
    <row r="21" spans="2:3" s="119" customFormat="1" ht="18.75" thickBot="1" x14ac:dyDescent="0.3">
      <c r="B21" s="136">
        <v>347</v>
      </c>
      <c r="C21" s="130" t="s">
        <v>2404</v>
      </c>
    </row>
    <row r="22" spans="2:3" s="119" customFormat="1" ht="18.75" thickBot="1" x14ac:dyDescent="0.3">
      <c r="B22" s="136">
        <v>435</v>
      </c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400" priority="1608"/>
  </conditionalFormatting>
  <conditionalFormatting sqref="B61:B67">
    <cfRule type="duplicateValues" dxfId="399" priority="1607"/>
  </conditionalFormatting>
  <conditionalFormatting sqref="B57:B60">
    <cfRule type="duplicateValues" dxfId="398" priority="1605"/>
  </conditionalFormatting>
  <conditionalFormatting sqref="B57:B60">
    <cfRule type="duplicateValues" dxfId="397" priority="1606"/>
  </conditionalFormatting>
  <conditionalFormatting sqref="B53:B56">
    <cfRule type="duplicateValues" dxfId="396" priority="1604"/>
  </conditionalFormatting>
  <conditionalFormatting sqref="B29:B33">
    <cfRule type="duplicateValues" dxfId="395" priority="248"/>
  </conditionalFormatting>
  <conditionalFormatting sqref="B29:B33">
    <cfRule type="duplicateValues" dxfId="394" priority="247"/>
  </conditionalFormatting>
  <conditionalFormatting sqref="B29:B33">
    <cfRule type="duplicateValues" dxfId="393" priority="245"/>
    <cfRule type="duplicateValues" dxfId="392" priority="246"/>
  </conditionalFormatting>
  <conditionalFormatting sqref="B29:B33">
    <cfRule type="duplicateValues" dxfId="391" priority="242"/>
    <cfRule type="duplicateValues" dxfId="390" priority="243"/>
    <cfRule type="duplicateValues" dxfId="389" priority="244"/>
  </conditionalFormatting>
  <conditionalFormatting sqref="B29:B33">
    <cfRule type="duplicateValues" dxfId="388" priority="239"/>
    <cfRule type="duplicateValues" dxfId="387" priority="240"/>
    <cfRule type="duplicateValues" dxfId="386" priority="241"/>
  </conditionalFormatting>
  <conditionalFormatting sqref="B29:B33">
    <cfRule type="duplicateValues" dxfId="385" priority="237"/>
    <cfRule type="duplicateValues" dxfId="384" priority="238"/>
  </conditionalFormatting>
  <conditionalFormatting sqref="B29:B33">
    <cfRule type="duplicateValues" dxfId="383" priority="235"/>
    <cfRule type="duplicateValues" dxfId="382" priority="236"/>
  </conditionalFormatting>
  <conditionalFormatting sqref="B29:B33">
    <cfRule type="duplicateValues" dxfId="381" priority="234"/>
  </conditionalFormatting>
  <conditionalFormatting sqref="B29:B33">
    <cfRule type="duplicateValues" dxfId="380" priority="232"/>
    <cfRule type="duplicateValues" dxfId="379" priority="233"/>
  </conditionalFormatting>
  <conditionalFormatting sqref="B29:B33">
    <cfRule type="duplicateValues" dxfId="378" priority="229"/>
    <cfRule type="duplicateValues" dxfId="377" priority="230"/>
    <cfRule type="duplicateValues" dxfId="376" priority="231"/>
  </conditionalFormatting>
  <conditionalFormatting sqref="B29:B33">
    <cfRule type="duplicateValues" dxfId="375" priority="228"/>
  </conditionalFormatting>
  <conditionalFormatting sqref="B29:B33">
    <cfRule type="duplicateValues" dxfId="374" priority="227"/>
  </conditionalFormatting>
  <conditionalFormatting sqref="B29:B33">
    <cfRule type="duplicateValues" dxfId="373" priority="225"/>
    <cfRule type="duplicateValues" dxfId="372" priority="226"/>
  </conditionalFormatting>
  <conditionalFormatting sqref="B29:B33">
    <cfRule type="duplicateValues" dxfId="371" priority="222"/>
    <cfRule type="duplicateValues" dxfId="370" priority="223"/>
    <cfRule type="duplicateValues" dxfId="369" priority="224"/>
  </conditionalFormatting>
  <conditionalFormatting sqref="B29:B33">
    <cfRule type="duplicateValues" dxfId="368" priority="220"/>
    <cfRule type="duplicateValues" dxfId="367" priority="221"/>
  </conditionalFormatting>
  <conditionalFormatting sqref="B34:B46">
    <cfRule type="duplicateValues" dxfId="366" priority="205"/>
  </conditionalFormatting>
  <conditionalFormatting sqref="B34:B46">
    <cfRule type="duplicateValues" dxfId="365" priority="204"/>
  </conditionalFormatting>
  <conditionalFormatting sqref="B34:B46">
    <cfRule type="duplicateValues" dxfId="364" priority="202"/>
    <cfRule type="duplicateValues" dxfId="363" priority="203"/>
  </conditionalFormatting>
  <conditionalFormatting sqref="B34:B46">
    <cfRule type="duplicateValues" dxfId="362" priority="199"/>
    <cfRule type="duplicateValues" dxfId="361" priority="200"/>
    <cfRule type="duplicateValues" dxfId="360" priority="201"/>
  </conditionalFormatting>
  <conditionalFormatting sqref="B34:B46">
    <cfRule type="duplicateValues" dxfId="359" priority="196"/>
    <cfRule type="duplicateValues" dxfId="358" priority="197"/>
    <cfRule type="duplicateValues" dxfId="357" priority="198"/>
  </conditionalFormatting>
  <conditionalFormatting sqref="B34:B46">
    <cfRule type="duplicateValues" dxfId="356" priority="194"/>
    <cfRule type="duplicateValues" dxfId="355" priority="195"/>
  </conditionalFormatting>
  <conditionalFormatting sqref="B34:B46">
    <cfRule type="duplicateValues" dxfId="354" priority="192"/>
    <cfRule type="duplicateValues" dxfId="353" priority="193"/>
  </conditionalFormatting>
  <conditionalFormatting sqref="B34:B46">
    <cfRule type="duplicateValues" dxfId="352" priority="191"/>
  </conditionalFormatting>
  <conditionalFormatting sqref="B34:B46">
    <cfRule type="duplicateValues" dxfId="351" priority="189"/>
    <cfRule type="duplicateValues" dxfId="350" priority="190"/>
  </conditionalFormatting>
  <conditionalFormatting sqref="B34:B46">
    <cfRule type="duplicateValues" dxfId="349" priority="186"/>
    <cfRule type="duplicateValues" dxfId="348" priority="187"/>
    <cfRule type="duplicateValues" dxfId="347" priority="188"/>
  </conditionalFormatting>
  <conditionalFormatting sqref="B34:B46">
    <cfRule type="duplicateValues" dxfId="346" priority="185"/>
  </conditionalFormatting>
  <conditionalFormatting sqref="B34:B46">
    <cfRule type="duplicateValues" dxfId="345" priority="184"/>
  </conditionalFormatting>
  <conditionalFormatting sqref="B34:B46">
    <cfRule type="duplicateValues" dxfId="344" priority="182"/>
    <cfRule type="duplicateValues" dxfId="343" priority="183"/>
  </conditionalFormatting>
  <conditionalFormatting sqref="B34:B46">
    <cfRule type="duplicateValues" dxfId="342" priority="179"/>
    <cfRule type="duplicateValues" dxfId="341" priority="180"/>
    <cfRule type="duplicateValues" dxfId="340" priority="181"/>
  </conditionalFormatting>
  <conditionalFormatting sqref="B34:B46">
    <cfRule type="duplicateValues" dxfId="339" priority="177"/>
    <cfRule type="duplicateValues" dxfId="338" priority="178"/>
  </conditionalFormatting>
  <conditionalFormatting sqref="B47:B52">
    <cfRule type="duplicateValues" dxfId="337" priority="176"/>
  </conditionalFormatting>
  <conditionalFormatting sqref="B47:B52">
    <cfRule type="duplicateValues" dxfId="336" priority="175"/>
  </conditionalFormatting>
  <conditionalFormatting sqref="B47:B52">
    <cfRule type="duplicateValues" dxfId="335" priority="173"/>
    <cfRule type="duplicateValues" dxfId="334" priority="174"/>
  </conditionalFormatting>
  <conditionalFormatting sqref="B47:B52">
    <cfRule type="duplicateValues" dxfId="333" priority="170"/>
    <cfRule type="duplicateValues" dxfId="332" priority="171"/>
    <cfRule type="duplicateValues" dxfId="331" priority="172"/>
  </conditionalFormatting>
  <conditionalFormatting sqref="B47:B52">
    <cfRule type="duplicateValues" dxfId="330" priority="167"/>
    <cfRule type="duplicateValues" dxfId="329" priority="168"/>
    <cfRule type="duplicateValues" dxfId="328" priority="169"/>
  </conditionalFormatting>
  <conditionalFormatting sqref="B47:B52">
    <cfRule type="duplicateValues" dxfId="327" priority="165"/>
    <cfRule type="duplicateValues" dxfId="326" priority="166"/>
  </conditionalFormatting>
  <conditionalFormatting sqref="B47:B52">
    <cfRule type="duplicateValues" dxfId="325" priority="163"/>
    <cfRule type="duplicateValues" dxfId="324" priority="164"/>
  </conditionalFormatting>
  <conditionalFormatting sqref="B47:B52">
    <cfRule type="duplicateValues" dxfId="323" priority="162"/>
  </conditionalFormatting>
  <conditionalFormatting sqref="B47:B52">
    <cfRule type="duplicateValues" dxfId="322" priority="160"/>
    <cfRule type="duplicateValues" dxfId="321" priority="161"/>
  </conditionalFormatting>
  <conditionalFormatting sqref="B47:B52">
    <cfRule type="duplicateValues" dxfId="320" priority="157"/>
    <cfRule type="duplicateValues" dxfId="319" priority="158"/>
    <cfRule type="duplicateValues" dxfId="318" priority="159"/>
  </conditionalFormatting>
  <conditionalFormatting sqref="B47:B52">
    <cfRule type="duplicateValues" dxfId="317" priority="156"/>
  </conditionalFormatting>
  <conditionalFormatting sqref="B47:B52">
    <cfRule type="duplicateValues" dxfId="316" priority="155"/>
  </conditionalFormatting>
  <conditionalFormatting sqref="B47:B52">
    <cfRule type="duplicateValues" dxfId="315" priority="153"/>
    <cfRule type="duplicateValues" dxfId="314" priority="154"/>
  </conditionalFormatting>
  <conditionalFormatting sqref="B47:B52">
    <cfRule type="duplicateValues" dxfId="313" priority="150"/>
    <cfRule type="duplicateValues" dxfId="312" priority="151"/>
    <cfRule type="duplicateValues" dxfId="311" priority="152"/>
  </conditionalFormatting>
  <conditionalFormatting sqref="B47:B52">
    <cfRule type="duplicateValues" dxfId="310" priority="148"/>
    <cfRule type="duplicateValues" dxfId="309" priority="149"/>
  </conditionalFormatting>
  <conditionalFormatting sqref="B1:B16">
    <cfRule type="duplicateValues" dxfId="308" priority="59"/>
  </conditionalFormatting>
  <conditionalFormatting sqref="B1:B16">
    <cfRule type="duplicateValues" dxfId="307" priority="58"/>
  </conditionalFormatting>
  <conditionalFormatting sqref="B1:B16">
    <cfRule type="duplicateValues" dxfId="306" priority="56"/>
    <cfRule type="duplicateValues" dxfId="305" priority="57"/>
  </conditionalFormatting>
  <conditionalFormatting sqref="B1:B16">
    <cfRule type="duplicateValues" dxfId="304" priority="53"/>
    <cfRule type="duplicateValues" dxfId="303" priority="54"/>
    <cfRule type="duplicateValues" dxfId="302" priority="55"/>
  </conditionalFormatting>
  <conditionalFormatting sqref="B1:B16">
    <cfRule type="duplicateValues" dxfId="301" priority="50"/>
    <cfRule type="duplicateValues" dxfId="300" priority="51"/>
    <cfRule type="duplicateValues" dxfId="299" priority="52"/>
  </conditionalFormatting>
  <conditionalFormatting sqref="B1:B16">
    <cfRule type="duplicateValues" dxfId="298" priority="48"/>
    <cfRule type="duplicateValues" dxfId="297" priority="49"/>
  </conditionalFormatting>
  <conditionalFormatting sqref="B1:B16">
    <cfRule type="duplicateValues" dxfId="296" priority="46"/>
    <cfRule type="duplicateValues" dxfId="295" priority="47"/>
  </conditionalFormatting>
  <conditionalFormatting sqref="B1:B16">
    <cfRule type="duplicateValues" dxfId="294" priority="45"/>
  </conditionalFormatting>
  <conditionalFormatting sqref="B1:B16">
    <cfRule type="duplicateValues" dxfId="293" priority="43"/>
    <cfRule type="duplicateValues" dxfId="292" priority="44"/>
  </conditionalFormatting>
  <conditionalFormatting sqref="B1:B16">
    <cfRule type="duplicateValues" dxfId="291" priority="40"/>
    <cfRule type="duplicateValues" dxfId="290" priority="41"/>
    <cfRule type="duplicateValues" dxfId="289" priority="42"/>
  </conditionalFormatting>
  <conditionalFormatting sqref="B1:B16">
    <cfRule type="duplicateValues" dxfId="288" priority="39"/>
  </conditionalFormatting>
  <conditionalFormatting sqref="B1:B16">
    <cfRule type="duplicateValues" dxfId="287" priority="38"/>
  </conditionalFormatting>
  <conditionalFormatting sqref="B1:B16">
    <cfRule type="duplicateValues" dxfId="286" priority="36"/>
    <cfRule type="duplicateValues" dxfId="285" priority="37"/>
  </conditionalFormatting>
  <conditionalFormatting sqref="B1:B16">
    <cfRule type="duplicateValues" dxfId="284" priority="33"/>
    <cfRule type="duplicateValues" dxfId="283" priority="34"/>
    <cfRule type="duplicateValues" dxfId="282" priority="35"/>
  </conditionalFormatting>
  <conditionalFormatting sqref="B1:B16">
    <cfRule type="duplicateValues" dxfId="281" priority="31"/>
    <cfRule type="duplicateValues" dxfId="280" priority="32"/>
  </conditionalFormatting>
  <conditionalFormatting sqref="B23:B28">
    <cfRule type="duplicateValues" dxfId="279" priority="89"/>
  </conditionalFormatting>
  <conditionalFormatting sqref="B23:B28">
    <cfRule type="duplicateValues" dxfId="278" priority="88"/>
  </conditionalFormatting>
  <conditionalFormatting sqref="B23:B28">
    <cfRule type="duplicateValues" dxfId="277" priority="86"/>
    <cfRule type="duplicateValues" dxfId="276" priority="87"/>
  </conditionalFormatting>
  <conditionalFormatting sqref="B23:B28">
    <cfRule type="duplicateValues" dxfId="275" priority="83"/>
    <cfRule type="duplicateValues" dxfId="274" priority="84"/>
    <cfRule type="duplicateValues" dxfId="273" priority="85"/>
  </conditionalFormatting>
  <conditionalFormatting sqref="B23:B28">
    <cfRule type="duplicateValues" dxfId="272" priority="80"/>
    <cfRule type="duplicateValues" dxfId="271" priority="81"/>
    <cfRule type="duplicateValues" dxfId="270" priority="82"/>
  </conditionalFormatting>
  <conditionalFormatting sqref="B23:B28">
    <cfRule type="duplicateValues" dxfId="269" priority="78"/>
    <cfRule type="duplicateValues" dxfId="268" priority="79"/>
  </conditionalFormatting>
  <conditionalFormatting sqref="B23:B28">
    <cfRule type="duplicateValues" dxfId="267" priority="76"/>
    <cfRule type="duplicateValues" dxfId="266" priority="77"/>
  </conditionalFormatting>
  <conditionalFormatting sqref="B23:B28">
    <cfRule type="duplicateValues" dxfId="265" priority="75"/>
  </conditionalFormatting>
  <conditionalFormatting sqref="B23:B28">
    <cfRule type="duplicateValues" dxfId="264" priority="73"/>
    <cfRule type="duplicateValues" dxfId="263" priority="74"/>
  </conditionalFormatting>
  <conditionalFormatting sqref="B23:B28">
    <cfRule type="duplicateValues" dxfId="262" priority="70"/>
    <cfRule type="duplicateValues" dxfId="261" priority="71"/>
    <cfRule type="duplicateValues" dxfId="260" priority="72"/>
  </conditionalFormatting>
  <conditionalFormatting sqref="B23:B28">
    <cfRule type="duplicateValues" dxfId="259" priority="69"/>
  </conditionalFormatting>
  <conditionalFormatting sqref="B23:B28">
    <cfRule type="duplicateValues" dxfId="258" priority="68"/>
  </conditionalFormatting>
  <conditionalFormatting sqref="B23:B28">
    <cfRule type="duplicateValues" dxfId="257" priority="66"/>
    <cfRule type="duplicateValues" dxfId="256" priority="67"/>
  </conditionalFormatting>
  <conditionalFormatting sqref="B23:B28">
    <cfRule type="duplicateValues" dxfId="255" priority="63"/>
    <cfRule type="duplicateValues" dxfId="254" priority="64"/>
    <cfRule type="duplicateValues" dxfId="253" priority="65"/>
  </conditionalFormatting>
  <conditionalFormatting sqref="B23:B28">
    <cfRule type="duplicateValues" dxfId="252" priority="61"/>
    <cfRule type="duplicateValues" dxfId="251" priority="62"/>
  </conditionalFormatting>
  <conditionalFormatting sqref="B23:B28">
    <cfRule type="duplicateValues" dxfId="250" priority="60"/>
  </conditionalFormatting>
  <conditionalFormatting sqref="B17:B22">
    <cfRule type="duplicateValues" dxfId="249" priority="30"/>
  </conditionalFormatting>
  <conditionalFormatting sqref="B17:B22">
    <cfRule type="duplicateValues" dxfId="248" priority="29"/>
  </conditionalFormatting>
  <conditionalFormatting sqref="B17:B22">
    <cfRule type="duplicateValues" dxfId="247" priority="27"/>
    <cfRule type="duplicateValues" dxfId="246" priority="28"/>
  </conditionalFormatting>
  <conditionalFormatting sqref="B17:B22">
    <cfRule type="duplicateValues" dxfId="245" priority="24"/>
    <cfRule type="duplicateValues" dxfId="244" priority="25"/>
    <cfRule type="duplicateValues" dxfId="243" priority="26"/>
  </conditionalFormatting>
  <conditionalFormatting sqref="B17:B22">
    <cfRule type="duplicateValues" dxfId="242" priority="21"/>
    <cfRule type="duplicateValues" dxfId="241" priority="22"/>
    <cfRule type="duplicateValues" dxfId="240" priority="23"/>
  </conditionalFormatting>
  <conditionalFormatting sqref="B17:B22">
    <cfRule type="duplicateValues" dxfId="239" priority="19"/>
    <cfRule type="duplicateValues" dxfId="238" priority="20"/>
  </conditionalFormatting>
  <conditionalFormatting sqref="B17:B22">
    <cfRule type="duplicateValues" dxfId="237" priority="17"/>
    <cfRule type="duplicateValues" dxfId="236" priority="18"/>
  </conditionalFormatting>
  <conditionalFormatting sqref="B17:B22">
    <cfRule type="duplicateValues" dxfId="235" priority="16"/>
  </conditionalFormatting>
  <conditionalFormatting sqref="B17:B22">
    <cfRule type="duplicateValues" dxfId="234" priority="14"/>
    <cfRule type="duplicateValues" dxfId="233" priority="15"/>
  </conditionalFormatting>
  <conditionalFormatting sqref="B17:B22">
    <cfRule type="duplicateValues" dxfId="232" priority="11"/>
    <cfRule type="duplicateValues" dxfId="231" priority="12"/>
    <cfRule type="duplicateValues" dxfId="230" priority="13"/>
  </conditionalFormatting>
  <conditionalFormatting sqref="B17:B22">
    <cfRule type="duplicateValues" dxfId="229" priority="10"/>
  </conditionalFormatting>
  <conditionalFormatting sqref="B17:B22">
    <cfRule type="duplicateValues" dxfId="228" priority="9"/>
  </conditionalFormatting>
  <conditionalFormatting sqref="B17:B22">
    <cfRule type="duplicateValues" dxfId="227" priority="7"/>
    <cfRule type="duplicateValues" dxfId="226" priority="8"/>
  </conditionalFormatting>
  <conditionalFormatting sqref="B17:B22">
    <cfRule type="duplicateValues" dxfId="225" priority="4"/>
    <cfRule type="duplicateValues" dxfId="224" priority="5"/>
    <cfRule type="duplicateValues" dxfId="223" priority="6"/>
  </conditionalFormatting>
  <conditionalFormatting sqref="B17:B22">
    <cfRule type="duplicateValues" dxfId="222" priority="2"/>
    <cfRule type="duplicateValues" dxfId="221" priority="3"/>
  </conditionalFormatting>
  <conditionalFormatting sqref="B1:B22">
    <cfRule type="duplicateValues" dxfId="22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2619</v>
      </c>
      <c r="C844" s="38" t="s">
        <v>1271</v>
      </c>
    </row>
  </sheetData>
  <autoFilter ref="A1:C829">
    <sortState ref="A2:C843">
      <sortCondition sortBy="cellColor" ref="A1:A830" dxfId="70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19" priority="24"/>
  </conditionalFormatting>
  <conditionalFormatting sqref="A830">
    <cfRule type="duplicateValues" dxfId="218" priority="23"/>
  </conditionalFormatting>
  <conditionalFormatting sqref="A831">
    <cfRule type="duplicateValues" dxfId="217" priority="22"/>
  </conditionalFormatting>
  <conditionalFormatting sqref="A832">
    <cfRule type="duplicateValues" dxfId="216" priority="21"/>
  </conditionalFormatting>
  <conditionalFormatting sqref="A833">
    <cfRule type="duplicateValues" dxfId="215" priority="20"/>
  </conditionalFormatting>
  <conditionalFormatting sqref="A845:A1048576 A1:A833">
    <cfRule type="duplicateValues" dxfId="214" priority="19"/>
  </conditionalFormatting>
  <conditionalFormatting sqref="A834:A840">
    <cfRule type="duplicateValues" dxfId="213" priority="18"/>
  </conditionalFormatting>
  <conditionalFormatting sqref="A834:A840">
    <cfRule type="duplicateValues" dxfId="212" priority="17"/>
  </conditionalFormatting>
  <conditionalFormatting sqref="A845:A1048576 A1:A840">
    <cfRule type="duplicateValues" dxfId="211" priority="16"/>
  </conditionalFormatting>
  <conditionalFormatting sqref="A841">
    <cfRule type="duplicateValues" dxfId="210" priority="15"/>
  </conditionalFormatting>
  <conditionalFormatting sqref="A841">
    <cfRule type="duplicateValues" dxfId="209" priority="14"/>
  </conditionalFormatting>
  <conditionalFormatting sqref="A841">
    <cfRule type="duplicateValues" dxfId="208" priority="13"/>
  </conditionalFormatting>
  <conditionalFormatting sqref="A842">
    <cfRule type="duplicateValues" dxfId="207" priority="12"/>
  </conditionalFormatting>
  <conditionalFormatting sqref="A842">
    <cfRule type="duplicateValues" dxfId="206" priority="11"/>
  </conditionalFormatting>
  <conditionalFormatting sqref="A842">
    <cfRule type="duplicateValues" dxfId="205" priority="10"/>
  </conditionalFormatting>
  <conditionalFormatting sqref="A1:A842 A845:A1048576">
    <cfRule type="duplicateValues" dxfId="204" priority="9"/>
  </conditionalFormatting>
  <conditionalFormatting sqref="A843">
    <cfRule type="duplicateValues" dxfId="203" priority="8"/>
  </conditionalFormatting>
  <conditionalFormatting sqref="A843">
    <cfRule type="duplicateValues" dxfId="202" priority="7"/>
  </conditionalFormatting>
  <conditionalFormatting sqref="A843">
    <cfRule type="duplicateValues" dxfId="201" priority="6"/>
  </conditionalFormatting>
  <conditionalFormatting sqref="A843">
    <cfRule type="duplicateValues" dxfId="200" priority="5"/>
  </conditionalFormatting>
  <conditionalFormatting sqref="A844">
    <cfRule type="duplicateValues" dxfId="199" priority="4"/>
  </conditionalFormatting>
  <conditionalFormatting sqref="A844">
    <cfRule type="duplicateValues" dxfId="198" priority="3"/>
  </conditionalFormatting>
  <conditionalFormatting sqref="A844">
    <cfRule type="duplicateValues" dxfId="197" priority="2"/>
  </conditionalFormatting>
  <conditionalFormatting sqref="A844">
    <cfRule type="duplicateValues" dxfId="19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2" t="s">
        <v>2412</v>
      </c>
      <c r="B1" s="223"/>
      <c r="C1" s="223"/>
      <c r="D1" s="223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2611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2612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2" t="s">
        <v>2421</v>
      </c>
      <c r="B16" s="223"/>
      <c r="C16" s="223"/>
      <c r="D16" s="223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95" priority="26"/>
  </conditionalFormatting>
  <conditionalFormatting sqref="B5:B6">
    <cfRule type="duplicateValues" dxfId="194" priority="25"/>
  </conditionalFormatting>
  <conditionalFormatting sqref="A5:A6">
    <cfRule type="duplicateValues" dxfId="193" priority="23"/>
    <cfRule type="duplicateValues" dxfId="192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2021-09-24T19:00:38Z</dcterms:modified>
</cp:coreProperties>
</file>