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6\"/>
    </mc:Choice>
  </mc:AlternateContent>
  <bookViews>
    <workbookView xWindow="0" yWindow="0" windowWidth="19410" windowHeight="1120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REPORTE!$A$4:$Q$4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7" i="1" l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A107" i="1"/>
  <c r="A108" i="1"/>
  <c r="A109" i="1"/>
  <c r="A110" i="1"/>
  <c r="A111" i="1"/>
  <c r="A112" i="1"/>
  <c r="A113" i="1"/>
  <c r="A114" i="1"/>
  <c r="A115" i="1"/>
  <c r="C85" i="16" l="1"/>
  <c r="B89" i="16"/>
  <c r="F106" i="1"/>
  <c r="G106" i="1"/>
  <c r="H106" i="1"/>
  <c r="I106" i="1"/>
  <c r="J106" i="1"/>
  <c r="K106" i="1"/>
  <c r="F105" i="1"/>
  <c r="G105" i="1"/>
  <c r="H105" i="1"/>
  <c r="I105" i="1"/>
  <c r="J105" i="1"/>
  <c r="K105" i="1"/>
  <c r="A106" i="1"/>
  <c r="A105" i="1"/>
  <c r="A103" i="1" l="1"/>
  <c r="A102" i="1"/>
  <c r="A101" i="1"/>
  <c r="A100" i="1"/>
  <c r="A99" i="1"/>
  <c r="A98" i="1"/>
  <c r="A97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A96" i="1" l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A79" i="1" l="1"/>
  <c r="A78" i="1"/>
  <c r="A77" i="1"/>
  <c r="A76" i="1"/>
  <c r="A75" i="1"/>
  <c r="A74" i="1"/>
  <c r="A73" i="1"/>
  <c r="A72" i="1"/>
  <c r="A71" i="1"/>
  <c r="A70" i="1"/>
  <c r="A69" i="1"/>
  <c r="A68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 l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A52" i="1"/>
  <c r="A51" i="1"/>
  <c r="A50" i="1"/>
  <c r="A49" i="1"/>
  <c r="A48" i="1"/>
  <c r="A47" i="1"/>
  <c r="F33" i="1"/>
  <c r="G33" i="1"/>
  <c r="H33" i="1"/>
  <c r="I33" i="1"/>
  <c r="J33" i="1"/>
  <c r="K33" i="1"/>
  <c r="F7" i="1"/>
  <c r="G7" i="1"/>
  <c r="H7" i="1"/>
  <c r="I7" i="1"/>
  <c r="J7" i="1"/>
  <c r="K7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7" i="1"/>
  <c r="G27" i="1"/>
  <c r="H27" i="1"/>
  <c r="I27" i="1"/>
  <c r="J27" i="1"/>
  <c r="K27" i="1"/>
  <c r="F36" i="1"/>
  <c r="G36" i="1"/>
  <c r="H36" i="1"/>
  <c r="I36" i="1"/>
  <c r="J36" i="1"/>
  <c r="K36" i="1"/>
  <c r="F31" i="1"/>
  <c r="G31" i="1"/>
  <c r="H31" i="1"/>
  <c r="I31" i="1"/>
  <c r="J31" i="1"/>
  <c r="K31" i="1"/>
  <c r="F21" i="1"/>
  <c r="G21" i="1"/>
  <c r="H21" i="1"/>
  <c r="I21" i="1"/>
  <c r="J21" i="1"/>
  <c r="K21" i="1"/>
  <c r="F22" i="1"/>
  <c r="G22" i="1"/>
  <c r="H22" i="1"/>
  <c r="I22" i="1"/>
  <c r="J22" i="1"/>
  <c r="K22" i="1"/>
  <c r="F42" i="1"/>
  <c r="G42" i="1"/>
  <c r="H42" i="1"/>
  <c r="I42" i="1"/>
  <c r="J42" i="1"/>
  <c r="K42" i="1"/>
  <c r="F13" i="1"/>
  <c r="G13" i="1"/>
  <c r="H13" i="1"/>
  <c r="I13" i="1"/>
  <c r="J13" i="1"/>
  <c r="K13" i="1"/>
  <c r="F11" i="1"/>
  <c r="G11" i="1"/>
  <c r="H11" i="1"/>
  <c r="I11" i="1"/>
  <c r="J11" i="1"/>
  <c r="K11" i="1"/>
  <c r="F14" i="1"/>
  <c r="G14" i="1"/>
  <c r="H14" i="1"/>
  <c r="I14" i="1"/>
  <c r="J14" i="1"/>
  <c r="K14" i="1"/>
  <c r="F10" i="1"/>
  <c r="G10" i="1"/>
  <c r="H10" i="1"/>
  <c r="I10" i="1"/>
  <c r="J10" i="1"/>
  <c r="K10" i="1"/>
  <c r="F12" i="1"/>
  <c r="G12" i="1"/>
  <c r="H12" i="1"/>
  <c r="I12" i="1"/>
  <c r="J12" i="1"/>
  <c r="K12" i="1"/>
  <c r="F104" i="1"/>
  <c r="G104" i="1"/>
  <c r="H104" i="1"/>
  <c r="I104" i="1"/>
  <c r="J104" i="1"/>
  <c r="K104" i="1"/>
  <c r="F29" i="1"/>
  <c r="G29" i="1"/>
  <c r="H29" i="1"/>
  <c r="I29" i="1"/>
  <c r="J29" i="1"/>
  <c r="K29" i="1"/>
  <c r="F20" i="1"/>
  <c r="G20" i="1"/>
  <c r="H20" i="1"/>
  <c r="I20" i="1"/>
  <c r="J20" i="1"/>
  <c r="K20" i="1"/>
  <c r="F5" i="1"/>
  <c r="G5" i="1"/>
  <c r="H5" i="1"/>
  <c r="I5" i="1"/>
  <c r="J5" i="1"/>
  <c r="K5" i="1"/>
  <c r="F45" i="1"/>
  <c r="G45" i="1"/>
  <c r="H45" i="1"/>
  <c r="I45" i="1"/>
  <c r="J45" i="1"/>
  <c r="K45" i="1"/>
  <c r="F32" i="1"/>
  <c r="G32" i="1"/>
  <c r="H32" i="1"/>
  <c r="I32" i="1"/>
  <c r="J32" i="1"/>
  <c r="K32" i="1"/>
  <c r="F9" i="1"/>
  <c r="G9" i="1"/>
  <c r="H9" i="1"/>
  <c r="I9" i="1"/>
  <c r="J9" i="1"/>
  <c r="K9" i="1"/>
  <c r="F46" i="1"/>
  <c r="G46" i="1"/>
  <c r="H46" i="1"/>
  <c r="I46" i="1"/>
  <c r="J46" i="1"/>
  <c r="K46" i="1"/>
  <c r="F38" i="1"/>
  <c r="G38" i="1"/>
  <c r="H38" i="1"/>
  <c r="I38" i="1"/>
  <c r="J38" i="1"/>
  <c r="K38" i="1"/>
  <c r="F39" i="1"/>
  <c r="G39" i="1"/>
  <c r="H39" i="1"/>
  <c r="I39" i="1"/>
  <c r="J39" i="1"/>
  <c r="K39" i="1"/>
  <c r="F28" i="1"/>
  <c r="G28" i="1"/>
  <c r="H28" i="1"/>
  <c r="I28" i="1"/>
  <c r="J28" i="1"/>
  <c r="K28" i="1"/>
  <c r="F18" i="1"/>
  <c r="G18" i="1"/>
  <c r="H18" i="1"/>
  <c r="I18" i="1"/>
  <c r="J18" i="1"/>
  <c r="K18" i="1"/>
  <c r="F17" i="1"/>
  <c r="G17" i="1"/>
  <c r="H17" i="1"/>
  <c r="I17" i="1"/>
  <c r="J17" i="1"/>
  <c r="K17" i="1"/>
  <c r="F30" i="1"/>
  <c r="G30" i="1"/>
  <c r="H30" i="1"/>
  <c r="I30" i="1"/>
  <c r="J30" i="1"/>
  <c r="K30" i="1"/>
  <c r="F37" i="1"/>
  <c r="G37" i="1"/>
  <c r="H37" i="1"/>
  <c r="I37" i="1"/>
  <c r="J37" i="1"/>
  <c r="K37" i="1"/>
  <c r="F26" i="1"/>
  <c r="G26" i="1"/>
  <c r="H26" i="1"/>
  <c r="I26" i="1"/>
  <c r="J26" i="1"/>
  <c r="K26" i="1"/>
  <c r="F35" i="1"/>
  <c r="G35" i="1"/>
  <c r="H35" i="1"/>
  <c r="I35" i="1"/>
  <c r="J35" i="1"/>
  <c r="K35" i="1"/>
  <c r="F40" i="1"/>
  <c r="G40" i="1"/>
  <c r="H40" i="1"/>
  <c r="I40" i="1"/>
  <c r="J40" i="1"/>
  <c r="K40" i="1"/>
  <c r="F41" i="1"/>
  <c r="G41" i="1"/>
  <c r="H41" i="1"/>
  <c r="I41" i="1"/>
  <c r="J41" i="1"/>
  <c r="K41" i="1"/>
  <c r="F19" i="1"/>
  <c r="G19" i="1"/>
  <c r="H19" i="1"/>
  <c r="I19" i="1"/>
  <c r="J19" i="1"/>
  <c r="K19" i="1"/>
  <c r="F34" i="1"/>
  <c r="G34" i="1"/>
  <c r="H34" i="1"/>
  <c r="I34" i="1"/>
  <c r="J34" i="1"/>
  <c r="K34" i="1"/>
  <c r="F16" i="1"/>
  <c r="G16" i="1"/>
  <c r="H16" i="1"/>
  <c r="I16" i="1"/>
  <c r="J16" i="1"/>
  <c r="K16" i="1"/>
  <c r="F6" i="1"/>
  <c r="G6" i="1"/>
  <c r="H6" i="1"/>
  <c r="I6" i="1"/>
  <c r="J6" i="1"/>
  <c r="K6" i="1"/>
  <c r="F43" i="1"/>
  <c r="G43" i="1"/>
  <c r="H43" i="1"/>
  <c r="I43" i="1"/>
  <c r="J43" i="1"/>
  <c r="K43" i="1"/>
  <c r="F8" i="1"/>
  <c r="G8" i="1"/>
  <c r="H8" i="1"/>
  <c r="I8" i="1"/>
  <c r="J8" i="1"/>
  <c r="K8" i="1"/>
  <c r="F15" i="1"/>
  <c r="G15" i="1"/>
  <c r="H15" i="1"/>
  <c r="I15" i="1"/>
  <c r="J15" i="1"/>
  <c r="K15" i="1"/>
  <c r="F44" i="1"/>
  <c r="G44" i="1"/>
  <c r="H44" i="1"/>
  <c r="I44" i="1"/>
  <c r="J44" i="1"/>
  <c r="K44" i="1"/>
  <c r="B116" i="16" l="1"/>
  <c r="B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B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B11" i="16"/>
  <c r="C10" i="16"/>
  <c r="A10" i="16"/>
  <c r="C9" i="16"/>
  <c r="A9" i="16"/>
  <c r="A46" i="1"/>
  <c r="A45" i="1"/>
  <c r="A138" i="16" l="1"/>
  <c r="A44" i="1"/>
  <c r="A43" i="1"/>
  <c r="A42" i="1"/>
  <c r="A41" i="1"/>
  <c r="A40" i="1"/>
  <c r="A39" i="1"/>
  <c r="A38" i="1"/>
  <c r="A37" i="1"/>
  <c r="A36" i="1"/>
  <c r="A35" i="1"/>
  <c r="A34" i="1"/>
  <c r="A33" i="1" l="1"/>
  <c r="A32" i="1"/>
  <c r="A31" i="1" l="1"/>
  <c r="A29" i="1" l="1"/>
  <c r="A30" i="1"/>
  <c r="A16" i="1"/>
  <c r="A28" i="1"/>
  <c r="A27" i="1" l="1"/>
  <c r="A26" i="1"/>
  <c r="A25" i="1"/>
  <c r="A24" i="1"/>
  <c r="A23" i="1"/>
  <c r="A22" i="1"/>
  <c r="A21" i="1"/>
  <c r="A104" i="1"/>
  <c r="A20" i="1"/>
  <c r="A19" i="1"/>
  <c r="A18" i="1"/>
  <c r="A17" i="1"/>
  <c r="A15" i="1"/>
  <c r="A14" i="1"/>
  <c r="A13" i="1"/>
  <c r="A12" i="1"/>
  <c r="A11" i="1"/>
  <c r="A10" i="1"/>
  <c r="E1" i="32"/>
  <c r="A9" i="1"/>
  <c r="A8" i="1" l="1"/>
  <c r="A7" i="1" l="1"/>
  <c r="A6" i="1" l="1"/>
  <c r="I2" i="16" l="1"/>
  <c r="I6" i="16" l="1"/>
  <c r="A5" i="1" l="1"/>
  <c r="F13" i="3" l="1"/>
  <c r="G13" i="3"/>
  <c r="H13" i="3"/>
  <c r="I13" i="3"/>
  <c r="J13" i="3"/>
  <c r="A13" i="3"/>
  <c r="A12" i="3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H1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<sst xmlns="http://schemas.openxmlformats.org/spreadsheetml/2006/main" count="14046" uniqueCount="2713">
  <si>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</si>
  <si>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</si>
  <si>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</si>
  <si>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</si>
  <si>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</si>
  <si>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</si>
  <si>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</si>
  <si>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</si>
  <si>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</si>
  <si>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</si>
  <si>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</si>
  <si>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</si>
  <si>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</si>
  <si>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</si>
  <si>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</si>
  <si>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</si>
  <si>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</si>
  <si>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</si>
  <si>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</si>
  <si>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</si>
  <si>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</si>
  <si>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</si>
  <si>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</si>
  <si>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</si>
  <si>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</si>
  <si>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</si>
  <si>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</si>
  <si>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</si>
  <si>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</si>
  <si>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</si>
  <si>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</si>
  <si>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</si>
  <si>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</si>
  <si>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</si>
  <si>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</si>
  <si>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</si>
  <si>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</si>
  <si>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</si>
  <si>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</si>
  <si>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</si>
  <si>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</si>
  <si>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</si>
  <si>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</si>
  <si>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</si>
  <si>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</si>
  <si>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</si>
  <si>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</si>
  <si>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</si>
  <si>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</si>
  <si>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</si>
  <si>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</si>
  <si>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</si>
  <si>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</si>
  <si>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</si>
  <si>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</si>
  <si>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</si>
  <si>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</si>
  <si>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</si>
  <si>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</si>
  <si>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</si>
  <si>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</si>
  <si>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</si>
  <si>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</si>
  <si>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</si>
  <si>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</si>
  <si>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</si>
  <si>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</si>
  <si>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</si>
  <si>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</si>
  <si>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</si>
  <si>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</si>
  <si>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</si>
  <si>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</si>
  <si>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</si>
  <si>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</si>
  <si>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</si>
  <si>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</si>
  <si>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</si>
  <si>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</si>
  <si>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</si>
  <si>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</si>
  <si>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</si>
  <si>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</si>
  <si>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</si>
  <si>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</si>
  <si>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</si>
  <si>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</si>
  <si>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</si>
  <si>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</si>
  <si>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</si>
  <si>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</si>
  <si>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</si>
  <si>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</si>
  <si>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</si>
  <si>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</si>
  <si>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</si>
  <si>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</si>
  <si>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</si>
  <si>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</si>
  <si>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</si>
  <si>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</si>
  <si>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</si>
  <si>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</si>
  <si>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</si>
  <si>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</si>
  <si>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</si>
  <si>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</si>
  <si>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</si>
  <si>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</si>
  <si>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</si>
  <si>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</si>
  <si>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</si>
  <si>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</si>
  <si>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</si>
  <si>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</si>
  <si>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</si>
  <si>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</si>
  <si>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</si>
  <si>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</si>
  <si>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</si>
  <si>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</si>
  <si>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</si>
  <si>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</si>
  <si>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</si>
  <si>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</si>
  <si>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</si>
  <si>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</si>
  <si>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</si>
  <si>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</si>
  <si>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</si>
  <si>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</si>
  <si>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</si>
  <si>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</si>
  <si>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</si>
  <si>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</si>
  <si>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</si>
  <si>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</si>
  <si>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</si>
  <si>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</si>
  <si>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</si>
  <si>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</si>
  <si>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</si>
  <si>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</si>
  <si>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</si>
  <si>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</si>
  <si>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</si>
  <si>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</si>
  <si>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</si>
  <si>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</si>
  <si>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</si>
  <si>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</si>
  <si>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</si>
  <si>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</si>
  <si>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</si>
  <si>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</si>
  <si>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</si>
  <si>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</si>
  <si>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</si>
  <si>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</si>
  <si>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</si>
  <si>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</si>
  <si>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</si>
  <si>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</si>
  <si>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</si>
  <si>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</si>
  <si>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</si>
  <si>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</si>
  <si>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</si>
  <si>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</si>
  <si>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</si>
  <si>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</si>
  <si>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</si>
  <si>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</si>
  <si>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</si>
  <si>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</si>
  <si>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</si>
  <si>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</si>
  <si>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</si>
  <si>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</si>
  <si>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</si>
  <si>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</si>
  <si>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</si>
  <si>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</si>
  <si>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</si>
  <si>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</si>
  <si>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</si>
  <si>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</si>
  <si>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</si>
  <si>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</si>
  <si>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</si>
  <si>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</si>
  <si>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</si>
  <si>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</si>
  <si>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</si>
  <si>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</si>
  <si>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</si>
  <si>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</si>
  <si>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</si>
  <si>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</si>
  <si>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</si>
  <si>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</si>
  <si>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</si>
  <si>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</si>
  <si>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</si>
  <si>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</si>
  <si>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</si>
  <si>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</si>
  <si>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</si>
  <si>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</si>
  <si>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</si>
  <si>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</si>
  <si>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</si>
  <si>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</si>
  <si>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</si>
  <si>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</si>
  <si>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</si>
  <si>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</si>
  <si>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</si>
  <si>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</si>
  <si>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</si>
  <si>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</si>
  <si>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</si>
  <si>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</si>
  <si>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</si>
  <si>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</si>
  <si>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</si>
  <si>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</si>
  <si>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</si>
  <si>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</si>
  <si>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</si>
  <si>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</si>
  <si>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</si>
  <si>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</si>
  <si>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</si>
  <si>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</si>
  <si>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</si>
  <si>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</si>
  <si>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</si>
  <si>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</si>
  <si>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</si>
  <si>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</si>
  <si>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</si>
  <si>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</si>
  <si>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</si>
  <si>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</si>
  <si>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</si>
  <si>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</si>
  <si>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</si>
  <si>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</si>
  <si>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</si>
  <si>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</si>
  <si>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</si>
  <si>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</si>
  <si>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</si>
  <si>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</si>
  <si>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</si>
  <si>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</si>
  <si>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</si>
  <si>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</si>
  <si>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</si>
  <si>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</si>
  <si>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</si>
  <si>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</si>
  <si>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</si>
  <si>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</si>
  <si>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</si>
  <si>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</si>
  <si>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</si>
  <si>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</si>
  <si>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</si>
  <si>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</si>
  <si>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</si>
  <si>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</si>
  <si>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</si>
  <si>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</si>
  <si>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</si>
  <si>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</si>
  <si>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</si>
  <si>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</si>
  <si>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</si>
  <si>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</si>
  <si>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</si>
  <si>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</si>
  <si>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</si>
  <si>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</si>
  <si>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</si>
  <si>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</si>
  <si>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</si>
  <si>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</si>
  <si>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</si>
  <si>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</si>
  <si>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</si>
  <si>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</si>
  <si>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</si>
  <si>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</si>
  <si>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</si>
  <si>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</si>
  <si>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</si>
  <si>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</si>
  <si>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</si>
  <si>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</si>
  <si>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</si>
  <si>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</si>
  <si>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</si>
  <si>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</si>
  <si>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</si>
  <si>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</si>
  <si>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</si>
  <si>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</si>
  <si>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</si>
  <si>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</si>
  <si>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</si>
  <si>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</si>
  <si>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</si>
  <si>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</si>
  <si>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</si>
  <si>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</si>
  <si>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</si>
  <si>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</si>
  <si>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</si>
  <si>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</si>
  <si>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</si>
  <si>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</si>
  <si>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</si>
  <si>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</si>
  <si>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</si>
  <si>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</si>
  <si>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</si>
  <si>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</si>
  <si>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</si>
  <si>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</si>
  <si>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</si>
  <si>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</si>
  <si>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</si>
  <si>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</si>
  <si>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</si>
  <si>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</si>
  <si>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</si>
  <si>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</si>
  <si>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</si>
  <si>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</si>
  <si>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</si>
  <si>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</si>
  <si>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</si>
  <si>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</si>
  <si>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</si>
  <si>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</si>
  <si>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</si>
  <si>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</si>
  <si>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</si>
  <si>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</si>
  <si>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</si>
  <si>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</si>
  <si>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</si>
  <si>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</si>
  <si>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</si>
  <si>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</si>
  <si>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</si>
  <si>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</si>
  <si>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</si>
  <si>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</si>
  <si>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</si>
  <si>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</si>
  <si>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</si>
  <si>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</si>
  <si>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</si>
  <si>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</si>
  <si>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</si>
  <si>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</si>
  <si>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</si>
  <si>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</si>
  <si>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</si>
  <si>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</si>
  <si>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</si>
  <si>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</si>
  <si>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</si>
  <si>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</si>
  <si>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</si>
  <si>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</si>
  <si>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</si>
  <si>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</si>
  <si>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</si>
  <si>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</si>
  <si>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</si>
  <si>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</si>
  <si>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</si>
  <si>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</si>
  <si>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</si>
  <si>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</si>
  <si>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</si>
  <si>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</si>
  <si>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</si>
  <si>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</si>
  <si>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</si>
  <si>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</si>
  <si>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</si>
  <si>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</si>
  <si>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</si>
  <si>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</si>
  <si>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</si>
  <si>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</si>
  <si>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</si>
  <si>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</si>
  <si>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</si>
  <si>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</si>
  <si>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</si>
  <si>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</si>
  <si>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</si>
  <si>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</si>
  <si>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</si>
  <si>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</si>
  <si>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</si>
  <si>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</si>
  <si>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</si>
  <si>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</si>
  <si>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</si>
  <si>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</si>
  <si>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</si>
  <si>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</si>
  <si>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</si>
  <si>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</si>
  <si>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</si>
  <si>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</si>
  <si>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</si>
  <si>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</si>
  <si>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</si>
  <si>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</si>
  <si>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</si>
  <si>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</si>
  <si>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</si>
  <si>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</si>
  <si>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</si>
  <si>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</si>
  <si>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</si>
  <si>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</si>
  <si>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</si>
  <si>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</si>
  <si>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</si>
  <si>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</si>
  <si>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</si>
  <si>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</si>
  <si>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</si>
  <si>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</si>
  <si>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</si>
  <si>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</si>
  <si>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</si>
  <si>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</si>
  <si>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</si>
  <si>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</si>
  <si>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</si>
  <si>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</si>
  <si>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</si>
  <si>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</si>
  <si>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</si>
  <si>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</si>
  <si>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</si>
  <si>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</si>
  <si>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</si>
  <si>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</si>
  <si>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</si>
  <si>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</si>
  <si>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</si>
  <si>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</si>
  <si>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</si>
  <si>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</si>
  <si>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</si>
  <si>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</si>
  <si>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</si>
  <si>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</si>
  <si>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</si>
  <si>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</si>
  <si>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</si>
  <si>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</si>
  <si>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</si>
  <si>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</si>
  <si>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</si>
  <si>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</si>
  <si>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</si>
  <si>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</si>
  <si>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</si>
  <si>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</si>
  <si>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</si>
  <si>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</si>
  <si>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</si>
  <si>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</si>
  <si>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</si>
  <si>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</si>
  <si>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</si>
  <si>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</si>
  <si>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</si>
  <si>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</si>
  <si>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</si>
  <si>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</si>
  <si>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</si>
  <si>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</si>
  <si>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</si>
  <si>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</si>
  <si>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</si>
  <si>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</si>
  <si>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</si>
  <si>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</si>
  <si>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</si>
  <si>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</si>
  <si>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</si>
  <si>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</si>
  <si>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</si>
  <si>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</si>
  <si>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</si>
  <si>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</si>
  <si>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</si>
  <si>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</si>
  <si>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</si>
  <si>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</si>
  <si>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</si>
  <si>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</si>
  <si>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</si>
  <si>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</si>
  <si>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</si>
  <si>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</si>
  <si>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</si>
  <si>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</si>
  <si>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</si>
  <si>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</si>
  <si>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</si>
  <si>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</si>
  <si>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</si>
  <si>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</si>
  <si>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</si>
  <si>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</si>
  <si>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</si>
  <si>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</si>
  <si>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</si>
  <si>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</si>
  <si>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</si>
  <si>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</si>
  <si>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</si>
  <si>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</si>
  <si>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</si>
  <si>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</si>
  <si>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</si>
  <si>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</si>
  <si>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</si>
  <si>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</si>
  <si>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</si>
  <si>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</si>
  <si>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</si>
  <si>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</si>
  <si>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</si>
  <si>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</si>
  <si>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</si>
  <si>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</si>
  <si>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</si>
  <si>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</si>
  <si>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</si>
  <si>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</si>
  <si>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</si>
  <si>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</si>
  <si>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</si>
  <si>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</si>
  <si>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</si>
  <si>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</si>
  <si>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</si>
  <si>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</si>
  <si>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</si>
  <si>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</si>
  <si>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</si>
  <si>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</si>
  <si>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</si>
  <si>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</si>
  <si>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</si>
  <si>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</si>
  <si>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</si>
  <si>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</si>
  <si>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</si>
  <si>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</si>
  <si>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</si>
  <si>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</si>
  <si>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</si>
  <si>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</si>
  <si>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</si>
  <si>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</si>
  <si>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</si>
  <si>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</si>
  <si>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</si>
  <si>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</si>
  <si>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</si>
  <si>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</si>
  <si>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</si>
  <si>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</si>
  <si>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</si>
  <si>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</si>
  <si>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</si>
  <si>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</si>
  <si>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</si>
  <si>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</si>
  <si>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</si>
  <si>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</si>
  <si>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</si>
  <si>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</si>
  <si>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</si>
  <si>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</si>
  <si>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</si>
  <si>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</si>
  <si>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</si>
  <si>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</si>
  <si>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</si>
  <si>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</si>
  <si>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</si>
  <si>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</si>
  <si>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</si>
  <si>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</si>
  <si>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</si>
  <si>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</si>
  <si>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</si>
  <si>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</si>
  <si>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</si>
  <si>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</si>
  <si>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</si>
  <si>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</si>
  <si>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</si>
  <si>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</si>
  <si>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</si>
  <si>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</si>
  <si>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</si>
  <si>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</si>
  <si>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</si>
  <si>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</si>
  <si>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</si>
  <si>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</si>
  <si>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</si>
  <si>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</si>
  <si>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</si>
  <si>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</si>
  <si>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</si>
  <si>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</si>
  <si>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</si>
  <si>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</si>
  <si>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</si>
  <si>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</si>
  <si>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</si>
  <si>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</si>
  <si>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</si>
  <si>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</si>
  <si>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</si>
  <si>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</si>
  <si>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</si>
  <si>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</si>
  <si>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</si>
  <si>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</si>
  <si>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</si>
  <si>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</si>
  <si>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</si>
  <si>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</si>
  <si>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</si>
  <si>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</si>
  <si>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</si>
  <si>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</si>
  <si>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</si>
  <si>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</si>
  <si>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</si>
  <si>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</si>
  <si>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</si>
  <si>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</si>
  <si>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</si>
  <si>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</si>
  <si>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</si>
  <si>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</si>
  <si>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</si>
  <si>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</si>
  <si>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</si>
  <si>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</si>
  <si>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</si>
  <si>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</si>
  <si>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</si>
  <si>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</si>
  <si>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</si>
  <si>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</si>
  <si>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</si>
  <si>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</si>
  <si>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</si>
  <si>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</si>
  <si>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</si>
  <si>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</si>
  <si>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</si>
  <si>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</si>
  <si>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</si>
  <si>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</si>
  <si>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</si>
  <si>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</si>
  <si>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</si>
  <si>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</si>
  <si>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</si>
  <si>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</si>
  <si>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</si>
  <si>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</si>
  <si>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</si>
  <si>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</si>
  <si>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</si>
  <si>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</si>
  <si>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</si>
  <si>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</si>
  <si>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</si>
  <si>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</si>
  <si>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</si>
  <si>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</si>
  <si>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</si>
  <si>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</si>
  <si>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</si>
  <si>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</si>
  <si>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</si>
  <si>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</si>
  <si>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</si>
  <si>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</si>
  <si>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</si>
  <si>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</si>
  <si>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</si>
  <si>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</si>
  <si>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</si>
  <si>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</si>
  <si>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</si>
  <si>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</si>
  <si>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</si>
  <si>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</si>
  <si>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</si>
  <si>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</si>
  <si>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</si>
  <si>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</si>
  <si>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</si>
  <si>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</si>
  <si>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</si>
  <si>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</si>
  <si>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</si>
  <si>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</si>
  <si>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</si>
  <si>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</si>
  <si>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</si>
  <si>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</si>
  <si>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</si>
  <si>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</si>
  <si>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</si>
  <si>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</si>
  <si>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</si>
  <si>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</si>
  <si>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</si>
  <si>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</si>
  <si>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</si>
  <si>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</si>
  <si>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</si>
  <si>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</si>
  <si>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</si>
  <si>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</si>
  <si>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</si>
  <si>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</si>
  <si>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</si>
  <si>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</si>
  <si>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</si>
  <si>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</si>
  <si>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</si>
  <si>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</si>
  <si>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</si>
  <si>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</si>
  <si>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</si>
  <si>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</si>
  <si>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</si>
  <si>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</si>
  <si>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</si>
  <si>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</si>
  <si>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</si>
  <si>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</si>
  <si>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</si>
  <si>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</si>
  <si>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</si>
  <si>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</si>
  <si>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</si>
  <si>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</si>
  <si>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</si>
  <si>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</si>
  <si>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</si>
  <si>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</si>
  <si>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</si>
  <si>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</si>
  <si>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</si>
  <si>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</si>
  <si>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</si>
  <si>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</si>
  <si>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</si>
  <si>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</si>
  <si>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</si>
  <si>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</si>
  <si>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</si>
  <si>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</si>
  <si>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</si>
  <si>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</si>
  <si>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</si>
  <si>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</si>
  <si>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</si>
  <si>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</si>
  <si>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</si>
  <si>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</si>
  <si>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</si>
  <si>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</si>
  <si>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</si>
  <si>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</si>
  <si>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</si>
  <si>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</si>
  <si>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</si>
  <si>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</si>
  <si>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</si>
  <si>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</si>
  <si>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</si>
  <si>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</si>
  <si>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</si>
  <si>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</si>
  <si>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</si>
  <si>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</si>
  <si>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</si>
  <si>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</si>
  <si>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</si>
  <si>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</si>
  <si>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</si>
  <si>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</si>
  <si>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</si>
  <si>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</si>
  <si>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</si>
  <si>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</si>
  <si>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</si>
  <si>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</si>
  <si>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</si>
  <si>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</si>
  <si>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</si>
  <si>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</si>
  <si>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</si>
  <si>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</si>
  <si>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</si>
  <si>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</si>
  <si>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</si>
  <si>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</si>
  <si>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</si>
  <si>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</si>
  <si>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</si>
  <si>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</si>
  <si>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</si>
  <si>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</si>
  <si>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</si>
  <si>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</si>
  <si>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</si>
  <si>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</si>
  <si>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</si>
  <si>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</si>
  <si>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</si>
  <si>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</si>
  <si>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</si>
  <si>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</si>
  <si>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</si>
  <si>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</si>
  <si>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</si>
  <si>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</si>
  <si>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</si>
  <si>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</si>
  <si>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</si>
  <si>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</si>
  <si>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</si>
  <si>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</si>
  <si>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</si>
  <si>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</si>
  <si>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</si>
  <si>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</si>
  <si>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</si>
  <si>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</si>
  <si>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</si>
  <si>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</si>
  <si>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</si>
  <si>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</si>
  <si>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</si>
  <si>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</si>
  <si>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</si>
  <si>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</si>
  <si>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</si>
  <si>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</si>
  <si>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</si>
  <si>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</si>
  <si>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</si>
  <si>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</si>
  <si>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</si>
  <si>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</si>
  <si>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</si>
  <si>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</si>
  <si>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</si>
  <si>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</si>
  <si>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</si>
  <si>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</si>
  <si>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</si>
  <si>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</si>
  <si>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</si>
  <si>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</si>
  <si>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</si>
  <si>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</si>
  <si>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</si>
  <si>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</si>
  <si>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</si>
  <si>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</si>
  <si>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</si>
  <si>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</si>
  <si>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</si>
  <si>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</si>
  <si>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</si>
  <si>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</si>
  <si>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</si>
  <si>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</si>
  <si>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</si>
  <si>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</si>
  <si>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</si>
  <si>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</si>
  <si>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</si>
  <si>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</si>
  <si>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</si>
  <si>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</si>
  <si>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</si>
  <si>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</si>
  <si>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</si>
  <si>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</si>
  <si>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</si>
  <si>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</si>
  <si>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</si>
  <si>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</si>
  <si>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</si>
  <si>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</si>
  <si>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</si>
  <si>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</si>
  <si>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</si>
  <si>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</si>
  <si>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</si>
  <si>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</si>
  <si>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</si>
  <si>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</si>
  <si>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</si>
  <si>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</si>
  <si>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</si>
  <si>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</si>
  <si>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</si>
  <si>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</si>
  <si>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</si>
  <si>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</si>
  <si>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</si>
  <si>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</si>
  <si>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</si>
  <si>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</si>
  <si>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</si>
  <si>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</si>
  <si>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</si>
  <si>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</si>
  <si>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</si>
  <si>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</si>
  <si>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</si>
  <si>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</si>
  <si>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</si>
  <si>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</si>
  <si>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</si>
  <si>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</si>
  <si>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</si>
  <si>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</si>
  <si>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</si>
  <si>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</si>
  <si>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</si>
  <si>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</si>
  <si>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</si>
  <si>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</si>
  <si>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</si>
  <si>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</si>
  <si>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</si>
  <si>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</si>
  <si>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</si>
  <si>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</si>
  <si>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</si>
  <si>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</si>
  <si>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</si>
  <si>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</si>
  <si>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</si>
  <si>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</si>
  <si>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</si>
  <si>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</si>
  <si>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</si>
  <si>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</si>
  <si>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</si>
  <si>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</si>
  <si>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</si>
  <si>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</si>
  <si>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</si>
  <si>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</si>
  <si>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</si>
  <si>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</si>
  <si>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</si>
  <si>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</si>
  <si>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</si>
  <si>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</si>
  <si>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</si>
  <si>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</si>
  <si>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</si>
  <si>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</si>
  <si>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</si>
  <si>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</si>
  <si>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</si>
  <si>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</si>
  <si>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</si>
  <si>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</si>
  <si>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</si>
  <si>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</si>
  <si>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</si>
  <si>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</si>
  <si>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</si>
  <si>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</si>
  <si>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</si>
  <si>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</si>
  <si>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</si>
  <si>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</si>
  <si>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</si>
  <si>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</si>
  <si>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</si>
  <si>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</si>
  <si>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</si>
  <si>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</si>
  <si>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</si>
  <si>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</si>
  <si>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</si>
  <si>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</si>
  <si>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</si>
  <si>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</si>
  <si>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</si>
  <si>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</si>
  <si>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</si>
  <si>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</si>
  <si>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</si>
  <si>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</si>
  <si>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</si>
  <si>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</si>
  <si>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</si>
  <si>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</si>
  <si>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</si>
  <si>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</si>
  <si>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</si>
  <si>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</si>
  <si>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</si>
  <si>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</si>
  <si>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</si>
  <si>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</si>
  <si>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</si>
  <si>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</si>
  <si>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</si>
  <si>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</si>
  <si>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</si>
  <si>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</si>
  <si>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</si>
  <si>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</si>
  <si>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</si>
  <si>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</si>
  <si>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</si>
  <si>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</si>
  <si>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</si>
  <si>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</si>
  <si>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</si>
  <si>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</si>
  <si>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</si>
  <si>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</si>
  <si>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</si>
  <si>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</si>
  <si>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</si>
  <si>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</si>
  <si>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</si>
  <si>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</si>
  <si>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</si>
  <si>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</si>
  <si>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</si>
  <si>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</si>
  <si>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</si>
  <si>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</si>
  <si>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</si>
  <si>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</si>
  <si>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</si>
  <si>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</si>
  <si>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</si>
  <si>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</si>
  <si>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</si>
  <si>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</si>
  <si>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</si>
  <si>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</si>
  <si>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</si>
  <si>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</si>
  <si>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</si>
  <si>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</si>
  <si>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</si>
  <si>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</si>
  <si>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</si>
  <si>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</si>
  <si>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</si>
  <si>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</si>
  <si>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</si>
  <si>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</si>
  <si>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</si>
  <si>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</si>
  <si>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</si>
  <si>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</si>
  <si>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</si>
  <si>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</si>
  <si>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</si>
  <si>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</si>
  <si>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</si>
  <si>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</si>
  <si>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</si>
  <si>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</si>
  <si>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</si>
  <si>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</si>
  <si>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</si>
  <si>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</si>
  <si>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</si>
  <si>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</si>
  <si>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</si>
  <si>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</si>
  <si>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</si>
  <si>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</si>
  <si>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</si>
  <si>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</si>
  <si>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</si>
  <si>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</si>
  <si>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</si>
  <si>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</si>
  <si>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</si>
  <si>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</si>
  <si>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</si>
  <si>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</si>
  <si>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</si>
  <si>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</si>
  <si>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</si>
  <si>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</si>
  <si>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</si>
  <si>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</si>
  <si>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</si>
  <si>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</si>
  <si>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</si>
  <si>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</si>
  <si>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</si>
  <si>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</si>
  <si>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</si>
  <si>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</si>
  <si>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</si>
  <si>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</si>
  <si>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</si>
  <si>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</si>
  <si>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</si>
  <si>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</si>
  <si>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</si>
  <si>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</si>
  <si>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</si>
  <si>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</si>
  <si>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</si>
  <si>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</si>
  <si>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</si>
  <si>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</si>
  <si>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</si>
  <si>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</si>
  <si>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</si>
  <si>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</si>
  <si>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</si>
  <si>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</si>
  <si>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</si>
  <si>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</si>
  <si>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</si>
  <si>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</si>
  <si>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</si>
  <si>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</si>
  <si>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</si>
  <si>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</si>
  <si>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</si>
  <si>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</si>
  <si>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</si>
  <si>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</si>
  <si>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</si>
  <si>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</si>
  <si>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</si>
  <si>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</si>
  <si>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</si>
  <si>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</si>
  <si>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</si>
  <si>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</si>
  <si>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</si>
  <si>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</si>
  <si>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</si>
  <si>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</si>
  <si>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</si>
  <si>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</si>
  <si>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</si>
  <si>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</si>
  <si>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</si>
  <si>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</si>
  <si>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</si>
  <si>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</si>
  <si>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</si>
  <si>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</si>
  <si>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</si>
  <si>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</si>
  <si>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</si>
  <si>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</si>
  <si>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</si>
  <si>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</si>
  <si>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</si>
  <si>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</si>
  <si>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</si>
  <si>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</si>
  <si>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</si>
  <si>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</si>
  <si>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</si>
  <si>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</si>
  <si>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</si>
  <si>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</si>
  <si>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</si>
  <si>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</si>
  <si>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</si>
  <si>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</si>
  <si>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</si>
  <si>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</si>
  <si>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</si>
  <si>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</si>
  <si>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</si>
  <si>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</si>
  <si>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</si>
  <si>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</si>
  <si>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</si>
  <si>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</si>
  <si>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</si>
  <si>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</si>
  <si>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</si>
  <si>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</si>
  <si>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</si>
  <si>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</si>
  <si>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</si>
  <si>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</si>
  <si>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</si>
  <si>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</si>
  <si>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</si>
  <si>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</si>
  <si>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</si>
  <si>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</si>
  <si>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</si>
  <si>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</si>
  <si>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</si>
  <si>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</si>
  <si>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</si>
  <si>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</si>
  <si>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</si>
  <si>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</si>
  <si>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</si>
  <si>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</si>
  <si>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</si>
  <si>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</si>
  <si>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</si>
  <si>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</si>
  <si>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</si>
  <si>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</si>
  <si>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</si>
  <si>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</si>
  <si>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</si>
  <si>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</si>
  <si>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</si>
  <si>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</si>
  <si>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</si>
  <si>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</si>
  <si>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</si>
  <si>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</si>
  <si>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</si>
  <si>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</si>
  <si>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</si>
  <si>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</si>
  <si>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</si>
  <si>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</si>
  <si>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</si>
  <si>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</si>
  <si>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</si>
  <si>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</si>
  <si>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</si>
  <si>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</si>
  <si>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</si>
  <si>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</si>
  <si>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</si>
  <si>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</si>
  <si>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</si>
  <si>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</si>
  <si>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</si>
  <si>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</si>
  <si>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</si>
  <si>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</si>
  <si>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</si>
  <si>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</si>
  <si>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</si>
  <si>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</si>
  <si>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</si>
  <si>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</si>
  <si>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</si>
  <si>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</si>
  <si>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</si>
  <si>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</si>
  <si>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</si>
  <si>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</si>
  <si>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</si>
  <si>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</si>
  <si>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</si>
  <si>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</si>
  <si>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</si>
  <si>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</si>
  <si>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</si>
  <si>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</si>
  <si>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</si>
  <si>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</si>
  <si>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</si>
  <si>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</si>
  <si>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</si>
  <si>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</si>
  <si>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</si>
  <si>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</si>
  <si>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</si>
  <si>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</si>
  <si>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</si>
  <si>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</si>
  <si>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</si>
  <si>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</si>
  <si>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</si>
  <si>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</si>
  <si>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</si>
  <si>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</si>
  <si>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</si>
  <si>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</si>
  <si>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</si>
  <si>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</si>
  <si>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</si>
  <si>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</si>
  <si>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</si>
  <si>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</si>
  <si>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</si>
  <si>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</si>
  <si>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</si>
  <si>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</si>
  <si>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</si>
  <si>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</si>
  <si>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</si>
  <si>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</si>
  <si>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</si>
  <si>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</si>
  <si>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</si>
  <si>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</si>
  <si>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</si>
  <si>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</si>
  <si>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</si>
  <si>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</si>
  <si>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</si>
  <si>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</si>
  <si>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</si>
  <si>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</si>
  <si>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</si>
  <si>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</si>
  <si>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</si>
  <si>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</si>
  <si>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</si>
  <si>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</si>
  <si>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</si>
  <si>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</si>
  <si>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</si>
  <si>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</si>
  <si>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</si>
  <si>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</si>
  <si>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</si>
  <si>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</si>
  <si>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</si>
  <si>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</si>
  <si>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</si>
  <si>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</si>
  <si>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</si>
  <si>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</si>
  <si>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</si>
  <si>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</si>
  <si>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</si>
  <si>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</si>
  <si>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</si>
  <si>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</si>
  <si>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</si>
  <si>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</si>
  <si>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</si>
  <si>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</si>
  <si>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</si>
  <si>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</si>
  <si>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</si>
  <si>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</si>
  <si>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</si>
  <si>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</si>
  <si>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</si>
  <si>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</si>
  <si>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</si>
  <si>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</si>
  <si>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</si>
  <si>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</si>
  <si>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</si>
  <si>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</si>
  <si>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</si>
  <si>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</si>
  <si>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</si>
  <si>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</si>
  <si>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</si>
  <si>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</si>
  <si>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</si>
  <si>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</si>
  <si>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</si>
  <si>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</si>
  <si>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</si>
  <si>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</si>
  <si>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</si>
  <si>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</si>
  <si>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</si>
  <si>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</si>
  <si>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</si>
  <si>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</si>
  <si>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</si>
  <si>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</si>
  <si>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</si>
  <si>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</si>
  <si>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</si>
  <si>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</si>
  <si>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</si>
  <si>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</si>
  <si>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</si>
  <si>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</si>
  <si>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</si>
  <si>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</si>
  <si>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</si>
  <si>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</si>
  <si>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</si>
  <si>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</si>
  <si>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</si>
  <si>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</si>
  <si>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</si>
  <si>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</si>
  <si>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</si>
  <si>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</si>
  <si>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</si>
  <si>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</si>
  <si>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</si>
  <si>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</si>
  <si>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</si>
  <si>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</si>
  <si>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</si>
  <si>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</si>
  <si>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</si>
  <si>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</si>
  <si>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</si>
  <si>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</si>
  <si>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</si>
  <si>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</si>
  <si>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</si>
  <si>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</si>
  <si>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</si>
  <si>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</si>
  <si>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</si>
  <si>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</si>
  <si>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</si>
  <si>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</si>
  <si>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</si>
  <si>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</si>
  <si>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</si>
  <si>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</si>
  <si>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</si>
  <si>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</si>
  <si>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</si>
  <si>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</si>
  <si>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</si>
  <si>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</si>
  <si>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</si>
  <si>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</si>
  <si>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</si>
  <si>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</si>
  <si>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</si>
  <si>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</si>
  <si>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</si>
  <si>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</si>
  <si>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</si>
  <si>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</si>
  <si>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</si>
  <si>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</si>
  <si>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</si>
  <si>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</si>
  <si>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</si>
  <si>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</si>
  <si>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</si>
  <si>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</si>
  <si>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</si>
  <si>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</si>
  <si>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</si>
  <si>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</si>
  <si>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</si>
  <si>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</si>
  <si>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</si>
  <si>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</si>
  <si>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</si>
  <si>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</si>
  <si>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</si>
  <si>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</si>
  <si>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</si>
  <si>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</si>
  <si>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</si>
  <si>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</si>
  <si>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</si>
  <si>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</si>
  <si>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</si>
  <si>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</si>
  <si>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</si>
  <si>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</si>
  <si>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</si>
  <si>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</si>
  <si>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</si>
  <si>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</si>
  <si>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</si>
  <si>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</si>
  <si>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</si>
  <si>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</si>
  <si>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</si>
  <si>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</si>
  <si>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</si>
  <si>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</si>
  <si>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</si>
  <si>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</si>
  <si>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</si>
  <si>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</si>
  <si>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</si>
  <si>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</si>
  <si>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</si>
  <si>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</si>
  <si>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</si>
  <si>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</si>
  <si>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</si>
  <si>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</si>
  <si>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</si>
  <si>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</si>
  <si>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</si>
  <si>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</si>
  <si>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</si>
  <si>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</si>
  <si>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</si>
  <si>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</si>
  <si>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</si>
  <si>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</si>
  <si>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</si>
  <si>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</si>
  <si>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</si>
  <si>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</si>
  <si>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</si>
  <si>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</si>
  <si>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</si>
  <si>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</si>
  <si>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</si>
  <si>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</si>
  <si>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</si>
  <si>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</si>
  <si>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</si>
  <si>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</si>
  <si>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</si>
  <si>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</si>
  <si>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</si>
  <si>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</si>
  <si>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</si>
  <si>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</si>
  <si>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</si>
  <si>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</si>
  <si>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</si>
  <si>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</si>
  <si>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</si>
  <si>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</si>
  <si>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</si>
  <si>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</si>
  <si>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</si>
  <si>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</si>
  <si>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</si>
  <si>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</si>
  <si>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</si>
  <si>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</si>
  <si>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</si>
  <si>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</si>
  <si>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</si>
  <si>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</si>
  <si>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</si>
  <si>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</si>
  <si>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</si>
  <si>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</si>
  <si>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</si>
  <si>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</si>
  <si>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</si>
  <si>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</si>
  <si>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</si>
  <si>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</si>
  <si>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</si>
  <si>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</si>
  <si>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</si>
  <si>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</si>
  <si>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</si>
  <si>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</si>
  <si>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</si>
  <si>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</si>
  <si>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</si>
  <si>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</si>
  <si>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</si>
  <si>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</si>
  <si>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</si>
  <si>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</si>
  <si>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</si>
  <si>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</si>
  <si>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</si>
  <si>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</si>
  <si>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</si>
  <si>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</si>
  <si>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</si>
  <si>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</si>
  <si>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</si>
  <si>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</si>
  <si>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</si>
  <si>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</si>
  <si>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</si>
  <si>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</si>
  <si>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</si>
  <si>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</si>
  <si>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</si>
  <si>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</si>
  <si>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</si>
  <si>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</si>
  <si>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</si>
  <si>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</si>
  <si>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</si>
  <si>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</si>
  <si>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</si>
  <si>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</si>
  <si>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</si>
  <si>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</si>
  <si>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</si>
  <si>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</si>
  <si>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</si>
  <si>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</si>
  <si>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</si>
  <si>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</si>
  <si>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</si>
  <si>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</si>
  <si>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</si>
  <si>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</si>
  <si>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</si>
  <si>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</si>
  <si>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</si>
  <si>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</si>
  <si>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</si>
  <si>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</si>
  <si>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</si>
  <si>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</si>
  <si>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</si>
  <si>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</si>
  <si>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</si>
  <si>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</si>
  <si>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</si>
  <si>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</si>
  <si>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</si>
  <si>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</si>
  <si>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</si>
  <si>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</si>
  <si>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</si>
  <si>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</si>
  <si>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</si>
  <si>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</si>
  <si>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</si>
  <si>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</si>
  <si>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</si>
  <si>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</si>
  <si>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</si>
  <si>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</si>
  <si>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</si>
  <si>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</si>
  <si>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</si>
  <si>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</si>
  <si>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</si>
  <si>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</si>
  <si>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</si>
  <si>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</si>
  <si>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</si>
  <si>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</si>
  <si>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</si>
  <si>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</si>
  <si>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</si>
  <si>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</si>
  <si>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</si>
  <si>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</si>
  <si>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</si>
  <si>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</si>
  <si>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</si>
  <si>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</si>
  <si>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</si>
  <si>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</si>
  <si>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</si>
  <si>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</si>
  <si>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</si>
  <si>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</si>
  <si>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</si>
  <si>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</si>
  <si>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</si>
  <si>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</si>
  <si>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</si>
  <si>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</si>
  <si>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</si>
  <si>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</si>
  <si>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</si>
  <si>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</si>
  <si>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</si>
  <si>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</si>
  <si>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</si>
  <si>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</si>
  <si>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</si>
  <si>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</si>
  <si>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</si>
  <si>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</si>
  <si>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</si>
  <si>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</si>
  <si>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</si>
  <si>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</si>
  <si>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</si>
  <si>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</si>
  <si>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</si>
  <si>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</si>
  <si>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</si>
  <si>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</si>
  <si>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</si>
  <si>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</si>
  <si>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</si>
  <si>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</si>
  <si>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</si>
  <si>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</si>
  <si>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</si>
  <si>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</si>
  <si>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</si>
  <si>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</si>
  <si>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</si>
  <si>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</si>
  <si>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</si>
  <si>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</si>
  <si>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</si>
  <si>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</si>
  <si>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</si>
  <si>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</si>
  <si>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</si>
  <si>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</si>
  <si>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</si>
  <si>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</si>
  <si>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</si>
  <si>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</si>
  <si>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</si>
  <si>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</si>
  <si>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</si>
  <si>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</si>
  <si>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</si>
  <si>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</si>
  <si>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</si>
  <si>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</si>
  <si>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</si>
  <si>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</si>
  <si>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</si>
  <si>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</si>
  <si>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</si>
  <si>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</si>
  <si>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</si>
  <si>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</si>
  <si>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</si>
  <si>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</si>
  <si>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</si>
  <si>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</si>
  <si>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</si>
  <si>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</si>
  <si>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</si>
  <si>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</si>
  <si>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</si>
  <si>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</si>
  <si>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</si>
  <si>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</si>
  <si>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</si>
  <si>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</si>
  <si>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</si>
  <si>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</si>
  <si>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</si>
  <si>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</si>
  <si>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</si>
  <si>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</si>
  <si>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</si>
  <si>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</si>
  <si>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</si>
  <si>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</si>
  <si>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</si>
  <si>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</si>
  <si>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</si>
  <si>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</si>
  <si>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</si>
  <si>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</si>
  <si>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</si>
  <si>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</si>
  <si>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</si>
  <si>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</si>
  <si>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</si>
  <si>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</si>
  <si>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</si>
  <si>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</si>
  <si>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</si>
  <si>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</si>
  <si>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</si>
  <si>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</si>
  <si>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</si>
  <si>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</si>
  <si>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</si>
  <si>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</si>
  <si>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</si>
  <si>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</si>
  <si>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</si>
  <si>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</si>
  <si>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</si>
  <si>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</si>
  <si>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</si>
  <si>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</si>
  <si>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</si>
  <si>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</si>
  <si>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</si>
  <si>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</si>
  <si>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</si>
  <si>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</si>
  <si>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</si>
  <si>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</si>
  <si>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</si>
  <si>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</si>
  <si>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</si>
  <si>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</si>
  <si>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</si>
  <si>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</si>
  <si>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</si>
  <si>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</si>
  <si>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</si>
  <si>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</si>
  <si>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</si>
  <si>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</si>
  <si>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</si>
  <si>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</si>
  <si>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</si>
  <si>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</si>
  <si>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</si>
  <si>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</si>
  <si>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</si>
  <si>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</si>
  <si>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</si>
  <si>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</si>
  <si>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</si>
  <si>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</si>
  <si>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</si>
  <si>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</si>
  <si>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</si>
  <si>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</si>
  <si>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</si>
  <si>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</si>
  <si>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</si>
  <si>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</si>
  <si>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</si>
  <si>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</si>
  <si>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</si>
  <si>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</si>
  <si>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</si>
  <si>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</si>
  <si>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</si>
  <si>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</si>
  <si>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</si>
  <si>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</si>
  <si>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</si>
  <si>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</si>
  <si>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</si>
  <si>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</si>
  <si>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</si>
  <si>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</si>
  <si>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</si>
  <si>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</si>
  <si>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</si>
  <si>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</si>
  <si>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</si>
  <si>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</si>
  <si>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</si>
  <si>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</si>
  <si>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</si>
  <si>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</si>
  <si>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</si>
  <si>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</si>
  <si>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</si>
  <si>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</si>
  <si>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</si>
  <si>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</si>
  <si>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</si>
  <si>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</si>
  <si>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</si>
  <si>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</si>
  <si>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</si>
  <si>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</si>
  <si>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</si>
  <si>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</si>
  <si>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</si>
  <si>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</si>
  <si>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</si>
  <si>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</si>
  <si>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</si>
  <si>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</si>
  <si>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</si>
  <si>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</si>
  <si>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</si>
  <si>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</si>
  <si>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</si>
  <si>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</si>
  <si>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</si>
  <si>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</si>
  <si>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</si>
  <si>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</si>
  <si>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</si>
  <si>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</si>
  <si>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</si>
  <si>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</si>
  <si>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</si>
  <si>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</si>
  <si>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</si>
  <si>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</si>
  <si>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</si>
  <si>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</si>
  <si>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</si>
  <si>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</si>
  <si>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</si>
  <si>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</si>
  <si>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</si>
  <si>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</si>
  <si>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</si>
  <si>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</si>
  <si>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</si>
  <si>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</si>
  <si>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</si>
  <si>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</si>
  <si>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</si>
  <si>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</si>
  <si>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</si>
  <si>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</si>
  <si>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</si>
  <si>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</si>
  <si>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</si>
  <si>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</si>
  <si>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</si>
  <si>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</si>
  <si>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</si>
  <si>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</si>
  <si>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</si>
  <si>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</si>
  <si>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</si>
  <si>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</si>
  <si>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</si>
  <si>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</si>
  <si>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</si>
  <si>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</si>
  <si>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</si>
  <si>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</si>
  <si>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</si>
  <si>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</si>
  <si>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</si>
  <si>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</si>
  <si>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</si>
  <si>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</si>
  <si>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</si>
  <si>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</si>
  <si>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</si>
  <si>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</si>
  <si>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</si>
  <si>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</si>
  <si>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</si>
  <si>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</si>
  <si>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</si>
  <si>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</si>
  <si>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</si>
  <si>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</si>
  <si>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</si>
  <si>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</si>
  <si>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</si>
  <si>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</si>
  <si>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</si>
  <si>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</si>
  <si>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</si>
  <si>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</si>
  <si>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</si>
  <si>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</si>
  <si>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</si>
  <si>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</si>
  <si>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</si>
  <si>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</si>
  <si>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</si>
  <si>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</si>
  <si>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</si>
  <si>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</si>
  <si>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</si>
  <si>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</si>
  <si>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</si>
  <si>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</si>
  <si>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</si>
  <si>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</si>
  <si>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</si>
  <si>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</si>
  <si>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</si>
  <si>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</si>
  <si>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</si>
  <si>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</si>
  <si>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</si>
  <si>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</si>
  <si>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</si>
  <si>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</si>
  <si>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</si>
  <si>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</si>
  <si>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</si>
  <si>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</si>
  <si>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</si>
  <si>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</si>
  <si>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</si>
  <si>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</si>
  <si>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</si>
  <si>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</si>
  <si>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</si>
  <si>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</si>
  <si>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</si>
  <si>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</si>
  <si>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</si>
  <si>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</si>
  <si>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</si>
  <si>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</si>
  <si>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</si>
  <si>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</si>
  <si>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</si>
  <si>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</si>
  <si>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</si>
  <si>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</si>
  <si>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</si>
  <si>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</si>
  <si>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</si>
  <si>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</si>
  <si>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</si>
  <si>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</si>
  <si>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</si>
  <si>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</si>
  <si>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</si>
  <si>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</si>
  <si>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</si>
  <si>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</si>
  <si>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</si>
  <si>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</si>
  <si>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</si>
  <si>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</si>
  <si>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</si>
  <si>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</si>
  <si>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</si>
  <si>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</si>
  <si>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</si>
  <si>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</si>
  <si>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</si>
  <si>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</si>
  <si>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</si>
  <si>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</si>
  <si>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</si>
  <si>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</si>
  <si>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</si>
  <si>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</si>
  <si>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</si>
  <si>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</si>
  <si>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</si>
  <si>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</si>
  <si>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</si>
  <si>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</si>
  <si>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</si>
  <si>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</si>
  <si>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</si>
  <si>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</si>
  <si>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</si>
  <si>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</si>
  <si>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</si>
  <si>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</si>
  <si>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</si>
  <si>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</si>
  <si>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</si>
  <si>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</si>
  <si>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</si>
  <si>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</si>
  <si>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</si>
  <si>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</si>
  <si>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</si>
  <si>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</si>
  <si>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</si>
  <si>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</si>
  <si>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</si>
  <si>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</si>
  <si>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</si>
  <si>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</si>
  <si>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</si>
  <si>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</si>
  <si>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</si>
  <si>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</si>
  <si>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</si>
  <si>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</si>
  <si>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</si>
  <si>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</si>
  <si>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</si>
  <si>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</si>
  <si>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</si>
  <si>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</si>
  <si>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</si>
  <si>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</si>
  <si>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</si>
  <si>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</si>
  <si>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</si>
  <si>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</si>
  <si>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</si>
  <si>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</si>
  <si>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</si>
  <si>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</si>
  <si>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</si>
  <si>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</si>
  <si>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</si>
  <si>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</si>
  <si>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</si>
  <si>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</si>
  <si>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</si>
  <si>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</si>
  <si>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</si>
  <si>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</si>
  <si>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</si>
  <si>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</si>
  <si>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</si>
  <si>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</si>
  <si>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</si>
  <si>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</si>
  <si>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</si>
  <si>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</si>
  <si>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</si>
  <si>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</si>
  <si>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</si>
  <si>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</si>
  <si>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</si>
  <si>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</si>
  <si>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</si>
  <si>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</si>
  <si>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</si>
  <si>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</si>
  <si>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</si>
  <si>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</si>
  <si>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</si>
  <si>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</si>
  <si>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</si>
  <si>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</si>
  <si>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</si>
  <si>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</si>
  <si>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</si>
  <si>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</si>
  <si>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</si>
  <si>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</si>
  <si>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</si>
  <si>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</si>
  <si>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</si>
  <si>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</si>
  <si>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</si>
  <si>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</si>
  <si>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</si>
  <si>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</si>
  <si>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</si>
  <si>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</si>
  <si>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</si>
  <si>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</si>
  <si>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</si>
  <si>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</si>
  <si>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</si>
  <si>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</si>
  <si>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</si>
  <si>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</si>
  <si>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</si>
  <si>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</si>
  <si>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</si>
  <si>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</si>
  <si>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</si>
  <si>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</si>
  <si>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</si>
  <si>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</si>
  <si>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</si>
  <si>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</si>
  <si>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</si>
  <si>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</si>
  <si>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</si>
  <si>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</si>
  <si>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</si>
  <si>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</si>
  <si>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</si>
  <si>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</si>
  <si>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</si>
  <si>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</si>
  <si>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</si>
  <si>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</si>
  <si>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</si>
  <si>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</si>
  <si>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</si>
  <si>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</si>
  <si>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</si>
  <si>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</si>
  <si>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</si>
  <si>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</si>
  <si>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</si>
  <si>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</si>
  <si>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</si>
  <si>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</si>
  <si>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</si>
  <si>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</si>
  <si>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</si>
  <si>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</si>
  <si>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</si>
  <si>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</si>
  <si>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</si>
  <si>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</si>
  <si>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</si>
  <si>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</si>
  <si>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</si>
  <si>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</si>
  <si>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</si>
  <si>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</si>
  <si>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</si>
  <si>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</si>
  <si>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</si>
  <si>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</si>
  <si>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</si>
  <si>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</si>
  <si>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</si>
  <si>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</si>
  <si>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</si>
  <si>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</si>
  <si>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</si>
  <si>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</si>
  <si>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</si>
  <si>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</si>
  <si>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</si>
  <si>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</si>
  <si>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</si>
  <si>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</si>
  <si>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</si>
  <si>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</si>
  <si>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</si>
  <si>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</si>
  <si>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</si>
  <si>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</si>
  <si>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</si>
  <si>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</si>
  <si>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</si>
  <si>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</si>
  <si>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</si>
  <si>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</si>
  <si>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</si>
  <si>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</si>
  <si>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</si>
  <si>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</si>
  <si>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</si>
  <si>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</si>
  <si>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</si>
  <si>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</si>
  <si>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</si>
  <si>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</si>
  <si>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</si>
  <si>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</si>
  <si>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</si>
  <si>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</si>
  <si>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</si>
  <si>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</si>
  <si>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</si>
  <si>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</si>
  <si>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</si>
  <si>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</si>
  <si>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</si>
  <si>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</si>
  <si>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</si>
  <si>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</si>
  <si>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</si>
  <si>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</si>
  <si>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</si>
  <si>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</si>
  <si>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</si>
  <si>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</si>
  <si>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</si>
  <si>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</si>
  <si>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</si>
  <si>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</si>
  <si>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</si>
  <si>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</si>
  <si>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</si>
  <si>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</si>
  <si>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</si>
  <si>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</si>
  <si>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</si>
  <si>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</si>
  <si>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</si>
  <si>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</si>
  <si>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</si>
  <si>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</si>
  <si>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</si>
  <si>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</si>
  <si>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</si>
  <si>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</si>
  <si>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</si>
  <si>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</si>
  <si>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</si>
  <si>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</si>
  <si>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</si>
  <si>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</si>
  <si>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</si>
  <si>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</si>
  <si>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</si>
  <si>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</si>
  <si>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</si>
  <si>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</si>
  <si>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</si>
  <si>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</si>
  <si>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</si>
  <si>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</si>
  <si>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</si>
  <si>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</si>
  <si>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</si>
  <si>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</si>
  <si>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</si>
  <si>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</si>
  <si>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</si>
  <si>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</si>
  <si>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</si>
  <si>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</si>
  <si>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</si>
  <si>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</si>
  <si>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</si>
  <si>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</si>
  <si>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</si>
  <si>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</si>
  <si>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</si>
  <si>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</si>
  <si>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</si>
  <si>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</si>
  <si>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</si>
  <si>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</si>
  <si>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</si>
  <si>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</si>
  <si>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</si>
  <si>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</si>
  <si>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</si>
  <si>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</si>
  <si>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</si>
  <si>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</si>
  <si>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</si>
  <si>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</si>
  <si>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</si>
  <si>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</si>
  <si>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</si>
  <si>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</si>
  <si>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</si>
  <si>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</si>
  <si>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</si>
  <si>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</si>
  <si>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</si>
  <si>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</si>
  <si>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</si>
  <si>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</si>
  <si>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</si>
  <si>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</si>
  <si>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</si>
  <si>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</si>
  <si>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</si>
  <si>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</si>
  <si>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</si>
  <si>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</si>
  <si>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</si>
  <si>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</si>
  <si>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</si>
  <si>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</si>
  <si>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</si>
  <si>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</si>
  <si>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</si>
  <si>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</si>
  <si>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</si>
  <si>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</si>
  <si>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</si>
  <si>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</si>
  <si>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</si>
  <si>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</si>
  <si>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</si>
  <si>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</si>
  <si>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</si>
  <si>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</si>
  <si>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</si>
  <si>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</si>
  <si>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</si>
  <si>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</si>
  <si>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</si>
  <si>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</si>
  <si>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</si>
  <si>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</si>
  <si>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</si>
  <si>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</si>
  <si>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</si>
  <si>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</si>
  <si>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</si>
  <si>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</si>
  <si>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</si>
  <si>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</si>
  <si>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</si>
  <si>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</si>
  <si>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</si>
  <si>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</si>
  <si>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</si>
  <si>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</si>
  <si>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</si>
  <si>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</si>
  <si>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</si>
  <si>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</si>
  <si>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</si>
  <si>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</si>
  <si>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</si>
  <si>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</si>
  <si>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</si>
  <si>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</si>
  <si>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</si>
  <si>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</si>
  <si>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</si>
  <si>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</si>
  <si>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</si>
  <si>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</si>
  <si>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</si>
  <si>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</si>
  <si>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</si>
  <si>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</si>
  <si>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</si>
  <si>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</si>
  <si>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</si>
  <si>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</si>
  <si>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</si>
  <si>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</si>
  <si>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</si>
  <si>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</si>
  <si>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</si>
  <si>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</si>
  <si>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</si>
  <si>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</si>
  <si>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</si>
  <si>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</si>
  <si>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</si>
  <si>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</si>
  <si>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</si>
  <si>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</si>
  <si>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</si>
  <si>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</si>
  <si>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</si>
  <si>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</si>
  <si>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</si>
  <si>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</si>
  <si>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</si>
  <si>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</si>
  <si>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</si>
  <si>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</si>
  <si>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</si>
  <si>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</si>
  <si>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</si>
  <si>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</si>
  <si>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</si>
  <si>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</si>
  <si>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</si>
  <si>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</si>
  <si>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</si>
  <si>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</si>
  <si>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</si>
  <si>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</si>
  <si>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</si>
  <si>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</si>
  <si>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</si>
  <si>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</si>
  <si>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</si>
  <si>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</si>
  <si>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</si>
  <si>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</si>
  <si>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</si>
  <si>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</si>
  <si>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</si>
  <si>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</si>
  <si>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</si>
  <si>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</si>
  <si>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</si>
  <si>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</si>
  <si>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</si>
  <si>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</si>
  <si>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</si>
  <si>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</si>
  <si>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</si>
  <si>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</si>
  <si>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</si>
  <si>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</si>
  <si>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</si>
  <si>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</si>
  <si>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</si>
  <si>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</si>
  <si>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</si>
  <si>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</si>
  <si>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</si>
  <si>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</si>
  <si>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</si>
  <si>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</si>
  <si>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</si>
  <si>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</si>
  <si>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</si>
  <si>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</si>
  <si>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</si>
  <si>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</si>
  <si>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</si>
  <si>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</si>
  <si>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</si>
  <si>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</si>
  <si>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</si>
  <si>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</si>
  <si>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</si>
  <si>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</si>
  <si>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</si>
  <si>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</si>
  <si>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</si>
  <si>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</si>
  <si>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</si>
  <si>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</si>
  <si>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</si>
  <si>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</si>
  <si>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</si>
  <si>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</si>
  <si>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</si>
  <si>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</si>
  <si>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</si>
  <si>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</si>
  <si>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</si>
  <si>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</si>
  <si>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</si>
  <si>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</si>
  <si>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</si>
  <si>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</si>
  <si>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</si>
  <si>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</si>
  <si>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</si>
  <si>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</si>
  <si>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</si>
  <si>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</si>
  <si>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</si>
  <si>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</si>
  <si>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</si>
  <si>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</si>
  <si>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</si>
  <si>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</si>
  <si>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</si>
  <si>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</si>
  <si>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</si>
  <si>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</si>
  <si>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</si>
  <si>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</si>
  <si>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</si>
  <si>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</si>
  <si>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</si>
  <si>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</si>
  <si>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</si>
  <si>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</si>
  <si>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</si>
  <si>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</si>
  <si>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</si>
  <si>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</si>
  <si>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</si>
  <si>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</si>
  <si>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</si>
  <si>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</si>
  <si>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</si>
  <si>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</si>
  <si>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</si>
  <si>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</si>
  <si>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</si>
  <si>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</si>
  <si>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</si>
  <si>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</si>
  <si>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</si>
  <si>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</si>
  <si>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</si>
  <si>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</si>
  <si>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</si>
  <si>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</si>
  <si>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</si>
  <si>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</si>
  <si>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</si>
  <si>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</si>
  <si>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</si>
  <si>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</si>
  <si>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</si>
  <si>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</si>
  <si>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</si>
  <si>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</si>
  <si>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</si>
  <si>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</si>
  <si>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</si>
  <si>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</si>
  <si>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</si>
  <si>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</si>
  <si>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</si>
  <si>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</si>
  <si>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</si>
  <si>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</si>
  <si>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</si>
  <si>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</si>
  <si>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</si>
  <si>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</si>
  <si>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</si>
  <si>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</si>
  <si>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</si>
  <si>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</si>
  <si>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</si>
  <si>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</si>
  <si>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</si>
  <si>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</si>
  <si>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</si>
  <si>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</si>
  <si>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</si>
  <si>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Acevedo Dominguez, Victor Leonardo</t>
  </si>
  <si>
    <t>3336030281 </t>
  </si>
  <si>
    <t>SUSTITUCION DEL ATM</t>
  </si>
  <si>
    <t>GAVETA DE RECHAZO LLENA</t>
  </si>
  <si>
    <t>INHIBIDO</t>
  </si>
  <si>
    <t>Hold</t>
  </si>
  <si>
    <t xml:space="preserve">Gil Carrera, Santiago </t>
  </si>
  <si>
    <t xml:space="preserve">DISPENSADOR </t>
  </si>
  <si>
    <t xml:space="preserve">Gonzalez Ceballos, Dionisio </t>
  </si>
  <si>
    <t>3336036416</t>
  </si>
  <si>
    <t>3336036414</t>
  </si>
  <si>
    <t>3336036438</t>
  </si>
  <si>
    <t>3336036425</t>
  </si>
  <si>
    <t>3336036424</t>
  </si>
  <si>
    <t>3336036423</t>
  </si>
  <si>
    <t>3336036422</t>
  </si>
  <si>
    <t>3336036420</t>
  </si>
  <si>
    <t>3336036474</t>
  </si>
  <si>
    <t>3336036473</t>
  </si>
  <si>
    <t>3336036472</t>
  </si>
  <si>
    <t>3336036471</t>
  </si>
  <si>
    <t>3336036470</t>
  </si>
  <si>
    <t>3336036469</t>
  </si>
  <si>
    <t>3336036467</t>
  </si>
  <si>
    <t>3336036466</t>
  </si>
  <si>
    <t>3336036462</t>
  </si>
  <si>
    <t>3336036461</t>
  </si>
  <si>
    <t>3336036459</t>
  </si>
  <si>
    <t>3336036457</t>
  </si>
  <si>
    <t>3336036456</t>
  </si>
  <si>
    <t>3336036453</t>
  </si>
  <si>
    <t>3336036480</t>
  </si>
  <si>
    <t>3336036465</t>
  </si>
  <si>
    <t>3336036463</t>
  </si>
  <si>
    <t>3336036458</t>
  </si>
  <si>
    <t>3336036455</t>
  </si>
  <si>
    <t>GAVETA DE DEPOSTO LLENA</t>
  </si>
  <si>
    <t>3336036566</t>
  </si>
  <si>
    <t xml:space="preserve">GAVETAS VACIAS + GAVETAS FALLANDO </t>
  </si>
  <si>
    <t>3336036624</t>
  </si>
  <si>
    <t>3336036623</t>
  </si>
  <si>
    <t>3336036622</t>
  </si>
  <si>
    <t>3336036621</t>
  </si>
  <si>
    <t>3336036620</t>
  </si>
  <si>
    <t>3336036619</t>
  </si>
  <si>
    <t>3336036618</t>
  </si>
  <si>
    <t>3336036617</t>
  </si>
  <si>
    <t>3336036616</t>
  </si>
  <si>
    <t>3336036615</t>
  </si>
  <si>
    <t>3336036614</t>
  </si>
  <si>
    <t>3336036613</t>
  </si>
  <si>
    <t>3336036612</t>
  </si>
  <si>
    <t>3336036602</t>
  </si>
  <si>
    <t>3336036553 </t>
  </si>
  <si>
    <t>3336036554 </t>
  </si>
  <si>
    <t>3336036555 </t>
  </si>
  <si>
    <t>3336036556 </t>
  </si>
  <si>
    <t>3336036560 </t>
  </si>
  <si>
    <t>3336036561 </t>
  </si>
  <si>
    <t>3336036572 </t>
  </si>
  <si>
    <t>3336036575 </t>
  </si>
  <si>
    <t>3336036577 </t>
  </si>
  <si>
    <t>3336036579 </t>
  </si>
  <si>
    <t>3336036580 </t>
  </si>
  <si>
    <t>3336036552 </t>
  </si>
  <si>
    <t>3336036557 </t>
  </si>
  <si>
    <t>3336036567 </t>
  </si>
  <si>
    <t>3336036570 </t>
  </si>
  <si>
    <t>3336036571 </t>
  </si>
  <si>
    <t>3336036573 </t>
  </si>
  <si>
    <t>3336036578 </t>
  </si>
  <si>
    <t>3336036585 </t>
  </si>
  <si>
    <t>3336036588 </t>
  </si>
  <si>
    <t>3336036597 </t>
  </si>
  <si>
    <t>3336036592 </t>
  </si>
  <si>
    <t>2 Gavetas Vacias + 1 Fallando</t>
  </si>
  <si>
    <t>GAVETA DE DEPOSITO LLENA</t>
  </si>
  <si>
    <t>26 Septiembre de 2021</t>
  </si>
  <si>
    <t>Closed</t>
  </si>
  <si>
    <t>3336036970</t>
  </si>
  <si>
    <t>3336036968</t>
  </si>
  <si>
    <t xml:space="preserve">SIN EFECTIVO </t>
  </si>
  <si>
    <t>3336036997</t>
  </si>
  <si>
    <t>3336036995</t>
  </si>
  <si>
    <t>3336036994</t>
  </si>
  <si>
    <t>3336036993</t>
  </si>
  <si>
    <t>3336036991</t>
  </si>
  <si>
    <t>3336036990</t>
  </si>
  <si>
    <t>3336036989</t>
  </si>
  <si>
    <t>3336036987</t>
  </si>
  <si>
    <t>3336036984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</si>
</sst>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  <font>
      <sz val="11"/>
      <color rgb="FF000000"/>
      <name val="Palatino Linotype"/>
      <family val="1"/>
    </font>
    <font>
      <b/>
      <sz val="11"/>
      <color rgb="FF00000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4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" fillId="5" borderId="59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79" xfId="0" applyFont="1" applyFill="1" applyBorder="1" applyAlignment="1">
      <alignment horizontal="center" vertical="center" wrapText="1"/>
    </xf>
    <xf numFmtId="0" fontId="40" fillId="43" borderId="8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  <xf numFmtId="0" fontId="11" fillId="5" borderId="55" xfId="0" applyFont="1" applyFill="1" applyBorder="1" applyAlignment="1">
      <alignment horizontal="center" vertical="center" wrapText="1"/>
    </xf>
    <xf numFmtId="0" fontId="30" fillId="40" borderId="25" xfId="0" applyFont="1" applyFill="1" applyBorder="1" applyAlignment="1">
      <alignment horizontal="center" vertical="center" wrapText="1"/>
    </xf>
    <xf numFmtId="0" fontId="56" fillId="5" borderId="62" xfId="0" applyFont="1" applyFill="1" applyBorder="1" applyAlignment="1">
      <alignment horizontal="center" vertical="center" wrapText="1"/>
    </xf>
    <xf numFmtId="0" fontId="56" fillId="5" borderId="37" xfId="0" applyNumberFormat="1" applyFont="1" applyFill="1" applyBorder="1" applyAlignment="1">
      <alignment horizontal="center" vertical="center" wrapText="1"/>
    </xf>
    <xf numFmtId="0" fontId="57" fillId="40" borderId="59" xfId="0" applyFont="1" applyFill="1" applyBorder="1" applyAlignment="1">
      <alignment horizontal="center" vertical="center" wrapText="1"/>
    </xf>
    <xf numFmtId="0" fontId="56" fillId="5" borderId="67" xfId="0" applyNumberFormat="1" applyFont="1" applyFill="1" applyBorder="1" applyAlignment="1">
      <alignment horizontal="center" vertical="center" wrapText="1"/>
    </xf>
    <xf numFmtId="0" fontId="0" fillId="0" borderId="0" xfId="0" applyFont="1"/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86"/>
      <tableStyleElement type="headerRow" dxfId="585"/>
      <tableStyleElement type="totalRow" dxfId="584"/>
      <tableStyleElement type="firstColumn" dxfId="583"/>
      <tableStyleElement type="lastColumn" dxfId="582"/>
      <tableStyleElement type="firstRowStripe" dxfId="581"/>
      <tableStyleElement type="firstColumnStripe" dxfId="58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49)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5" t="s">
        <v>58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139.832442129627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102.49858796296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92.4985879629603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92.5651273148178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63.0556018518546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57.4964583333349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44.0611689814832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46.1852893518517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16.1091898148152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15.7719328703679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4.72986111111095 días</v>
      </c>
      <c r="B13" s="107" t="s">
        <v>2623</v>
      </c>
      <c r="C13" s="94">
        <v>44460.270138888889</v>
      </c>
      <c r="D13" s="94" t="s">
        <v>2174</v>
      </c>
      <c r="E13" s="144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43" t="s">
        <v>2624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55" priority="99428"/>
  </conditionalFormatting>
  <conditionalFormatting sqref="E3">
    <cfRule type="duplicateValues" dxfId="154" priority="121791"/>
  </conditionalFormatting>
  <conditionalFormatting sqref="E3">
    <cfRule type="duplicateValues" dxfId="153" priority="121792"/>
    <cfRule type="duplicateValues" dxfId="152" priority="121793"/>
  </conditionalFormatting>
  <conditionalFormatting sqref="E3">
    <cfRule type="duplicateValues" dxfId="151" priority="121794"/>
    <cfRule type="duplicateValues" dxfId="150" priority="121795"/>
    <cfRule type="duplicateValues" dxfId="149" priority="121796"/>
    <cfRule type="duplicateValues" dxfId="148" priority="121797"/>
  </conditionalFormatting>
  <conditionalFormatting sqref="B3">
    <cfRule type="duplicateValues" dxfId="147" priority="121798"/>
  </conditionalFormatting>
  <conditionalFormatting sqref="E4">
    <cfRule type="duplicateValues" dxfId="146" priority="143"/>
  </conditionalFormatting>
  <conditionalFormatting sqref="E4">
    <cfRule type="duplicateValues" dxfId="145" priority="140"/>
    <cfRule type="duplicateValues" dxfId="144" priority="141"/>
    <cfRule type="duplicateValues" dxfId="143" priority="142"/>
  </conditionalFormatting>
  <conditionalFormatting sqref="E4">
    <cfRule type="duplicateValues" dxfId="142" priority="139"/>
  </conditionalFormatting>
  <conditionalFormatting sqref="E4">
    <cfRule type="duplicateValues" dxfId="141" priority="136"/>
    <cfRule type="duplicateValues" dxfId="140" priority="137"/>
    <cfRule type="duplicateValues" dxfId="139" priority="138"/>
  </conditionalFormatting>
  <conditionalFormatting sqref="B4">
    <cfRule type="duplicateValues" dxfId="138" priority="135"/>
  </conditionalFormatting>
  <conditionalFormatting sqref="E4">
    <cfRule type="duplicateValues" dxfId="137" priority="134"/>
  </conditionalFormatting>
  <conditionalFormatting sqref="B5">
    <cfRule type="duplicateValues" dxfId="136" priority="118"/>
  </conditionalFormatting>
  <conditionalFormatting sqref="E5">
    <cfRule type="duplicateValues" dxfId="135" priority="117"/>
  </conditionalFormatting>
  <conditionalFormatting sqref="E5">
    <cfRule type="duplicateValues" dxfId="134" priority="114"/>
    <cfRule type="duplicateValues" dxfId="133" priority="115"/>
    <cfRule type="duplicateValues" dxfId="132" priority="116"/>
  </conditionalFormatting>
  <conditionalFormatting sqref="E5">
    <cfRule type="duplicateValues" dxfId="131" priority="113"/>
  </conditionalFormatting>
  <conditionalFormatting sqref="E5">
    <cfRule type="duplicateValues" dxfId="130" priority="110"/>
    <cfRule type="duplicateValues" dxfId="129" priority="111"/>
    <cfRule type="duplicateValues" dxfId="128" priority="112"/>
  </conditionalFormatting>
  <conditionalFormatting sqref="E5">
    <cfRule type="duplicateValues" dxfId="127" priority="109"/>
  </conditionalFormatting>
  <conditionalFormatting sqref="E7">
    <cfRule type="duplicateValues" dxfId="126" priority="62"/>
  </conditionalFormatting>
  <conditionalFormatting sqref="E7">
    <cfRule type="duplicateValues" dxfId="125" priority="60"/>
    <cfRule type="duplicateValues" dxfId="124" priority="61"/>
  </conditionalFormatting>
  <conditionalFormatting sqref="E7">
    <cfRule type="duplicateValues" dxfId="123" priority="57"/>
    <cfRule type="duplicateValues" dxfId="122" priority="58"/>
    <cfRule type="duplicateValues" dxfId="121" priority="59"/>
  </conditionalFormatting>
  <conditionalFormatting sqref="E7">
    <cfRule type="duplicateValues" dxfId="120" priority="53"/>
    <cfRule type="duplicateValues" dxfId="119" priority="54"/>
    <cfRule type="duplicateValues" dxfId="118" priority="55"/>
    <cfRule type="duplicateValues" dxfId="117" priority="56"/>
  </conditionalFormatting>
  <conditionalFormatting sqref="B7">
    <cfRule type="duplicateValues" dxfId="116" priority="52"/>
  </conditionalFormatting>
  <conditionalFormatting sqref="B7">
    <cfRule type="duplicateValues" dxfId="115" priority="50"/>
    <cfRule type="duplicateValues" dxfId="114" priority="51"/>
  </conditionalFormatting>
  <conditionalFormatting sqref="E8">
    <cfRule type="duplicateValues" dxfId="113" priority="49"/>
  </conditionalFormatting>
  <conditionalFormatting sqref="E8">
    <cfRule type="duplicateValues" dxfId="112" priority="48"/>
  </conditionalFormatting>
  <conditionalFormatting sqref="B8">
    <cfRule type="duplicateValues" dxfId="111" priority="47"/>
  </conditionalFormatting>
  <conditionalFormatting sqref="E8">
    <cfRule type="duplicateValues" dxfId="110" priority="46"/>
  </conditionalFormatting>
  <conditionalFormatting sqref="B8">
    <cfRule type="duplicateValues" dxfId="109" priority="45"/>
  </conditionalFormatting>
  <conditionalFormatting sqref="E8">
    <cfRule type="duplicateValues" dxfId="108" priority="44"/>
  </conditionalFormatting>
  <conditionalFormatting sqref="E9">
    <cfRule type="duplicateValues" dxfId="107" priority="33"/>
    <cfRule type="duplicateValues" dxfId="106" priority="34"/>
    <cfRule type="duplicateValues" dxfId="105" priority="35"/>
    <cfRule type="duplicateValues" dxfId="104" priority="36"/>
  </conditionalFormatting>
  <conditionalFormatting sqref="B9">
    <cfRule type="duplicateValues" dxfId="103" priority="130254"/>
  </conditionalFormatting>
  <conditionalFormatting sqref="E6">
    <cfRule type="duplicateValues" dxfId="102" priority="130256"/>
  </conditionalFormatting>
  <conditionalFormatting sqref="B6">
    <cfRule type="duplicateValues" dxfId="101" priority="130257"/>
  </conditionalFormatting>
  <conditionalFormatting sqref="B6">
    <cfRule type="duplicateValues" dxfId="100" priority="130258"/>
    <cfRule type="duplicateValues" dxfId="99" priority="130259"/>
    <cfRule type="duplicateValues" dxfId="98" priority="130260"/>
  </conditionalFormatting>
  <conditionalFormatting sqref="E6">
    <cfRule type="duplicateValues" dxfId="97" priority="130261"/>
    <cfRule type="duplicateValues" dxfId="96" priority="130262"/>
  </conditionalFormatting>
  <conditionalFormatting sqref="E6">
    <cfRule type="duplicateValues" dxfId="95" priority="130263"/>
    <cfRule type="duplicateValues" dxfId="94" priority="130264"/>
    <cfRule type="duplicateValues" dxfId="93" priority="130265"/>
  </conditionalFormatting>
  <conditionalFormatting sqref="E6">
    <cfRule type="duplicateValues" dxfId="92" priority="130266"/>
    <cfRule type="duplicateValues" dxfId="91" priority="130267"/>
    <cfRule type="duplicateValues" dxfId="90" priority="130268"/>
    <cfRule type="duplicateValues" dxfId="89" priority="130269"/>
  </conditionalFormatting>
  <conditionalFormatting sqref="B10">
    <cfRule type="duplicateValues" dxfId="88" priority="148812"/>
  </conditionalFormatting>
  <conditionalFormatting sqref="E10">
    <cfRule type="duplicateValues" dxfId="87" priority="148813"/>
  </conditionalFormatting>
  <conditionalFormatting sqref="E11:E12">
    <cfRule type="duplicateValues" dxfId="86" priority="26"/>
  </conditionalFormatting>
  <conditionalFormatting sqref="E11:E12">
    <cfRule type="duplicateValues" dxfId="85" priority="25"/>
  </conditionalFormatting>
  <conditionalFormatting sqref="E11:E12">
    <cfRule type="duplicateValues" dxfId="84" priority="23"/>
    <cfRule type="duplicateValues" dxfId="83" priority="24"/>
  </conditionalFormatting>
  <conditionalFormatting sqref="E11:E12">
    <cfRule type="duplicateValues" dxfId="82" priority="20"/>
    <cfRule type="duplicateValues" dxfId="81" priority="21"/>
    <cfRule type="duplicateValues" dxfId="80" priority="22"/>
  </conditionalFormatting>
  <conditionalFormatting sqref="B11:B12">
    <cfRule type="duplicateValues" dxfId="79" priority="18"/>
    <cfRule type="duplicateValues" dxfId="78" priority="19"/>
  </conditionalFormatting>
  <conditionalFormatting sqref="B11:B12">
    <cfRule type="duplicateValues" dxfId="77" priority="17"/>
  </conditionalFormatting>
  <conditionalFormatting sqref="B11:B12">
    <cfRule type="duplicateValues" dxfId="76" priority="14"/>
    <cfRule type="duplicateValues" dxfId="75" priority="15"/>
    <cfRule type="duplicateValues" dxfId="74" priority="16"/>
  </conditionalFormatting>
  <conditionalFormatting sqref="E13">
    <cfRule type="duplicateValues" dxfId="73" priority="13"/>
  </conditionalFormatting>
  <conditionalFormatting sqref="E13">
    <cfRule type="duplicateValues" dxfId="72" priority="12"/>
  </conditionalFormatting>
  <conditionalFormatting sqref="E13">
    <cfRule type="duplicateValues" dxfId="71" priority="10"/>
    <cfRule type="duplicateValues" dxfId="70" priority="11"/>
  </conditionalFormatting>
  <conditionalFormatting sqref="E13">
    <cfRule type="duplicateValues" dxfId="69" priority="7"/>
    <cfRule type="duplicateValues" dxfId="68" priority="8"/>
    <cfRule type="duplicateValues" dxfId="67" priority="9"/>
  </conditionalFormatting>
  <conditionalFormatting sqref="B13">
    <cfRule type="duplicateValues" dxfId="66" priority="5"/>
    <cfRule type="duplicateValues" dxfId="65" priority="6"/>
  </conditionalFormatting>
  <conditionalFormatting sqref="B13">
    <cfRule type="duplicateValues" dxfId="64" priority="4"/>
  </conditionalFormatting>
  <conditionalFormatting sqref="B13">
    <cfRule type="duplicateValues" dxfId="63" priority="1"/>
    <cfRule type="duplicateValues" dxfId="62" priority="2"/>
    <cfRule type="duplicateValues" dxfId="61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2616</v>
      </c>
      <c r="C825" s="135" t="s">
        <v>2617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578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60" priority="12"/>
  </conditionalFormatting>
  <conditionalFormatting sqref="B1:B810 B823:B1048576">
    <cfRule type="duplicateValues" dxfId="59" priority="11"/>
  </conditionalFormatting>
  <conditionalFormatting sqref="A811:A814">
    <cfRule type="duplicateValues" dxfId="58" priority="10"/>
  </conditionalFormatting>
  <conditionalFormatting sqref="B811:B814">
    <cfRule type="duplicateValues" dxfId="57" priority="9"/>
  </conditionalFormatting>
  <conditionalFormatting sqref="A823:A1048576 A1:A814">
    <cfRule type="duplicateValues" dxfId="56" priority="8"/>
  </conditionalFormatting>
  <conditionalFormatting sqref="A815:A821">
    <cfRule type="duplicateValues" dxfId="55" priority="7"/>
  </conditionalFormatting>
  <conditionalFormatting sqref="B815:B821">
    <cfRule type="duplicateValues" dxfId="54" priority="6"/>
  </conditionalFormatting>
  <conditionalFormatting sqref="A815:A821">
    <cfRule type="duplicateValues" dxfId="53" priority="5"/>
  </conditionalFormatting>
  <conditionalFormatting sqref="A822">
    <cfRule type="duplicateValues" dxfId="52" priority="4"/>
  </conditionalFormatting>
  <conditionalFormatting sqref="A822">
    <cfRule type="duplicateValues" dxfId="51" priority="2"/>
  </conditionalFormatting>
  <conditionalFormatting sqref="B822">
    <cfRule type="duplicateValues" dxfId="5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7" t="s">
        <v>0</v>
      </c>
      <c r="B1" s="22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9" t="s">
        <v>8</v>
      </c>
      <c r="B9" s="230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1" t="s">
        <v>9</v>
      </c>
      <c r="B14" s="23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3633"/>
  <sheetViews>
    <sheetView tabSelected="1" topLeftCell="G1" zoomScale="85" zoomScaleNormal="85" workbookViewId="0">
      <pane ySplit="4" topLeftCell="A101" activePane="bottomLeft" state="frozen"/>
      <selection pane="bottomLeft" activeCell="Q107" sqref="Q107:Q115"/>
    </sheetView>
  </sheetViews>
  <sheetFormatPr baseColWidth="10" defaultColWidth="12.28515625" defaultRowHeight="15" x14ac:dyDescent="0.25"/>
  <cols>
    <col min="1" max="1" width="25.7109375" style="99" bestFit="1" customWidth="1"/>
    <col min="2" max="2" width="21.140625" style="81" customWidth="1"/>
    <col min="3" max="3" width="17.7109375" style="43" bestFit="1" customWidth="1"/>
    <col min="4" max="4" width="29.28515625" style="99" bestFit="1" customWidth="1"/>
    <col min="5" max="5" width="13.5703125" style="74" customWidth="1"/>
    <col min="6" max="6" width="11.7109375" style="44" customWidth="1"/>
    <col min="7" max="7" width="62.42578125" style="44" customWidth="1"/>
    <col min="8" max="10" width="5.85546875" style="44" customWidth="1"/>
    <col min="11" max="11" width="5.7109375" style="44" customWidth="1"/>
    <col min="12" max="12" width="52.5703125" style="44" customWidth="1"/>
    <col min="13" max="13" width="20" style="99" bestFit="1" customWidth="1"/>
    <col min="14" max="14" width="17.5703125" style="99" customWidth="1"/>
    <col min="15" max="15" width="42.85546875" style="99" customWidth="1"/>
    <col min="16" max="16" width="24" style="129" customWidth="1"/>
    <col min="17" max="17" width="52.5703125" style="68" bestFit="1" customWidth="1"/>
    <col min="18" max="16384" width="12.28515625" style="42"/>
  </cols>
  <sheetData>
    <row r="1" spans="1:17" ht="18" x14ac:dyDescent="0.25">
      <c r="A1" s="160" t="s">
        <v>2147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2"/>
    </row>
    <row r="2" spans="1:17" ht="18" x14ac:dyDescent="0.25">
      <c r="A2" s="157" t="s">
        <v>2144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9"/>
    </row>
    <row r="3" spans="1:17" ht="18.75" thickBot="1" x14ac:dyDescent="0.3">
      <c r="A3" s="163" t="s">
        <v>2699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5"/>
    </row>
    <row r="4" spans="1:17" s="25" customFormat="1" ht="18" x14ac:dyDescent="0.25">
      <c r="A4" s="89" t="s">
        <v>2386</v>
      </c>
      <c r="B4" s="88" t="s">
        <v>2619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2615</v>
      </c>
      <c r="Q4" s="90" t="s">
        <v>2429</v>
      </c>
    </row>
    <row r="5" spans="1:17" s="119" customFormat="1" ht="18" x14ac:dyDescent="0.25">
      <c r="A5" s="138" t="str">
        <f>VLOOKUP(E5,'LISTADO ATM'!$A$2:$C$901,3,0)</f>
        <v>DISTRITO NACIONAL</v>
      </c>
      <c r="B5" s="144">
        <v>3336032435</v>
      </c>
      <c r="C5" s="94">
        <v>44460.393321759257</v>
      </c>
      <c r="D5" s="94" t="s">
        <v>2440</v>
      </c>
      <c r="E5" s="136">
        <v>818</v>
      </c>
      <c r="F5" s="138" t="str">
        <f>VLOOKUP(E5,VIP!$A$2:$O16197,2,0)</f>
        <v>DRBR818</v>
      </c>
      <c r="G5" s="138" t="str">
        <f>VLOOKUP(E5,'LISTADO ATM'!$A$2:$B$900,2,0)</f>
        <v xml:space="preserve">ATM Juridicción Inmobiliaria </v>
      </c>
      <c r="H5" s="138" t="str">
        <f>VLOOKUP(E5,VIP!$A$2:$O21158,7,FALSE)</f>
        <v>No</v>
      </c>
      <c r="I5" s="138" t="str">
        <f>VLOOKUP(E5,VIP!$A$2:$O13123,8,FALSE)</f>
        <v>No</v>
      </c>
      <c r="J5" s="138" t="str">
        <f>VLOOKUP(E5,VIP!$A$2:$O13073,8,FALSE)</f>
        <v>No</v>
      </c>
      <c r="K5" s="138" t="str">
        <f>VLOOKUP(E5,VIP!$A$2:$O16647,6,0)</f>
        <v>NO</v>
      </c>
      <c r="L5" s="143" t="s">
        <v>2625</v>
      </c>
      <c r="M5" s="93" t="s">
        <v>2437</v>
      </c>
      <c r="N5" s="93" t="s">
        <v>2700</v>
      </c>
      <c r="O5" s="138" t="s">
        <v>2444</v>
      </c>
      <c r="P5" s="143"/>
      <c r="Q5" s="134" t="s">
        <v>2625</v>
      </c>
    </row>
    <row r="6" spans="1:17" s="119" customFormat="1" ht="18" x14ac:dyDescent="0.25">
      <c r="A6" s="138" t="str">
        <f>VLOOKUP(E6,'LISTADO ATM'!$A$2:$C$901,3,0)</f>
        <v>DISTRITO NACIONAL</v>
      </c>
      <c r="B6" s="144">
        <v>3336034610</v>
      </c>
      <c r="C6" s="94">
        <v>44461.596608796295</v>
      </c>
      <c r="D6" s="94" t="s">
        <v>2174</v>
      </c>
      <c r="E6" s="136">
        <v>239</v>
      </c>
      <c r="F6" s="138" t="str">
        <f>VLOOKUP(E6,VIP!$A$2:$O16294,2,0)</f>
        <v>DRBR239</v>
      </c>
      <c r="G6" s="138" t="str">
        <f>VLOOKUP(E6,'LISTADO ATM'!$A$2:$B$900,2,0)</f>
        <v xml:space="preserve">ATM Autobanco Charles de Gaulle </v>
      </c>
      <c r="H6" s="138" t="str">
        <f>VLOOKUP(E6,VIP!$A$2:$O21255,7,FALSE)</f>
        <v>Si</v>
      </c>
      <c r="I6" s="138" t="str">
        <f>VLOOKUP(E6,VIP!$A$2:$O13220,8,FALSE)</f>
        <v>Si</v>
      </c>
      <c r="J6" s="138" t="str">
        <f>VLOOKUP(E6,VIP!$A$2:$O13170,8,FALSE)</f>
        <v>Si</v>
      </c>
      <c r="K6" s="138" t="str">
        <f>VLOOKUP(E6,VIP!$A$2:$O16744,6,0)</f>
        <v>SI</v>
      </c>
      <c r="L6" s="143" t="s">
        <v>2455</v>
      </c>
      <c r="M6" s="93" t="s">
        <v>2437</v>
      </c>
      <c r="N6" s="93" t="s">
        <v>2627</v>
      </c>
      <c r="O6" s="138" t="s">
        <v>2445</v>
      </c>
      <c r="P6" s="143"/>
      <c r="Q6" s="134" t="s">
        <v>2455</v>
      </c>
    </row>
    <row r="7" spans="1:17" s="119" customFormat="1" ht="18" x14ac:dyDescent="0.25">
      <c r="A7" s="138" t="str">
        <f>VLOOKUP(E7,'LISTADO ATM'!$A$2:$C$901,3,0)</f>
        <v>DISTRITO NACIONAL</v>
      </c>
      <c r="B7" s="144">
        <v>3336035126</v>
      </c>
      <c r="C7" s="94">
        <v>44461.906539351854</v>
      </c>
      <c r="D7" s="94" t="s">
        <v>2174</v>
      </c>
      <c r="E7" s="136">
        <v>194</v>
      </c>
      <c r="F7" s="138" t="str">
        <f>VLOOKUP(E7,VIP!$A$2:$O16149,2,0)</f>
        <v>DRBR194</v>
      </c>
      <c r="G7" s="138" t="str">
        <f>VLOOKUP(E7,'LISTADO ATM'!$A$2:$B$900,2,0)</f>
        <v xml:space="preserve">ATM UNP Pantoja </v>
      </c>
      <c r="H7" s="138" t="str">
        <f>VLOOKUP(E7,VIP!$A$2:$O21110,7,FALSE)</f>
        <v>Si</v>
      </c>
      <c r="I7" s="138" t="str">
        <f>VLOOKUP(E7,VIP!$A$2:$O13075,8,FALSE)</f>
        <v>No</v>
      </c>
      <c r="J7" s="138" t="str">
        <f>VLOOKUP(E7,VIP!$A$2:$O13025,8,FALSE)</f>
        <v>No</v>
      </c>
      <c r="K7" s="138" t="str">
        <f>VLOOKUP(E7,VIP!$A$2:$O16599,6,0)</f>
        <v>NO</v>
      </c>
      <c r="L7" s="143" t="s">
        <v>2212</v>
      </c>
      <c r="M7" s="93" t="s">
        <v>2437</v>
      </c>
      <c r="N7" s="93" t="s">
        <v>2443</v>
      </c>
      <c r="O7" s="138" t="s">
        <v>2445</v>
      </c>
      <c r="P7" s="143"/>
      <c r="Q7" s="134" t="s">
        <v>2212</v>
      </c>
    </row>
    <row r="8" spans="1:17" s="119" customFormat="1" ht="18" x14ac:dyDescent="0.25">
      <c r="A8" s="138" t="str">
        <f>VLOOKUP(E8,'LISTADO ATM'!$A$2:$C$901,3,0)</f>
        <v>DISTRITO NACIONAL</v>
      </c>
      <c r="B8" s="144">
        <v>3336035147</v>
      </c>
      <c r="C8" s="94">
        <v>44462.062708333331</v>
      </c>
      <c r="D8" s="94" t="s">
        <v>2174</v>
      </c>
      <c r="E8" s="136">
        <v>458</v>
      </c>
      <c r="F8" s="138" t="str">
        <f>VLOOKUP(E8,VIP!$A$2:$O16299,2,0)</f>
        <v>DRBR458</v>
      </c>
      <c r="G8" s="138" t="str">
        <f>VLOOKUP(E8,'LISTADO ATM'!$A$2:$B$900,2,0)</f>
        <v>ATM Hospital Dario Contreras</v>
      </c>
      <c r="H8" s="138" t="str">
        <f>VLOOKUP(E8,VIP!$A$2:$O21260,7,FALSE)</f>
        <v>Si</v>
      </c>
      <c r="I8" s="138" t="str">
        <f>VLOOKUP(E8,VIP!$A$2:$O13225,8,FALSE)</f>
        <v>Si</v>
      </c>
      <c r="J8" s="138" t="str">
        <f>VLOOKUP(E8,VIP!$A$2:$O13175,8,FALSE)</f>
        <v>Si</v>
      </c>
      <c r="K8" s="138" t="str">
        <f>VLOOKUP(E8,VIP!$A$2:$O16749,6,0)</f>
        <v>NO</v>
      </c>
      <c r="L8" s="143" t="s">
        <v>2455</v>
      </c>
      <c r="M8" s="93" t="s">
        <v>2437</v>
      </c>
      <c r="N8" s="93" t="s">
        <v>2443</v>
      </c>
      <c r="O8" s="138" t="s">
        <v>2445</v>
      </c>
      <c r="P8" s="143"/>
      <c r="Q8" s="134" t="s">
        <v>2455</v>
      </c>
    </row>
    <row r="9" spans="1:17" s="119" customFormat="1" ht="18" x14ac:dyDescent="0.25">
      <c r="A9" s="138" t="str">
        <f>VLOOKUP(E9,'LISTADO ATM'!$A$2:$C$901,3,0)</f>
        <v>DISTRITO NACIONAL</v>
      </c>
      <c r="B9" s="144">
        <v>3336035700</v>
      </c>
      <c r="C9" s="94">
        <v>44462.467581018522</v>
      </c>
      <c r="D9" s="94" t="s">
        <v>2440</v>
      </c>
      <c r="E9" s="136">
        <v>620</v>
      </c>
      <c r="F9" s="138" t="str">
        <f>VLOOKUP(E9,VIP!$A$2:$O16207,2,0)</f>
        <v>DRBR620</v>
      </c>
      <c r="G9" s="138" t="str">
        <f>VLOOKUP(E9,'LISTADO ATM'!$A$2:$B$900,2,0)</f>
        <v xml:space="preserve">ATM Ministerio de Medio Ambiente </v>
      </c>
      <c r="H9" s="138" t="str">
        <f>VLOOKUP(E9,VIP!$A$2:$O21168,7,FALSE)</f>
        <v>Si</v>
      </c>
      <c r="I9" s="138" t="str">
        <f>VLOOKUP(E9,VIP!$A$2:$O13133,8,FALSE)</f>
        <v>No</v>
      </c>
      <c r="J9" s="138" t="str">
        <f>VLOOKUP(E9,VIP!$A$2:$O13083,8,FALSE)</f>
        <v>No</v>
      </c>
      <c r="K9" s="138" t="str">
        <f>VLOOKUP(E9,VIP!$A$2:$O16657,6,0)</f>
        <v>NO</v>
      </c>
      <c r="L9" s="143" t="s">
        <v>2433</v>
      </c>
      <c r="M9" s="93" t="s">
        <v>2437</v>
      </c>
      <c r="N9" s="93" t="s">
        <v>2700</v>
      </c>
      <c r="O9" s="138" t="s">
        <v>2444</v>
      </c>
      <c r="P9" s="143"/>
      <c r="Q9" s="134" t="s">
        <v>2433</v>
      </c>
    </row>
    <row r="10" spans="1:17" s="119" customFormat="1" ht="18" x14ac:dyDescent="0.25">
      <c r="A10" s="138" t="str">
        <f>VLOOKUP(E10,'LISTADO ATM'!$A$2:$C$901,3,0)</f>
        <v>DISTRITO NACIONAL</v>
      </c>
      <c r="B10" s="144">
        <v>3336035837</v>
      </c>
      <c r="C10" s="94">
        <v>44462.512280092589</v>
      </c>
      <c r="D10" s="94" t="s">
        <v>2174</v>
      </c>
      <c r="E10" s="136">
        <v>686</v>
      </c>
      <c r="F10" s="138" t="str">
        <f>VLOOKUP(E10,VIP!$A$2:$O16179,2,0)</f>
        <v>DRBR686</v>
      </c>
      <c r="G10" s="138" t="str">
        <f>VLOOKUP(E10,'LISTADO ATM'!$A$2:$B$900,2,0)</f>
        <v>ATM Autoservicio Oficina Máximo Gómez</v>
      </c>
      <c r="H10" s="138" t="str">
        <f>VLOOKUP(E10,VIP!$A$2:$O21140,7,FALSE)</f>
        <v>Si</v>
      </c>
      <c r="I10" s="138" t="str">
        <f>VLOOKUP(E10,VIP!$A$2:$O13105,8,FALSE)</f>
        <v>Si</v>
      </c>
      <c r="J10" s="138" t="str">
        <f>VLOOKUP(E10,VIP!$A$2:$O13055,8,FALSE)</f>
        <v>Si</v>
      </c>
      <c r="K10" s="138" t="str">
        <f>VLOOKUP(E10,VIP!$A$2:$O16629,6,0)</f>
        <v>NO</v>
      </c>
      <c r="L10" s="143" t="s">
        <v>2629</v>
      </c>
      <c r="M10" s="93" t="s">
        <v>2437</v>
      </c>
      <c r="N10" s="93" t="s">
        <v>2627</v>
      </c>
      <c r="O10" s="138" t="s">
        <v>2445</v>
      </c>
      <c r="P10" s="143"/>
      <c r="Q10" s="134" t="s">
        <v>2629</v>
      </c>
    </row>
    <row r="11" spans="1:17" s="119" customFormat="1" ht="18" x14ac:dyDescent="0.25">
      <c r="A11" s="138" t="str">
        <f>VLOOKUP(E11,'LISTADO ATM'!$A$2:$C$901,3,0)</f>
        <v>NORTE</v>
      </c>
      <c r="B11" s="144">
        <v>3336035844</v>
      </c>
      <c r="C11" s="94">
        <v>44462.515370370369</v>
      </c>
      <c r="D11" s="94" t="s">
        <v>2175</v>
      </c>
      <c r="E11" s="136">
        <v>668</v>
      </c>
      <c r="F11" s="138" t="str">
        <f>VLOOKUP(E11,VIP!$A$2:$O16176,2,0)</f>
        <v>DRBR668</v>
      </c>
      <c r="G11" s="138" t="str">
        <f>VLOOKUP(E11,'LISTADO ATM'!$A$2:$B$900,2,0)</f>
        <v>ATM Hospital HEMMI (Santiago)</v>
      </c>
      <c r="H11" s="138" t="str">
        <f>VLOOKUP(E11,VIP!$A$2:$O21137,7,FALSE)</f>
        <v>N/A</v>
      </c>
      <c r="I11" s="138" t="str">
        <f>VLOOKUP(E11,VIP!$A$2:$O13102,8,FALSE)</f>
        <v>N/A</v>
      </c>
      <c r="J11" s="138" t="str">
        <f>VLOOKUP(E11,VIP!$A$2:$O13052,8,FALSE)</f>
        <v>N/A</v>
      </c>
      <c r="K11" s="138" t="str">
        <f>VLOOKUP(E11,VIP!$A$2:$O16626,6,0)</f>
        <v>N/A</v>
      </c>
      <c r="L11" s="143" t="s">
        <v>2629</v>
      </c>
      <c r="M11" s="93" t="s">
        <v>2437</v>
      </c>
      <c r="N11" s="93" t="s">
        <v>2443</v>
      </c>
      <c r="O11" s="138" t="s">
        <v>2628</v>
      </c>
      <c r="P11" s="143"/>
      <c r="Q11" s="134" t="s">
        <v>2629</v>
      </c>
    </row>
    <row r="12" spans="1:17" s="119" customFormat="1" ht="18" x14ac:dyDescent="0.25">
      <c r="A12" s="138" t="str">
        <f>VLOOKUP(E12,'LISTADO ATM'!$A$2:$C$901,3,0)</f>
        <v>DISTRITO NACIONAL</v>
      </c>
      <c r="B12" s="144">
        <v>3336035911</v>
      </c>
      <c r="C12" s="94">
        <v>44462.566307870373</v>
      </c>
      <c r="D12" s="94" t="s">
        <v>2174</v>
      </c>
      <c r="E12" s="136">
        <v>710</v>
      </c>
      <c r="F12" s="138" t="str">
        <f>VLOOKUP(E12,VIP!$A$2:$O16180,2,0)</f>
        <v>DRBR506</v>
      </c>
      <c r="G12" s="138" t="str">
        <f>VLOOKUP(E12,'LISTADO ATM'!$A$2:$B$900,2,0)</f>
        <v xml:space="preserve">ATM S/M Soberano </v>
      </c>
      <c r="H12" s="138" t="str">
        <f>VLOOKUP(E12,VIP!$A$2:$O21141,7,FALSE)</f>
        <v>Si</v>
      </c>
      <c r="I12" s="138" t="str">
        <f>VLOOKUP(E12,VIP!$A$2:$O13106,8,FALSE)</f>
        <v>Si</v>
      </c>
      <c r="J12" s="138" t="str">
        <f>VLOOKUP(E12,VIP!$A$2:$O13056,8,FALSE)</f>
        <v>Si</v>
      </c>
      <c r="K12" s="138" t="str">
        <f>VLOOKUP(E12,VIP!$A$2:$O16630,6,0)</f>
        <v>NO</v>
      </c>
      <c r="L12" s="143" t="s">
        <v>2629</v>
      </c>
      <c r="M12" s="93" t="s">
        <v>2437</v>
      </c>
      <c r="N12" s="93" t="s">
        <v>2627</v>
      </c>
      <c r="O12" s="138" t="s">
        <v>2445</v>
      </c>
      <c r="P12" s="143"/>
      <c r="Q12" s="134" t="s">
        <v>2629</v>
      </c>
    </row>
    <row r="13" spans="1:17" s="119" customFormat="1" ht="18" x14ac:dyDescent="0.25">
      <c r="A13" s="138" t="str">
        <f>VLOOKUP(E13,'LISTADO ATM'!$A$2:$C$901,3,0)</f>
        <v>DISTRITO NACIONAL</v>
      </c>
      <c r="B13" s="144">
        <v>3336035926</v>
      </c>
      <c r="C13" s="94">
        <v>44462.5783912037</v>
      </c>
      <c r="D13" s="94" t="s">
        <v>2174</v>
      </c>
      <c r="E13" s="136">
        <v>336</v>
      </c>
      <c r="F13" s="138" t="str">
        <f>VLOOKUP(E13,VIP!$A$2:$O16175,2,0)</f>
        <v>DRBR336</v>
      </c>
      <c r="G13" s="138" t="str">
        <f>VLOOKUP(E13,'LISTADO ATM'!$A$2:$B$900,2,0)</f>
        <v>ATM Instituto Nacional de Cancer (incart)</v>
      </c>
      <c r="H13" s="138" t="str">
        <f>VLOOKUP(E13,VIP!$A$2:$O21136,7,FALSE)</f>
        <v>Si</v>
      </c>
      <c r="I13" s="138" t="str">
        <f>VLOOKUP(E13,VIP!$A$2:$O13101,8,FALSE)</f>
        <v>Si</v>
      </c>
      <c r="J13" s="138" t="str">
        <f>VLOOKUP(E13,VIP!$A$2:$O13051,8,FALSE)</f>
        <v>Si</v>
      </c>
      <c r="K13" s="138" t="str">
        <f>VLOOKUP(E13,VIP!$A$2:$O16625,6,0)</f>
        <v>NO</v>
      </c>
      <c r="L13" s="143" t="s">
        <v>2629</v>
      </c>
      <c r="M13" s="233" t="s">
        <v>2530</v>
      </c>
      <c r="N13" s="93" t="s">
        <v>2627</v>
      </c>
      <c r="O13" s="138" t="s">
        <v>2445</v>
      </c>
      <c r="P13" s="143"/>
      <c r="Q13" s="234">
        <v>44465.336817129632</v>
      </c>
    </row>
    <row r="14" spans="1:17" s="119" customFormat="1" ht="18" x14ac:dyDescent="0.25">
      <c r="A14" s="138" t="str">
        <f>VLOOKUP(E14,'LISTADO ATM'!$A$2:$C$901,3,0)</f>
        <v>DISTRITO NACIONAL</v>
      </c>
      <c r="B14" s="144">
        <v>3336035936</v>
      </c>
      <c r="C14" s="94">
        <v>44462.587731481479</v>
      </c>
      <c r="D14" s="94" t="s">
        <v>2174</v>
      </c>
      <c r="E14" s="136">
        <v>685</v>
      </c>
      <c r="F14" s="138" t="str">
        <f>VLOOKUP(E14,VIP!$A$2:$O16178,2,0)</f>
        <v>DRBR685</v>
      </c>
      <c r="G14" s="138" t="str">
        <f>VLOOKUP(E14,'LISTADO ATM'!$A$2:$B$900,2,0)</f>
        <v>ATM Autoservicio UASD</v>
      </c>
      <c r="H14" s="138" t="str">
        <f>VLOOKUP(E14,VIP!$A$2:$O21139,7,FALSE)</f>
        <v>NO</v>
      </c>
      <c r="I14" s="138" t="str">
        <f>VLOOKUP(E14,VIP!$A$2:$O13104,8,FALSE)</f>
        <v>SI</v>
      </c>
      <c r="J14" s="138" t="str">
        <f>VLOOKUP(E14,VIP!$A$2:$O13054,8,FALSE)</f>
        <v>SI</v>
      </c>
      <c r="K14" s="138" t="str">
        <f>VLOOKUP(E14,VIP!$A$2:$O16628,6,0)</f>
        <v>NO</v>
      </c>
      <c r="L14" s="143" t="s">
        <v>2629</v>
      </c>
      <c r="M14" s="93" t="s">
        <v>2437</v>
      </c>
      <c r="N14" s="93" t="s">
        <v>2627</v>
      </c>
      <c r="O14" s="138" t="s">
        <v>2445</v>
      </c>
      <c r="P14" s="143"/>
      <c r="Q14" s="134" t="s">
        <v>2629</v>
      </c>
    </row>
    <row r="15" spans="1:17" s="119" customFormat="1" ht="18" x14ac:dyDescent="0.25">
      <c r="A15" s="138" t="str">
        <f>VLOOKUP(E15,'LISTADO ATM'!$A$2:$C$901,3,0)</f>
        <v>SUR</v>
      </c>
      <c r="B15" s="144">
        <v>3336036304</v>
      </c>
      <c r="C15" s="94">
        <v>44462.656412037039</v>
      </c>
      <c r="D15" s="94" t="s">
        <v>2174</v>
      </c>
      <c r="E15" s="136">
        <v>584</v>
      </c>
      <c r="F15" s="138" t="str">
        <f>VLOOKUP(E15,VIP!$A$2:$O16302,2,0)</f>
        <v>DRBR404</v>
      </c>
      <c r="G15" s="138" t="str">
        <f>VLOOKUP(E15,'LISTADO ATM'!$A$2:$B$900,2,0)</f>
        <v xml:space="preserve">ATM Oficina San Cristóbal I </v>
      </c>
      <c r="H15" s="138" t="str">
        <f>VLOOKUP(E15,VIP!$A$2:$O21263,7,FALSE)</f>
        <v>Si</v>
      </c>
      <c r="I15" s="138" t="str">
        <f>VLOOKUP(E15,VIP!$A$2:$O13228,8,FALSE)</f>
        <v>Si</v>
      </c>
      <c r="J15" s="138" t="str">
        <f>VLOOKUP(E15,VIP!$A$2:$O13178,8,FALSE)</f>
        <v>Si</v>
      </c>
      <c r="K15" s="138" t="str">
        <f>VLOOKUP(E15,VIP!$A$2:$O16752,6,0)</f>
        <v>SI</v>
      </c>
      <c r="L15" s="143" t="s">
        <v>2455</v>
      </c>
      <c r="M15" s="93" t="s">
        <v>2437</v>
      </c>
      <c r="N15" s="93" t="s">
        <v>2443</v>
      </c>
      <c r="O15" s="138" t="s">
        <v>2445</v>
      </c>
      <c r="P15" s="143"/>
      <c r="Q15" s="134" t="s">
        <v>2455</v>
      </c>
    </row>
    <row r="16" spans="1:17" s="119" customFormat="1" ht="18" x14ac:dyDescent="0.25">
      <c r="A16" s="138" t="str">
        <f>VLOOKUP(E16,'LISTADO ATM'!$A$2:$C$901,3,0)</f>
        <v>DISTRITO NACIONAL</v>
      </c>
      <c r="B16" s="144">
        <v>3336036175</v>
      </c>
      <c r="C16" s="94">
        <v>44462.668055555558</v>
      </c>
      <c r="D16" s="94" t="s">
        <v>2174</v>
      </c>
      <c r="E16" s="136">
        <v>43</v>
      </c>
      <c r="F16" s="138" t="str">
        <f>VLOOKUP(E16,VIP!$A$2:$O16290,2,0)</f>
        <v>DRBR043</v>
      </c>
      <c r="G16" s="138" t="str">
        <f>VLOOKUP(E16,'LISTADO ATM'!$A$2:$B$900,2,0)</f>
        <v xml:space="preserve">ATM Zona Franca San Isidro </v>
      </c>
      <c r="H16" s="138" t="str">
        <f>VLOOKUP(E16,VIP!$A$2:$O21251,7,FALSE)</f>
        <v>Si</v>
      </c>
      <c r="I16" s="138" t="str">
        <f>VLOOKUP(E16,VIP!$A$2:$O13216,8,FALSE)</f>
        <v>No</v>
      </c>
      <c r="J16" s="138" t="str">
        <f>VLOOKUP(E16,VIP!$A$2:$O13166,8,FALSE)</f>
        <v>No</v>
      </c>
      <c r="K16" s="138" t="str">
        <f>VLOOKUP(E16,VIP!$A$2:$O16740,6,0)</f>
        <v>NO</v>
      </c>
      <c r="L16" s="143" t="s">
        <v>2455</v>
      </c>
      <c r="M16" s="93" t="s">
        <v>2437</v>
      </c>
      <c r="N16" s="93" t="s">
        <v>2443</v>
      </c>
      <c r="O16" s="138" t="s">
        <v>2445</v>
      </c>
      <c r="P16" s="143"/>
      <c r="Q16" s="134" t="s">
        <v>2455</v>
      </c>
    </row>
    <row r="17" spans="1:17" s="119" customFormat="1" ht="18" x14ac:dyDescent="0.25">
      <c r="A17" s="138" t="str">
        <f>VLOOKUP(E17,'LISTADO ATM'!$A$2:$C$901,3,0)</f>
        <v>DISTRITO NACIONAL</v>
      </c>
      <c r="B17" s="144">
        <v>3336036213</v>
      </c>
      <c r="C17" s="94">
        <v>44462.668379629627</v>
      </c>
      <c r="D17" s="94" t="s">
        <v>2459</v>
      </c>
      <c r="E17" s="136">
        <v>24</v>
      </c>
      <c r="F17" s="138" t="str">
        <f>VLOOKUP(E17,VIP!$A$2:$O16228,2,0)</f>
        <v>DRBR024</v>
      </c>
      <c r="G17" s="138" t="str">
        <f>VLOOKUP(E17,'LISTADO ATM'!$A$2:$B$900,2,0)</f>
        <v xml:space="preserve">ATM Oficina Eusebio Manzueta </v>
      </c>
      <c r="H17" s="138" t="str">
        <f>VLOOKUP(E17,VIP!$A$2:$O21189,7,FALSE)</f>
        <v>No</v>
      </c>
      <c r="I17" s="138" t="str">
        <f>VLOOKUP(E17,VIP!$A$2:$O13154,8,FALSE)</f>
        <v>No</v>
      </c>
      <c r="J17" s="138" t="str">
        <f>VLOOKUP(E17,VIP!$A$2:$O13104,8,FALSE)</f>
        <v>No</v>
      </c>
      <c r="K17" s="138" t="str">
        <f>VLOOKUP(E17,VIP!$A$2:$O16678,6,0)</f>
        <v>NO</v>
      </c>
      <c r="L17" s="143" t="s">
        <v>2409</v>
      </c>
      <c r="M17" s="93" t="s">
        <v>2437</v>
      </c>
      <c r="N17" s="93" t="s">
        <v>2443</v>
      </c>
      <c r="O17" s="138" t="s">
        <v>2630</v>
      </c>
      <c r="P17" s="143"/>
      <c r="Q17" s="134" t="s">
        <v>2409</v>
      </c>
    </row>
    <row r="18" spans="1:17" s="119" customFormat="1" ht="18" x14ac:dyDescent="0.25">
      <c r="A18" s="138" t="str">
        <f>VLOOKUP(E18,'LISTADO ATM'!$A$2:$C$901,3,0)</f>
        <v>DISTRITO NACIONAL</v>
      </c>
      <c r="B18" s="144">
        <v>3336036214</v>
      </c>
      <c r="C18" s="94">
        <v>44462.68550925926</v>
      </c>
      <c r="D18" s="94" t="s">
        <v>2459</v>
      </c>
      <c r="E18" s="136">
        <v>23</v>
      </c>
      <c r="F18" s="138" t="str">
        <f>VLOOKUP(E18,VIP!$A$2:$O16227,2,0)</f>
        <v>DRBR023</v>
      </c>
      <c r="G18" s="138" t="str">
        <f>VLOOKUP(E18,'LISTADO ATM'!$A$2:$B$900,2,0)</f>
        <v xml:space="preserve">ATM Oficina México </v>
      </c>
      <c r="H18" s="138" t="str">
        <f>VLOOKUP(E18,VIP!$A$2:$O21188,7,FALSE)</f>
        <v>Si</v>
      </c>
      <c r="I18" s="138" t="str">
        <f>VLOOKUP(E18,VIP!$A$2:$O13153,8,FALSE)</f>
        <v>Si</v>
      </c>
      <c r="J18" s="138" t="str">
        <f>VLOOKUP(E18,VIP!$A$2:$O13103,8,FALSE)</f>
        <v>Si</v>
      </c>
      <c r="K18" s="138" t="str">
        <f>VLOOKUP(E18,VIP!$A$2:$O16677,6,0)</f>
        <v>NO</v>
      </c>
      <c r="L18" s="143" t="s">
        <v>2409</v>
      </c>
      <c r="M18" s="93" t="s">
        <v>2437</v>
      </c>
      <c r="N18" s="93" t="s">
        <v>2443</v>
      </c>
      <c r="O18" s="138" t="s">
        <v>2630</v>
      </c>
      <c r="P18" s="143"/>
      <c r="Q18" s="134" t="s">
        <v>2409</v>
      </c>
    </row>
    <row r="19" spans="1:17" s="119" customFormat="1" ht="18" x14ac:dyDescent="0.25">
      <c r="A19" s="138" t="str">
        <f>VLOOKUP(E19,'LISTADO ATM'!$A$2:$C$901,3,0)</f>
        <v>DISTRITO NACIONAL</v>
      </c>
      <c r="B19" s="144">
        <v>3336036284</v>
      </c>
      <c r="C19" s="94">
        <v>44462.686759259261</v>
      </c>
      <c r="D19" s="94" t="s">
        <v>2440</v>
      </c>
      <c r="E19" s="136">
        <v>573</v>
      </c>
      <c r="F19" s="138" t="str">
        <f>VLOOKUP(E19,VIP!$A$2:$O16260,2,0)</f>
        <v>DRBR038</v>
      </c>
      <c r="G19" s="138" t="str">
        <f>VLOOKUP(E19,'LISTADO ATM'!$A$2:$B$900,2,0)</f>
        <v xml:space="preserve">ATM IDSS </v>
      </c>
      <c r="H19" s="138" t="str">
        <f>VLOOKUP(E19,VIP!$A$2:$O21221,7,FALSE)</f>
        <v>Si</v>
      </c>
      <c r="I19" s="138" t="str">
        <f>VLOOKUP(E19,VIP!$A$2:$O13186,8,FALSE)</f>
        <v>Si</v>
      </c>
      <c r="J19" s="138" t="str">
        <f>VLOOKUP(E19,VIP!$A$2:$O13136,8,FALSE)</f>
        <v>Si</v>
      </c>
      <c r="K19" s="138" t="str">
        <f>VLOOKUP(E19,VIP!$A$2:$O16710,6,0)</f>
        <v>NO</v>
      </c>
      <c r="L19" s="143" t="s">
        <v>2409</v>
      </c>
      <c r="M19" s="93" t="s">
        <v>2437</v>
      </c>
      <c r="N19" s="93" t="s">
        <v>2443</v>
      </c>
      <c r="O19" s="138" t="s">
        <v>2444</v>
      </c>
      <c r="P19" s="143"/>
      <c r="Q19" s="134" t="s">
        <v>2409</v>
      </c>
    </row>
    <row r="20" spans="1:17" s="119" customFormat="1" ht="18" x14ac:dyDescent="0.25">
      <c r="A20" s="138" t="str">
        <f>VLOOKUP(E20,'LISTADO ATM'!$A$2:$C$901,3,0)</f>
        <v>DISTRITO NACIONAL</v>
      </c>
      <c r="B20" s="144">
        <v>3336036298</v>
      </c>
      <c r="C20" s="94">
        <v>44462.783333333333</v>
      </c>
      <c r="D20" s="94" t="s">
        <v>2174</v>
      </c>
      <c r="E20" s="136">
        <v>618</v>
      </c>
      <c r="F20" s="138" t="str">
        <f>VLOOKUP(E20,VIP!$A$2:$O16184,2,0)</f>
        <v>DRBR618</v>
      </c>
      <c r="G20" s="138" t="str">
        <f>VLOOKUP(E20,'LISTADO ATM'!$A$2:$B$900,2,0)</f>
        <v xml:space="preserve">ATM Bienes Nacionales </v>
      </c>
      <c r="H20" s="138" t="str">
        <f>VLOOKUP(E20,VIP!$A$2:$O21145,7,FALSE)</f>
        <v>Si</v>
      </c>
      <c r="I20" s="138" t="str">
        <f>VLOOKUP(E20,VIP!$A$2:$O13110,8,FALSE)</f>
        <v>Si</v>
      </c>
      <c r="J20" s="138" t="str">
        <f>VLOOKUP(E20,VIP!$A$2:$O13060,8,FALSE)</f>
        <v>Si</v>
      </c>
      <c r="K20" s="138" t="str">
        <f>VLOOKUP(E20,VIP!$A$2:$O16634,6,0)</f>
        <v>NO</v>
      </c>
      <c r="L20" s="143" t="s">
        <v>2238</v>
      </c>
      <c r="M20" s="93" t="s">
        <v>2437</v>
      </c>
      <c r="N20" s="93" t="s">
        <v>2443</v>
      </c>
      <c r="O20" s="138" t="s">
        <v>2445</v>
      </c>
      <c r="P20" s="143"/>
      <c r="Q20" s="93" t="s">
        <v>2238</v>
      </c>
    </row>
    <row r="21" spans="1:17" s="119" customFormat="1" ht="18" x14ac:dyDescent="0.25">
      <c r="A21" s="138" t="str">
        <f>VLOOKUP(E21,'LISTADO ATM'!$A$2:$C$901,3,0)</f>
        <v>DISTRITO NACIONAL</v>
      </c>
      <c r="B21" s="144">
        <v>3336036301</v>
      </c>
      <c r="C21" s="94">
        <v>44462.826481481483</v>
      </c>
      <c r="D21" s="94" t="s">
        <v>2174</v>
      </c>
      <c r="E21" s="136">
        <v>932</v>
      </c>
      <c r="F21" s="138" t="str">
        <f>VLOOKUP(E21,VIP!$A$2:$O16171,2,0)</f>
        <v>DRBR01E</v>
      </c>
      <c r="G21" s="138" t="str">
        <f>VLOOKUP(E21,'LISTADO ATM'!$A$2:$B$900,2,0)</f>
        <v xml:space="preserve">ATM Banco Agrícola </v>
      </c>
      <c r="H21" s="138" t="str">
        <f>VLOOKUP(E21,VIP!$A$2:$O21132,7,FALSE)</f>
        <v>Si</v>
      </c>
      <c r="I21" s="138" t="str">
        <f>VLOOKUP(E21,VIP!$A$2:$O13097,8,FALSE)</f>
        <v>Si</v>
      </c>
      <c r="J21" s="138" t="str">
        <f>VLOOKUP(E21,VIP!$A$2:$O13047,8,FALSE)</f>
        <v>Si</v>
      </c>
      <c r="K21" s="138" t="str">
        <f>VLOOKUP(E21,VIP!$A$2:$O16621,6,0)</f>
        <v>NO</v>
      </c>
      <c r="L21" s="143" t="s">
        <v>2212</v>
      </c>
      <c r="M21" s="93" t="s">
        <v>2437</v>
      </c>
      <c r="N21" s="93" t="s">
        <v>2443</v>
      </c>
      <c r="O21" s="138" t="s">
        <v>2445</v>
      </c>
      <c r="P21" s="143"/>
      <c r="Q21" s="134" t="s">
        <v>2212</v>
      </c>
    </row>
    <row r="22" spans="1:17" s="119" customFormat="1" ht="21" customHeight="1" x14ac:dyDescent="0.25">
      <c r="A22" s="138" t="str">
        <f>VLOOKUP(E22,'LISTADO ATM'!$A$2:$C$901,3,0)</f>
        <v>DISTRITO NACIONAL</v>
      </c>
      <c r="B22" s="144">
        <v>3336036367</v>
      </c>
      <c r="C22" s="94">
        <v>44462.891006944446</v>
      </c>
      <c r="D22" s="94" t="s">
        <v>2174</v>
      </c>
      <c r="E22" s="136">
        <v>943</v>
      </c>
      <c r="F22" s="138" t="str">
        <f>VLOOKUP(E22,VIP!$A$2:$O16172,2,0)</f>
        <v>DRBR16K</v>
      </c>
      <c r="G22" s="138" t="str">
        <f>VLOOKUP(E22,'LISTADO ATM'!$A$2:$B$900,2,0)</f>
        <v xml:space="preserve">ATM Oficina Tránsito Terreste </v>
      </c>
      <c r="H22" s="138" t="str">
        <f>VLOOKUP(E22,VIP!$A$2:$O21133,7,FALSE)</f>
        <v>Si</v>
      </c>
      <c r="I22" s="138" t="str">
        <f>VLOOKUP(E22,VIP!$A$2:$O13098,8,FALSE)</f>
        <v>Si</v>
      </c>
      <c r="J22" s="138" t="str">
        <f>VLOOKUP(E22,VIP!$A$2:$O13048,8,FALSE)</f>
        <v>Si</v>
      </c>
      <c r="K22" s="138" t="str">
        <f>VLOOKUP(E22,VIP!$A$2:$O16622,6,0)</f>
        <v>NO</v>
      </c>
      <c r="L22" s="143" t="s">
        <v>2212</v>
      </c>
      <c r="M22" s="93" t="s">
        <v>2437</v>
      </c>
      <c r="N22" s="93" t="s">
        <v>2443</v>
      </c>
      <c r="O22" s="138" t="s">
        <v>2445</v>
      </c>
      <c r="P22" s="143"/>
      <c r="Q22" s="134" t="s">
        <v>2212</v>
      </c>
    </row>
    <row r="23" spans="1:17" s="119" customFormat="1" ht="21" customHeight="1" x14ac:dyDescent="0.25">
      <c r="A23" s="138" t="str">
        <f>VLOOKUP(E23,'LISTADO ATM'!$A$2:$C$901,3,0)</f>
        <v>DISTRITO NACIONAL</v>
      </c>
      <c r="B23" s="144">
        <v>3336036371</v>
      </c>
      <c r="C23" s="94">
        <v>44462.897557870368</v>
      </c>
      <c r="D23" s="94" t="s">
        <v>2174</v>
      </c>
      <c r="E23" s="136">
        <v>224</v>
      </c>
      <c r="F23" s="138" t="str">
        <f>VLOOKUP(E23,VIP!$A$2:$O16150,2,0)</f>
        <v>DRBR224</v>
      </c>
      <c r="G23" s="138" t="str">
        <f>VLOOKUP(E23,'LISTADO ATM'!$A$2:$B$900,2,0)</f>
        <v xml:space="preserve">ATM S/M Nacional El Millón (Núñez de Cáceres) </v>
      </c>
      <c r="H23" s="138" t="str">
        <f>VLOOKUP(E23,VIP!$A$2:$O21111,7,FALSE)</f>
        <v>Si</v>
      </c>
      <c r="I23" s="138" t="str">
        <f>VLOOKUP(E23,VIP!$A$2:$O13076,8,FALSE)</f>
        <v>Si</v>
      </c>
      <c r="J23" s="138" t="str">
        <f>VLOOKUP(E23,VIP!$A$2:$O13026,8,FALSE)</f>
        <v>Si</v>
      </c>
      <c r="K23" s="138" t="str">
        <f>VLOOKUP(E23,VIP!$A$2:$O16600,6,0)</f>
        <v>SI</v>
      </c>
      <c r="L23" s="143" t="s">
        <v>2212</v>
      </c>
      <c r="M23" s="93" t="s">
        <v>2437</v>
      </c>
      <c r="N23" s="93" t="s">
        <v>2443</v>
      </c>
      <c r="O23" s="138" t="s">
        <v>2445</v>
      </c>
      <c r="P23" s="143"/>
      <c r="Q23" s="134" t="s">
        <v>2212</v>
      </c>
    </row>
    <row r="24" spans="1:17" s="119" customFormat="1" ht="21" customHeight="1" x14ac:dyDescent="0.25">
      <c r="A24" s="138" t="str">
        <f>VLOOKUP(E24,'LISTADO ATM'!$A$2:$C$901,3,0)</f>
        <v>DISTRITO NACIONAL</v>
      </c>
      <c r="B24" s="144">
        <v>3336036372</v>
      </c>
      <c r="C24" s="94">
        <v>44462.899050925924</v>
      </c>
      <c r="D24" s="94" t="s">
        <v>2174</v>
      </c>
      <c r="E24" s="136">
        <v>232</v>
      </c>
      <c r="F24" s="138" t="str">
        <f>VLOOKUP(E24,VIP!$A$2:$O16151,2,0)</f>
        <v>DRBR232</v>
      </c>
      <c r="G24" s="138" t="str">
        <f>VLOOKUP(E24,'LISTADO ATM'!$A$2:$B$900,2,0)</f>
        <v xml:space="preserve">ATM S/M Nacional Charles de Gaulle </v>
      </c>
      <c r="H24" s="138" t="str">
        <f>VLOOKUP(E24,VIP!$A$2:$O21112,7,FALSE)</f>
        <v>Si</v>
      </c>
      <c r="I24" s="138" t="str">
        <f>VLOOKUP(E24,VIP!$A$2:$O13077,8,FALSE)</f>
        <v>Si</v>
      </c>
      <c r="J24" s="138" t="str">
        <f>VLOOKUP(E24,VIP!$A$2:$O13027,8,FALSE)</f>
        <v>Si</v>
      </c>
      <c r="K24" s="138" t="str">
        <f>VLOOKUP(E24,VIP!$A$2:$O16601,6,0)</f>
        <v>SI</v>
      </c>
      <c r="L24" s="143" t="s">
        <v>2212</v>
      </c>
      <c r="M24" s="93" t="s">
        <v>2437</v>
      </c>
      <c r="N24" s="93" t="s">
        <v>2443</v>
      </c>
      <c r="O24" s="138" t="s">
        <v>2445</v>
      </c>
      <c r="P24" s="143"/>
      <c r="Q24" s="134" t="s">
        <v>2212</v>
      </c>
    </row>
    <row r="25" spans="1:17" s="119" customFormat="1" ht="21" customHeight="1" x14ac:dyDescent="0.25">
      <c r="A25" s="138" t="str">
        <f>VLOOKUP(E25,'LISTADO ATM'!$A$2:$C$901,3,0)</f>
        <v>DISTRITO NACIONAL</v>
      </c>
      <c r="B25" s="144">
        <v>3336036373</v>
      </c>
      <c r="C25" s="94">
        <v>44462.901203703703</v>
      </c>
      <c r="D25" s="94" t="s">
        <v>2174</v>
      </c>
      <c r="E25" s="136">
        <v>244</v>
      </c>
      <c r="F25" s="138" t="str">
        <f>VLOOKUP(E25,VIP!$A$2:$O16152,2,0)</f>
        <v>DRBR244</v>
      </c>
      <c r="G25" s="138" t="str">
        <f>VLOOKUP(E25,'LISTADO ATM'!$A$2:$B$900,2,0)</f>
        <v xml:space="preserve">ATM Ministerio de Hacienda (antiguo Finanzas) </v>
      </c>
      <c r="H25" s="138" t="str">
        <f>VLOOKUP(E25,VIP!$A$2:$O21113,7,FALSE)</f>
        <v>Si</v>
      </c>
      <c r="I25" s="138" t="str">
        <f>VLOOKUP(E25,VIP!$A$2:$O13078,8,FALSE)</f>
        <v>Si</v>
      </c>
      <c r="J25" s="138" t="str">
        <f>VLOOKUP(E25,VIP!$A$2:$O13028,8,FALSE)</f>
        <v>Si</v>
      </c>
      <c r="K25" s="138" t="str">
        <f>VLOOKUP(E25,VIP!$A$2:$O16602,6,0)</f>
        <v>NO</v>
      </c>
      <c r="L25" s="143" t="s">
        <v>2212</v>
      </c>
      <c r="M25" s="93" t="s">
        <v>2437</v>
      </c>
      <c r="N25" s="93" t="s">
        <v>2443</v>
      </c>
      <c r="O25" s="138" t="s">
        <v>2445</v>
      </c>
      <c r="P25" s="143"/>
      <c r="Q25" s="134" t="s">
        <v>2212</v>
      </c>
    </row>
    <row r="26" spans="1:17" s="119" customFormat="1" ht="21" customHeight="1" x14ac:dyDescent="0.25">
      <c r="A26" s="138" t="str">
        <f>VLOOKUP(E26,'LISTADO ATM'!$A$2:$C$901,3,0)</f>
        <v>DISTRITO NACIONAL</v>
      </c>
      <c r="B26" s="144">
        <v>3336036377</v>
      </c>
      <c r="C26" s="94">
        <v>44462.919502314813</v>
      </c>
      <c r="D26" s="94" t="s">
        <v>2459</v>
      </c>
      <c r="E26" s="136">
        <v>354</v>
      </c>
      <c r="F26" s="138" t="str">
        <f>VLOOKUP(E26,VIP!$A$2:$O16250,2,0)</f>
        <v>DRBR354</v>
      </c>
      <c r="G26" s="138" t="str">
        <f>VLOOKUP(E26,'LISTADO ATM'!$A$2:$B$900,2,0)</f>
        <v xml:space="preserve">ATM Oficina Núñez de Cáceres II </v>
      </c>
      <c r="H26" s="138" t="str">
        <f>VLOOKUP(E26,VIP!$A$2:$O21211,7,FALSE)</f>
        <v>Si</v>
      </c>
      <c r="I26" s="138" t="str">
        <f>VLOOKUP(E26,VIP!$A$2:$O13176,8,FALSE)</f>
        <v>Si</v>
      </c>
      <c r="J26" s="138" t="str">
        <f>VLOOKUP(E26,VIP!$A$2:$O13126,8,FALSE)</f>
        <v>Si</v>
      </c>
      <c r="K26" s="138" t="str">
        <f>VLOOKUP(E26,VIP!$A$2:$O16700,6,0)</f>
        <v>NO</v>
      </c>
      <c r="L26" s="143" t="s">
        <v>2409</v>
      </c>
      <c r="M26" s="93" t="s">
        <v>2437</v>
      </c>
      <c r="N26" s="93" t="s">
        <v>2443</v>
      </c>
      <c r="O26" s="138" t="s">
        <v>2630</v>
      </c>
      <c r="P26" s="143"/>
      <c r="Q26" s="134" t="s">
        <v>2409</v>
      </c>
    </row>
    <row r="27" spans="1:17" s="119" customFormat="1" ht="21" customHeight="1" x14ac:dyDescent="0.25">
      <c r="A27" s="138" t="str">
        <f>VLOOKUP(E27,'LISTADO ATM'!$A$2:$C$901,3,0)</f>
        <v>SUR</v>
      </c>
      <c r="B27" s="144">
        <v>3336036389</v>
      </c>
      <c r="C27" s="94">
        <v>44462.936932870369</v>
      </c>
      <c r="D27" s="94" t="s">
        <v>2174</v>
      </c>
      <c r="E27" s="136">
        <v>252</v>
      </c>
      <c r="F27" s="138" t="str">
        <f>VLOOKUP(E27,VIP!$A$2:$O16153,2,0)</f>
        <v>DRBR252</v>
      </c>
      <c r="G27" s="138" t="str">
        <f>VLOOKUP(E27,'LISTADO ATM'!$A$2:$B$900,2,0)</f>
        <v xml:space="preserve">ATM Banco Agrícola (Barahona) </v>
      </c>
      <c r="H27" s="138" t="str">
        <f>VLOOKUP(E27,VIP!$A$2:$O21114,7,FALSE)</f>
        <v>Si</v>
      </c>
      <c r="I27" s="138" t="str">
        <f>VLOOKUP(E27,VIP!$A$2:$O13079,8,FALSE)</f>
        <v>Si</v>
      </c>
      <c r="J27" s="138" t="str">
        <f>VLOOKUP(E27,VIP!$A$2:$O13029,8,FALSE)</f>
        <v>Si</v>
      </c>
      <c r="K27" s="138" t="str">
        <f>VLOOKUP(E27,VIP!$A$2:$O16603,6,0)</f>
        <v>NO</v>
      </c>
      <c r="L27" s="143" t="s">
        <v>2212</v>
      </c>
      <c r="M27" s="93" t="s">
        <v>2437</v>
      </c>
      <c r="N27" s="93" t="s">
        <v>2443</v>
      </c>
      <c r="O27" s="138" t="s">
        <v>2445</v>
      </c>
      <c r="P27" s="143"/>
      <c r="Q27" s="134" t="s">
        <v>2212</v>
      </c>
    </row>
    <row r="28" spans="1:17" s="119" customFormat="1" ht="21" customHeight="1" x14ac:dyDescent="0.25">
      <c r="A28" s="138" t="str">
        <f>VLOOKUP(E28,'LISTADO ATM'!$A$2:$C$901,3,0)</f>
        <v>DISTRITO NACIONAL</v>
      </c>
      <c r="B28" s="144">
        <v>3336036399</v>
      </c>
      <c r="C28" s="94">
        <v>44463.029293981483</v>
      </c>
      <c r="D28" s="94" t="s">
        <v>2174</v>
      </c>
      <c r="E28" s="136">
        <v>349</v>
      </c>
      <c r="F28" s="138" t="str">
        <f>VLOOKUP(E28,VIP!$A$2:$O16222,2,0)</f>
        <v>DRBR349</v>
      </c>
      <c r="G28" s="138" t="str">
        <f>VLOOKUP(E28,'LISTADO ATM'!$A$2:$B$900,2,0)</f>
        <v>ATM SENASA</v>
      </c>
      <c r="H28" s="138" t="str">
        <f>VLOOKUP(E28,VIP!$A$2:$O21183,7,FALSE)</f>
        <v>Si</v>
      </c>
      <c r="I28" s="138" t="str">
        <f>VLOOKUP(E28,VIP!$A$2:$O13148,8,FALSE)</f>
        <v>Si</v>
      </c>
      <c r="J28" s="138" t="str">
        <f>VLOOKUP(E28,VIP!$A$2:$O13098,8,FALSE)</f>
        <v>Si</v>
      </c>
      <c r="K28" s="138" t="str">
        <f>VLOOKUP(E28,VIP!$A$2:$O16672,6,0)</f>
        <v>NO</v>
      </c>
      <c r="L28" s="143" t="s">
        <v>2626</v>
      </c>
      <c r="M28" s="93" t="s">
        <v>2437</v>
      </c>
      <c r="N28" s="93" t="s">
        <v>2443</v>
      </c>
      <c r="O28" s="138" t="s">
        <v>2445</v>
      </c>
      <c r="P28" s="143"/>
      <c r="Q28" s="134" t="s">
        <v>2626</v>
      </c>
    </row>
    <row r="29" spans="1:17" s="119" customFormat="1" ht="21" customHeight="1" x14ac:dyDescent="0.25">
      <c r="A29" s="138" t="str">
        <f>VLOOKUP(E29,'LISTADO ATM'!$A$2:$C$901,3,0)</f>
        <v>DISTRITO NACIONAL</v>
      </c>
      <c r="B29" s="144">
        <v>3336036400</v>
      </c>
      <c r="C29" s="94">
        <v>44463.030601851853</v>
      </c>
      <c r="D29" s="94" t="s">
        <v>2174</v>
      </c>
      <c r="E29" s="136">
        <v>568</v>
      </c>
      <c r="F29" s="138" t="str">
        <f>VLOOKUP(E29,VIP!$A$2:$O16183,2,0)</f>
        <v>DRBR01F</v>
      </c>
      <c r="G29" s="138" t="str">
        <f>VLOOKUP(E29,'LISTADO ATM'!$A$2:$B$900,2,0)</f>
        <v xml:space="preserve">ATM Ministerio de Educación </v>
      </c>
      <c r="H29" s="138" t="str">
        <f>VLOOKUP(E29,VIP!$A$2:$O21144,7,FALSE)</f>
        <v>Si</v>
      </c>
      <c r="I29" s="138" t="str">
        <f>VLOOKUP(E29,VIP!$A$2:$O13109,8,FALSE)</f>
        <v>Si</v>
      </c>
      <c r="J29" s="138" t="str">
        <f>VLOOKUP(E29,VIP!$A$2:$O13059,8,FALSE)</f>
        <v>Si</v>
      </c>
      <c r="K29" s="138" t="str">
        <f>VLOOKUP(E29,VIP!$A$2:$O16633,6,0)</f>
        <v>NO</v>
      </c>
      <c r="L29" s="143" t="s">
        <v>2238</v>
      </c>
      <c r="M29" s="93" t="s">
        <v>2437</v>
      </c>
      <c r="N29" s="93" t="s">
        <v>2443</v>
      </c>
      <c r="O29" s="138" t="s">
        <v>2445</v>
      </c>
      <c r="P29" s="143"/>
      <c r="Q29" s="93" t="s">
        <v>2238</v>
      </c>
    </row>
    <row r="30" spans="1:17" s="119" customFormat="1" ht="21" customHeight="1" x14ac:dyDescent="0.25">
      <c r="A30" s="138" t="str">
        <f>VLOOKUP(E30,'LISTADO ATM'!$A$2:$C$901,3,0)</f>
        <v>DISTRITO NACIONAL</v>
      </c>
      <c r="B30" s="144">
        <v>3336036404</v>
      </c>
      <c r="C30" s="94">
        <v>44463.096770833334</v>
      </c>
      <c r="D30" s="94" t="s">
        <v>2440</v>
      </c>
      <c r="E30" s="136">
        <v>36</v>
      </c>
      <c r="F30" s="138" t="str">
        <f>VLOOKUP(E30,VIP!$A$2:$O16229,2,0)</f>
        <v>DRBR036</v>
      </c>
      <c r="G30" s="138" t="str">
        <f>VLOOKUP(E30,'LISTADO ATM'!$A$2:$B$900,2,0)</f>
        <v xml:space="preserve">ATM Banco Central </v>
      </c>
      <c r="H30" s="138" t="str">
        <f>VLOOKUP(E30,VIP!$A$2:$O21190,7,FALSE)</f>
        <v>Si</v>
      </c>
      <c r="I30" s="138" t="str">
        <f>VLOOKUP(E30,VIP!$A$2:$O13155,8,FALSE)</f>
        <v>Si</v>
      </c>
      <c r="J30" s="138" t="str">
        <f>VLOOKUP(E30,VIP!$A$2:$O13105,8,FALSE)</f>
        <v>Si</v>
      </c>
      <c r="K30" s="138" t="str">
        <f>VLOOKUP(E30,VIP!$A$2:$O16679,6,0)</f>
        <v>SI</v>
      </c>
      <c r="L30" s="143" t="s">
        <v>2409</v>
      </c>
      <c r="M30" s="93" t="s">
        <v>2437</v>
      </c>
      <c r="N30" s="93" t="s">
        <v>2443</v>
      </c>
      <c r="O30" s="138" t="s">
        <v>2444</v>
      </c>
      <c r="P30" s="143"/>
      <c r="Q30" s="134" t="s">
        <v>2409</v>
      </c>
    </row>
    <row r="31" spans="1:17" s="119" customFormat="1" ht="21" customHeight="1" x14ac:dyDescent="0.25">
      <c r="A31" s="138" t="str">
        <f>VLOOKUP(E31,'LISTADO ATM'!$A$2:$C$901,3,0)</f>
        <v>ESTE</v>
      </c>
      <c r="B31" s="144">
        <v>3336036429</v>
      </c>
      <c r="C31" s="94">
        <v>44463.386782407404</v>
      </c>
      <c r="D31" s="94" t="s">
        <v>2174</v>
      </c>
      <c r="E31" s="136">
        <v>842</v>
      </c>
      <c r="F31" s="138" t="str">
        <f>VLOOKUP(E31,VIP!$A$2:$O16167,2,0)</f>
        <v>DRBR842</v>
      </c>
      <c r="G31" s="138" t="str">
        <f>VLOOKUP(E31,'LISTADO ATM'!$A$2:$B$900,2,0)</f>
        <v xml:space="preserve">ATM Plaza Orense II (La Romana) </v>
      </c>
      <c r="H31" s="138" t="str">
        <f>VLOOKUP(E31,VIP!$A$2:$O21128,7,FALSE)</f>
        <v>Si</v>
      </c>
      <c r="I31" s="138" t="str">
        <f>VLOOKUP(E31,VIP!$A$2:$O13093,8,FALSE)</f>
        <v>Si</v>
      </c>
      <c r="J31" s="138" t="str">
        <f>VLOOKUP(E31,VIP!$A$2:$O13043,8,FALSE)</f>
        <v>Si</v>
      </c>
      <c r="K31" s="138" t="str">
        <f>VLOOKUP(E31,VIP!$A$2:$O16617,6,0)</f>
        <v>NO</v>
      </c>
      <c r="L31" s="143" t="s">
        <v>2212</v>
      </c>
      <c r="M31" s="93" t="s">
        <v>2437</v>
      </c>
      <c r="N31" s="93" t="s">
        <v>2443</v>
      </c>
      <c r="O31" s="138" t="s">
        <v>2445</v>
      </c>
      <c r="P31" s="143"/>
      <c r="Q31" s="134" t="s">
        <v>2212</v>
      </c>
    </row>
    <row r="32" spans="1:17" s="119" customFormat="1" ht="21" customHeight="1" x14ac:dyDescent="0.25">
      <c r="A32" s="138" t="str">
        <f>VLOOKUP(E32,'LISTADO ATM'!$A$2:$C$901,3,0)</f>
        <v>NORTE</v>
      </c>
      <c r="B32" s="144">
        <v>3336036462</v>
      </c>
      <c r="C32" s="94">
        <v>44463.503958333335</v>
      </c>
      <c r="D32" s="94" t="s">
        <v>2612</v>
      </c>
      <c r="E32" s="136">
        <v>395</v>
      </c>
      <c r="F32" s="138" t="str">
        <f>VLOOKUP(E32,VIP!$A$2:$O16203,2,0)</f>
        <v>DRBR395</v>
      </c>
      <c r="G32" s="138" t="str">
        <f>VLOOKUP(E32,'LISTADO ATM'!$A$2:$B$900,2,0)</f>
        <v xml:space="preserve">ATM UNP Sabana Iglesia </v>
      </c>
      <c r="H32" s="138" t="str">
        <f>VLOOKUP(E32,VIP!$A$2:$O21164,7,FALSE)</f>
        <v>Si</v>
      </c>
      <c r="I32" s="138" t="str">
        <f>VLOOKUP(E32,VIP!$A$2:$O13129,8,FALSE)</f>
        <v>Si</v>
      </c>
      <c r="J32" s="138" t="str">
        <f>VLOOKUP(E32,VIP!$A$2:$O13079,8,FALSE)</f>
        <v>Si</v>
      </c>
      <c r="K32" s="138" t="str">
        <f>VLOOKUP(E32,VIP!$A$2:$O16653,6,0)</f>
        <v>NO</v>
      </c>
      <c r="L32" s="143" t="s">
        <v>2433</v>
      </c>
      <c r="M32" s="93" t="s">
        <v>2437</v>
      </c>
      <c r="N32" s="93" t="s">
        <v>2443</v>
      </c>
      <c r="O32" s="138" t="s">
        <v>2613</v>
      </c>
      <c r="P32" s="143"/>
      <c r="Q32" s="134" t="s">
        <v>2433</v>
      </c>
    </row>
    <row r="33" spans="1:17" s="119" customFormat="1" ht="21" customHeight="1" x14ac:dyDescent="0.25">
      <c r="A33" s="138" t="str">
        <f>VLOOKUP(E33,'LISTADO ATM'!$A$2:$C$901,3,0)</f>
        <v>NORTE</v>
      </c>
      <c r="B33" s="144">
        <v>3336036464</v>
      </c>
      <c r="C33" s="94">
        <v>44463.506145833337</v>
      </c>
      <c r="D33" s="94" t="s">
        <v>2175</v>
      </c>
      <c r="E33" s="136">
        <v>138</v>
      </c>
      <c r="F33" s="138" t="str">
        <f>VLOOKUP(E33,VIP!$A$2:$O16145,2,0)</f>
        <v>DRBR138</v>
      </c>
      <c r="G33" s="138" t="str">
        <f>VLOOKUP(E33,'LISTADO ATM'!$A$2:$B$900,2,0)</f>
        <v xml:space="preserve">ATM UNP Fantino </v>
      </c>
      <c r="H33" s="138" t="str">
        <f>VLOOKUP(E33,VIP!$A$2:$O21106,7,FALSE)</f>
        <v>Si</v>
      </c>
      <c r="I33" s="138" t="str">
        <f>VLOOKUP(E33,VIP!$A$2:$O13071,8,FALSE)</f>
        <v>Si</v>
      </c>
      <c r="J33" s="138" t="str">
        <f>VLOOKUP(E33,VIP!$A$2:$O13021,8,FALSE)</f>
        <v>Si</v>
      </c>
      <c r="K33" s="138" t="str">
        <f>VLOOKUP(E33,VIP!$A$2:$O16595,6,0)</f>
        <v>NO</v>
      </c>
      <c r="L33" s="143" t="s">
        <v>2212</v>
      </c>
      <c r="M33" s="93" t="s">
        <v>2437</v>
      </c>
      <c r="N33" s="93" t="s">
        <v>2443</v>
      </c>
      <c r="O33" s="138" t="s">
        <v>2628</v>
      </c>
      <c r="P33" s="143"/>
      <c r="Q33" s="134" t="s">
        <v>2212</v>
      </c>
    </row>
    <row r="34" spans="1:17" s="119" customFormat="1" ht="21" customHeight="1" x14ac:dyDescent="0.25">
      <c r="A34" s="138" t="str">
        <f>VLOOKUP(E34,'LISTADO ATM'!$A$2:$C$901,3,0)</f>
        <v>DISTRITO NACIONAL</v>
      </c>
      <c r="B34" s="144">
        <v>3336036538</v>
      </c>
      <c r="C34" s="94">
        <v>44463.643969907411</v>
      </c>
      <c r="D34" s="94" t="s">
        <v>2459</v>
      </c>
      <c r="E34" s="136">
        <v>911</v>
      </c>
      <c r="F34" s="138" t="str">
        <f>VLOOKUP(E34,VIP!$A$2:$O16285,2,0)</f>
        <v>DRBR911</v>
      </c>
      <c r="G34" s="138" t="str">
        <f>VLOOKUP(E34,'LISTADO ATM'!$A$2:$B$900,2,0)</f>
        <v xml:space="preserve">ATM Oficina Venezuela II </v>
      </c>
      <c r="H34" s="138" t="str">
        <f>VLOOKUP(E34,VIP!$A$2:$O21246,7,FALSE)</f>
        <v>Si</v>
      </c>
      <c r="I34" s="138" t="str">
        <f>VLOOKUP(E34,VIP!$A$2:$O13211,8,FALSE)</f>
        <v>Si</v>
      </c>
      <c r="J34" s="138" t="str">
        <f>VLOOKUP(E34,VIP!$A$2:$O13161,8,FALSE)</f>
        <v>Si</v>
      </c>
      <c r="K34" s="138" t="str">
        <f>VLOOKUP(E34,VIP!$A$2:$O16735,6,0)</f>
        <v>SI</v>
      </c>
      <c r="L34" s="143" t="s">
        <v>2409</v>
      </c>
      <c r="M34" s="93" t="s">
        <v>2437</v>
      </c>
      <c r="N34" s="93" t="s">
        <v>2443</v>
      </c>
      <c r="O34" s="138" t="s">
        <v>2614</v>
      </c>
      <c r="P34" s="143"/>
      <c r="Q34" s="134" t="s">
        <v>2409</v>
      </c>
    </row>
    <row r="35" spans="1:17" s="119" customFormat="1" ht="21" customHeight="1" x14ac:dyDescent="0.25">
      <c r="A35" s="138" t="str">
        <f>VLOOKUP(E35,'LISTADO ATM'!$A$2:$C$901,3,0)</f>
        <v>DISTRITO NACIONAL</v>
      </c>
      <c r="B35" s="144">
        <v>3336036539</v>
      </c>
      <c r="C35" s="94">
        <v>44463.645590277774</v>
      </c>
      <c r="D35" s="94" t="s">
        <v>2459</v>
      </c>
      <c r="E35" s="136">
        <v>409</v>
      </c>
      <c r="F35" s="138" t="str">
        <f>VLOOKUP(E35,VIP!$A$2:$O16252,2,0)</f>
        <v>DRBR409</v>
      </c>
      <c r="G35" s="138" t="str">
        <f>VLOOKUP(E35,'LISTADO ATM'!$A$2:$B$900,2,0)</f>
        <v xml:space="preserve">ATM Oficina Las Palmas de Herrera I </v>
      </c>
      <c r="H35" s="138" t="str">
        <f>VLOOKUP(E35,VIP!$A$2:$O21213,7,FALSE)</f>
        <v>Si</v>
      </c>
      <c r="I35" s="138" t="str">
        <f>VLOOKUP(E35,VIP!$A$2:$O13178,8,FALSE)</f>
        <v>Si</v>
      </c>
      <c r="J35" s="138" t="str">
        <f>VLOOKUP(E35,VIP!$A$2:$O13128,8,FALSE)</f>
        <v>Si</v>
      </c>
      <c r="K35" s="138" t="str">
        <f>VLOOKUP(E35,VIP!$A$2:$O16702,6,0)</f>
        <v>NO</v>
      </c>
      <c r="L35" s="143" t="s">
        <v>2409</v>
      </c>
      <c r="M35" s="93" t="s">
        <v>2437</v>
      </c>
      <c r="N35" s="93" t="s">
        <v>2443</v>
      </c>
      <c r="O35" s="138" t="s">
        <v>2614</v>
      </c>
      <c r="P35" s="143"/>
      <c r="Q35" s="134" t="s">
        <v>2409</v>
      </c>
    </row>
    <row r="36" spans="1:17" s="119" customFormat="1" ht="21" customHeight="1" x14ac:dyDescent="0.25">
      <c r="A36" s="138" t="str">
        <f>VLOOKUP(E36,'LISTADO ATM'!$A$2:$C$901,3,0)</f>
        <v>SUR</v>
      </c>
      <c r="B36" s="144">
        <v>3336036558</v>
      </c>
      <c r="C36" s="94">
        <v>44463.722881944443</v>
      </c>
      <c r="D36" s="94" t="s">
        <v>2174</v>
      </c>
      <c r="E36" s="136">
        <v>677</v>
      </c>
      <c r="F36" s="138" t="str">
        <f>VLOOKUP(E36,VIP!$A$2:$O16162,2,0)</f>
        <v>DRBR677</v>
      </c>
      <c r="G36" s="138" t="str">
        <f>VLOOKUP(E36,'LISTADO ATM'!$A$2:$B$900,2,0)</f>
        <v>ATM PBG Villa Jaragua</v>
      </c>
      <c r="H36" s="138" t="str">
        <f>VLOOKUP(E36,VIP!$A$2:$O21123,7,FALSE)</f>
        <v>Si</v>
      </c>
      <c r="I36" s="138" t="str">
        <f>VLOOKUP(E36,VIP!$A$2:$O13088,8,FALSE)</f>
        <v>Si</v>
      </c>
      <c r="J36" s="138" t="str">
        <f>VLOOKUP(E36,VIP!$A$2:$O13038,8,FALSE)</f>
        <v>Si</v>
      </c>
      <c r="K36" s="138" t="str">
        <f>VLOOKUP(E36,VIP!$A$2:$O16612,6,0)</f>
        <v>SI</v>
      </c>
      <c r="L36" s="143" t="s">
        <v>2212</v>
      </c>
      <c r="M36" s="93" t="s">
        <v>2437</v>
      </c>
      <c r="N36" s="93" t="s">
        <v>2443</v>
      </c>
      <c r="O36" s="138" t="s">
        <v>2445</v>
      </c>
      <c r="P36" s="143"/>
      <c r="Q36" s="134" t="s">
        <v>2212</v>
      </c>
    </row>
    <row r="37" spans="1:17" s="119" customFormat="1" ht="21" customHeight="1" x14ac:dyDescent="0.25">
      <c r="A37" s="138" t="str">
        <f>VLOOKUP(E37,'LISTADO ATM'!$A$2:$C$901,3,0)</f>
        <v>SUR</v>
      </c>
      <c r="B37" s="144">
        <v>3336036564</v>
      </c>
      <c r="C37" s="94">
        <v>44463.738391203704</v>
      </c>
      <c r="D37" s="94" t="s">
        <v>2459</v>
      </c>
      <c r="E37" s="136">
        <v>249</v>
      </c>
      <c r="F37" s="138" t="str">
        <f>VLOOKUP(E37,VIP!$A$2:$O16244,2,0)</f>
        <v>DRBR249</v>
      </c>
      <c r="G37" s="138" t="str">
        <f>VLOOKUP(E37,'LISTADO ATM'!$A$2:$B$900,2,0)</f>
        <v xml:space="preserve">ATM Banco Agrícola Neiba </v>
      </c>
      <c r="H37" s="138" t="str">
        <f>VLOOKUP(E37,VIP!$A$2:$O21205,7,FALSE)</f>
        <v>Si</v>
      </c>
      <c r="I37" s="138" t="str">
        <f>VLOOKUP(E37,VIP!$A$2:$O13170,8,FALSE)</f>
        <v>Si</v>
      </c>
      <c r="J37" s="138" t="str">
        <f>VLOOKUP(E37,VIP!$A$2:$O13120,8,FALSE)</f>
        <v>Si</v>
      </c>
      <c r="K37" s="138" t="str">
        <f>VLOOKUP(E37,VIP!$A$2:$O16694,6,0)</f>
        <v>NO</v>
      </c>
      <c r="L37" s="143" t="s">
        <v>2409</v>
      </c>
      <c r="M37" s="93" t="s">
        <v>2437</v>
      </c>
      <c r="N37" s="93" t="s">
        <v>2443</v>
      </c>
      <c r="O37" s="138" t="s">
        <v>2614</v>
      </c>
      <c r="P37" s="143"/>
      <c r="Q37" s="134" t="s">
        <v>2409</v>
      </c>
    </row>
    <row r="38" spans="1:17" s="119" customFormat="1" ht="21" customHeight="1" x14ac:dyDescent="0.25">
      <c r="A38" s="138" t="str">
        <f>VLOOKUP(E38,'LISTADO ATM'!$A$2:$C$901,3,0)</f>
        <v>ESTE</v>
      </c>
      <c r="B38" s="144">
        <v>3336036566</v>
      </c>
      <c r="C38" s="94">
        <v>44463.744502314818</v>
      </c>
      <c r="D38" s="94" t="s">
        <v>2459</v>
      </c>
      <c r="E38" s="136">
        <v>293</v>
      </c>
      <c r="F38" s="138" t="str">
        <f>VLOOKUP(E38,VIP!$A$2:$O16215,2,0)</f>
        <v>DRBR293</v>
      </c>
      <c r="G38" s="138" t="str">
        <f>VLOOKUP(E38,'LISTADO ATM'!$A$2:$B$900,2,0)</f>
        <v xml:space="preserve">ATM S/M Nueva Visión (San Pedro) </v>
      </c>
      <c r="H38" s="138" t="str">
        <f>VLOOKUP(E38,VIP!$A$2:$O21176,7,FALSE)</f>
        <v>Si</v>
      </c>
      <c r="I38" s="138" t="str">
        <f>VLOOKUP(E38,VIP!$A$2:$O13141,8,FALSE)</f>
        <v>Si</v>
      </c>
      <c r="J38" s="138" t="str">
        <f>VLOOKUP(E38,VIP!$A$2:$O13091,8,FALSE)</f>
        <v>Si</v>
      </c>
      <c r="K38" s="138" t="str">
        <f>VLOOKUP(E38,VIP!$A$2:$O16665,6,0)</f>
        <v>NO</v>
      </c>
      <c r="L38" s="143" t="s">
        <v>2660</v>
      </c>
      <c r="M38" s="93" t="s">
        <v>2437</v>
      </c>
      <c r="N38" s="93" t="s">
        <v>2443</v>
      </c>
      <c r="O38" s="138" t="s">
        <v>2614</v>
      </c>
      <c r="P38" s="143"/>
      <c r="Q38" s="134" t="s">
        <v>2660</v>
      </c>
    </row>
    <row r="39" spans="1:17" s="119" customFormat="1" ht="21" customHeight="1" x14ac:dyDescent="0.25">
      <c r="A39" s="138" t="str">
        <f>VLOOKUP(E39,'LISTADO ATM'!$A$2:$C$901,3,0)</f>
        <v>DISTRITO NACIONAL</v>
      </c>
      <c r="B39" s="144">
        <v>3336036573</v>
      </c>
      <c r="C39" s="94">
        <v>44463.779942129629</v>
      </c>
      <c r="D39" s="94" t="s">
        <v>2440</v>
      </c>
      <c r="E39" s="136">
        <v>443</v>
      </c>
      <c r="F39" s="138" t="str">
        <f>VLOOKUP(E39,VIP!$A$2:$O16219,2,0)</f>
        <v>DRBR443</v>
      </c>
      <c r="G39" s="138" t="str">
        <f>VLOOKUP(E39,'LISTADO ATM'!$A$2:$B$900,2,0)</f>
        <v xml:space="preserve">ATM Edificio San Rafael </v>
      </c>
      <c r="H39" s="138" t="str">
        <f>VLOOKUP(E39,VIP!$A$2:$O21180,7,FALSE)</f>
        <v>Si</v>
      </c>
      <c r="I39" s="138" t="str">
        <f>VLOOKUP(E39,VIP!$A$2:$O13145,8,FALSE)</f>
        <v>Si</v>
      </c>
      <c r="J39" s="138" t="str">
        <f>VLOOKUP(E39,VIP!$A$2:$O13095,8,FALSE)</f>
        <v>Si</v>
      </c>
      <c r="K39" s="138" t="str">
        <f>VLOOKUP(E39,VIP!$A$2:$O16669,6,0)</f>
        <v>NO</v>
      </c>
      <c r="L39" s="143" t="s">
        <v>2660</v>
      </c>
      <c r="M39" s="93" t="s">
        <v>2437</v>
      </c>
      <c r="N39" s="93" t="s">
        <v>2443</v>
      </c>
      <c r="O39" s="138" t="s">
        <v>2444</v>
      </c>
      <c r="P39" s="143"/>
      <c r="Q39" s="93" t="s">
        <v>2660</v>
      </c>
    </row>
    <row r="40" spans="1:17" s="119" customFormat="1" ht="21" customHeight="1" x14ac:dyDescent="0.25">
      <c r="A40" s="138" t="str">
        <f>VLOOKUP(E40,'LISTADO ATM'!$A$2:$C$901,3,0)</f>
        <v>DISTRITO NACIONAL</v>
      </c>
      <c r="B40" s="144">
        <v>3336036575</v>
      </c>
      <c r="C40" s="94">
        <v>44463.786932870367</v>
      </c>
      <c r="D40" s="94" t="s">
        <v>2459</v>
      </c>
      <c r="E40" s="136">
        <v>504</v>
      </c>
      <c r="F40" s="138" t="str">
        <f>VLOOKUP(E40,VIP!$A$2:$O16258,2,0)</f>
        <v>DRBR504</v>
      </c>
      <c r="G40" s="138" t="str">
        <f>VLOOKUP(E40,'LISTADO ATM'!$A$2:$B$900,2,0)</f>
        <v>ATM Oficina Plaza Moderna</v>
      </c>
      <c r="H40" s="138" t="str">
        <f>VLOOKUP(E40,VIP!$A$2:$O21219,7,FALSE)</f>
        <v>Si</v>
      </c>
      <c r="I40" s="138" t="str">
        <f>VLOOKUP(E40,VIP!$A$2:$O13184,8,FALSE)</f>
        <v>Si</v>
      </c>
      <c r="J40" s="138" t="str">
        <f>VLOOKUP(E40,VIP!$A$2:$O13134,8,FALSE)</f>
        <v>Si</v>
      </c>
      <c r="K40" s="138" t="str">
        <f>VLOOKUP(E40,VIP!$A$2:$O16708,6,0)</f>
        <v>NO</v>
      </c>
      <c r="L40" s="143" t="s">
        <v>2409</v>
      </c>
      <c r="M40" s="93" t="s">
        <v>2437</v>
      </c>
      <c r="N40" s="93" t="s">
        <v>2443</v>
      </c>
      <c r="O40" s="138" t="s">
        <v>2614</v>
      </c>
      <c r="P40" s="143"/>
      <c r="Q40" s="134" t="s">
        <v>2409</v>
      </c>
    </row>
    <row r="41" spans="1:17" s="119" customFormat="1" ht="21" customHeight="1" x14ac:dyDescent="0.25">
      <c r="A41" s="138" t="str">
        <f>VLOOKUP(E41,'LISTADO ATM'!$A$2:$C$901,3,0)</f>
        <v>DISTRITO NACIONAL</v>
      </c>
      <c r="B41" s="144">
        <v>3336036576</v>
      </c>
      <c r="C41" s="94">
        <v>44463.790358796294</v>
      </c>
      <c r="D41" s="94" t="s">
        <v>2459</v>
      </c>
      <c r="E41" s="136">
        <v>527</v>
      </c>
      <c r="F41" s="138" t="str">
        <f>VLOOKUP(E41,VIP!$A$2:$O16259,2,0)</f>
        <v>DRBR527</v>
      </c>
      <c r="G41" s="138" t="str">
        <f>VLOOKUP(E41,'LISTADO ATM'!$A$2:$B$900,2,0)</f>
        <v>ATM Oficina Zona Oriental II</v>
      </c>
      <c r="H41" s="138" t="str">
        <f>VLOOKUP(E41,VIP!$A$2:$O21220,7,FALSE)</f>
        <v>Si</v>
      </c>
      <c r="I41" s="138" t="str">
        <f>VLOOKUP(E41,VIP!$A$2:$O13185,8,FALSE)</f>
        <v>Si</v>
      </c>
      <c r="J41" s="138" t="str">
        <f>VLOOKUP(E41,VIP!$A$2:$O13135,8,FALSE)</f>
        <v>Si</v>
      </c>
      <c r="K41" s="138" t="str">
        <f>VLOOKUP(E41,VIP!$A$2:$O16709,6,0)</f>
        <v>SI</v>
      </c>
      <c r="L41" s="143" t="s">
        <v>2660</v>
      </c>
      <c r="M41" s="93" t="s">
        <v>2437</v>
      </c>
      <c r="N41" s="93" t="s">
        <v>2443</v>
      </c>
      <c r="O41" s="138" t="s">
        <v>2614</v>
      </c>
      <c r="P41" s="143"/>
      <c r="Q41" s="93" t="s">
        <v>2433</v>
      </c>
    </row>
    <row r="42" spans="1:17" s="119" customFormat="1" ht="21" customHeight="1" x14ac:dyDescent="0.25">
      <c r="A42" s="138" t="str">
        <f>VLOOKUP(E42,'LISTADO ATM'!$A$2:$C$901,3,0)</f>
        <v>DISTRITO NACIONAL</v>
      </c>
      <c r="B42" s="144">
        <v>3336036594</v>
      </c>
      <c r="C42" s="94">
        <v>44463.861377314817</v>
      </c>
      <c r="D42" s="94" t="s">
        <v>2174</v>
      </c>
      <c r="E42" s="136">
        <v>983</v>
      </c>
      <c r="F42" s="138" t="str">
        <f>VLOOKUP(E42,VIP!$A$2:$O16173,2,0)</f>
        <v>DRBR983</v>
      </c>
      <c r="G42" s="138" t="str">
        <f>VLOOKUP(E42,'LISTADO ATM'!$A$2:$B$900,2,0)</f>
        <v xml:space="preserve">ATM Bravo República de Colombia </v>
      </c>
      <c r="H42" s="138" t="str">
        <f>VLOOKUP(E42,VIP!$A$2:$O21134,7,FALSE)</f>
        <v>Si</v>
      </c>
      <c r="I42" s="138" t="str">
        <f>VLOOKUP(E42,VIP!$A$2:$O13099,8,FALSE)</f>
        <v>No</v>
      </c>
      <c r="J42" s="138" t="str">
        <f>VLOOKUP(E42,VIP!$A$2:$O13049,8,FALSE)</f>
        <v>No</v>
      </c>
      <c r="K42" s="138" t="str">
        <f>VLOOKUP(E42,VIP!$A$2:$O16623,6,0)</f>
        <v>NO</v>
      </c>
      <c r="L42" s="143" t="s">
        <v>2212</v>
      </c>
      <c r="M42" s="93" t="s">
        <v>2437</v>
      </c>
      <c r="N42" s="93" t="s">
        <v>2443</v>
      </c>
      <c r="O42" s="138" t="s">
        <v>2445</v>
      </c>
      <c r="P42" s="143"/>
      <c r="Q42" s="134" t="s">
        <v>2212</v>
      </c>
    </row>
    <row r="43" spans="1:17" s="119" customFormat="1" ht="21" customHeight="1" x14ac:dyDescent="0.25">
      <c r="A43" s="138" t="str">
        <f>VLOOKUP(E43,'LISTADO ATM'!$A$2:$C$901,3,0)</f>
        <v>ESTE</v>
      </c>
      <c r="B43" s="144">
        <v>3336036596</v>
      </c>
      <c r="C43" s="94">
        <v>44463.867199074077</v>
      </c>
      <c r="D43" s="94" t="s">
        <v>2174</v>
      </c>
      <c r="E43" s="136">
        <v>289</v>
      </c>
      <c r="F43" s="138" t="str">
        <f>VLOOKUP(E43,VIP!$A$2:$O16296,2,0)</f>
        <v>DRBR910</v>
      </c>
      <c r="G43" s="138" t="str">
        <f>VLOOKUP(E43,'LISTADO ATM'!$A$2:$B$900,2,0)</f>
        <v>ATM Oficina Bávaro II</v>
      </c>
      <c r="H43" s="138" t="str">
        <f>VLOOKUP(E43,VIP!$A$2:$O21257,7,FALSE)</f>
        <v>Si</v>
      </c>
      <c r="I43" s="138" t="str">
        <f>VLOOKUP(E43,VIP!$A$2:$O13222,8,FALSE)</f>
        <v>Si</v>
      </c>
      <c r="J43" s="138" t="str">
        <f>VLOOKUP(E43,VIP!$A$2:$O13172,8,FALSE)</f>
        <v>Si</v>
      </c>
      <c r="K43" s="138" t="str">
        <f>VLOOKUP(E43,VIP!$A$2:$O16746,6,0)</f>
        <v>NO</v>
      </c>
      <c r="L43" s="143" t="s">
        <v>2455</v>
      </c>
      <c r="M43" s="93" t="s">
        <v>2437</v>
      </c>
      <c r="N43" s="93" t="s">
        <v>2443</v>
      </c>
      <c r="O43" s="138" t="s">
        <v>2445</v>
      </c>
      <c r="P43" s="143"/>
      <c r="Q43" s="134" t="s">
        <v>2455</v>
      </c>
    </row>
    <row r="44" spans="1:17" s="119" customFormat="1" ht="21" customHeight="1" x14ac:dyDescent="0.25">
      <c r="A44" s="138" t="str">
        <f>VLOOKUP(E44,'LISTADO ATM'!$A$2:$C$901,3,0)</f>
        <v>DISTRITO NACIONAL</v>
      </c>
      <c r="B44" s="144">
        <v>3336036599</v>
      </c>
      <c r="C44" s="94">
        <v>44463.9299537037</v>
      </c>
      <c r="D44" s="94" t="s">
        <v>2174</v>
      </c>
      <c r="E44" s="136">
        <v>957</v>
      </c>
      <c r="F44" s="138" t="str">
        <f>VLOOKUP(E44,VIP!$A$2:$O16307,2,0)</f>
        <v>DRBR23F</v>
      </c>
      <c r="G44" s="138" t="str">
        <f>VLOOKUP(E44,'LISTADO ATM'!$A$2:$B$900,2,0)</f>
        <v xml:space="preserve">ATM Oficina Venezuela </v>
      </c>
      <c r="H44" s="138" t="str">
        <f>VLOOKUP(E44,VIP!$A$2:$O21268,7,FALSE)</f>
        <v>Si</v>
      </c>
      <c r="I44" s="138" t="str">
        <f>VLOOKUP(E44,VIP!$A$2:$O13233,8,FALSE)</f>
        <v>Si</v>
      </c>
      <c r="J44" s="138" t="str">
        <f>VLOOKUP(E44,VIP!$A$2:$O13183,8,FALSE)</f>
        <v>Si</v>
      </c>
      <c r="K44" s="138" t="str">
        <f>VLOOKUP(E44,VIP!$A$2:$O16757,6,0)</f>
        <v>SI</v>
      </c>
      <c r="L44" s="143" t="s">
        <v>2455</v>
      </c>
      <c r="M44" s="93" t="s">
        <v>2437</v>
      </c>
      <c r="N44" s="93" t="s">
        <v>2443</v>
      </c>
      <c r="O44" s="138" t="s">
        <v>2445</v>
      </c>
      <c r="P44" s="143"/>
      <c r="Q44" s="134" t="s">
        <v>2455</v>
      </c>
    </row>
    <row r="45" spans="1:17" s="119" customFormat="1" ht="21" customHeight="1" x14ac:dyDescent="0.25">
      <c r="A45" s="138" t="str">
        <f>VLOOKUP(E45,'LISTADO ATM'!$A$2:$C$901,3,0)</f>
        <v>DISTRITO NACIONAL</v>
      </c>
      <c r="B45" s="144">
        <v>3336036613</v>
      </c>
      <c r="C45" s="94">
        <v>44464.142511574071</v>
      </c>
      <c r="D45" s="94" t="s">
        <v>2440</v>
      </c>
      <c r="E45" s="136">
        <v>949</v>
      </c>
      <c r="F45" s="138" t="str">
        <f>VLOOKUP(E45,VIP!$A$2:$O16199,2,0)</f>
        <v>DRBR23D</v>
      </c>
      <c r="G45" s="138" t="str">
        <f>VLOOKUP(E45,'LISTADO ATM'!$A$2:$B$900,2,0)</f>
        <v xml:space="preserve">ATM S/M Bravo San Isidro Coral Mall </v>
      </c>
      <c r="H45" s="138" t="str">
        <f>VLOOKUP(E45,VIP!$A$2:$O21160,7,FALSE)</f>
        <v>Si</v>
      </c>
      <c r="I45" s="138" t="str">
        <f>VLOOKUP(E45,VIP!$A$2:$O13125,8,FALSE)</f>
        <v>No</v>
      </c>
      <c r="J45" s="138" t="str">
        <f>VLOOKUP(E45,VIP!$A$2:$O13075,8,FALSE)</f>
        <v>No</v>
      </c>
      <c r="K45" s="138" t="str">
        <f>VLOOKUP(E45,VIP!$A$2:$O16649,6,0)</f>
        <v>NO</v>
      </c>
      <c r="L45" s="143" t="s">
        <v>2625</v>
      </c>
      <c r="M45" s="93" t="s">
        <v>2437</v>
      </c>
      <c r="N45" s="93" t="s">
        <v>2443</v>
      </c>
      <c r="O45" s="138" t="s">
        <v>2444</v>
      </c>
      <c r="P45" s="143"/>
      <c r="Q45" s="134" t="s">
        <v>2625</v>
      </c>
    </row>
    <row r="46" spans="1:17" s="119" customFormat="1" ht="21" customHeight="1" x14ac:dyDescent="0.25">
      <c r="A46" s="138" t="str">
        <f>VLOOKUP(E46,'LISTADO ATM'!$A$2:$C$901,3,0)</f>
        <v>DISTRITO NACIONAL</v>
      </c>
      <c r="B46" s="144">
        <v>3336036616</v>
      </c>
      <c r="C46" s="94">
        <v>44464.184259259258</v>
      </c>
      <c r="D46" s="94" t="s">
        <v>2459</v>
      </c>
      <c r="E46" s="136">
        <v>717</v>
      </c>
      <c r="F46" s="138" t="str">
        <f>VLOOKUP(E46,VIP!$A$2:$O16209,2,0)</f>
        <v>DRBR24K</v>
      </c>
      <c r="G46" s="138" t="str">
        <f>VLOOKUP(E46,'LISTADO ATM'!$A$2:$B$900,2,0)</f>
        <v xml:space="preserve">ATM Oficina Los Alcarrizos </v>
      </c>
      <c r="H46" s="138" t="str">
        <f>VLOOKUP(E46,VIP!$A$2:$O21170,7,FALSE)</f>
        <v>Si</v>
      </c>
      <c r="I46" s="138" t="str">
        <f>VLOOKUP(E46,VIP!$A$2:$O13135,8,FALSE)</f>
        <v>Si</v>
      </c>
      <c r="J46" s="138" t="str">
        <f>VLOOKUP(E46,VIP!$A$2:$O13085,8,FALSE)</f>
        <v>Si</v>
      </c>
      <c r="K46" s="138" t="str">
        <f>VLOOKUP(E46,VIP!$A$2:$O16659,6,0)</f>
        <v>SI</v>
      </c>
      <c r="L46" s="143" t="s">
        <v>2433</v>
      </c>
      <c r="M46" s="93" t="s">
        <v>2437</v>
      </c>
      <c r="N46" s="93" t="s">
        <v>2443</v>
      </c>
      <c r="O46" s="138" t="s">
        <v>2614</v>
      </c>
      <c r="P46" s="143"/>
      <c r="Q46" s="134" t="s">
        <v>2433</v>
      </c>
    </row>
    <row r="47" spans="1:17" s="119" customFormat="1" ht="21" customHeight="1" x14ac:dyDescent="0.25">
      <c r="A47" s="138" t="str">
        <f>VLOOKUP(E47,'LISTADO ATM'!$A$2:$C$901,3,0)</f>
        <v>DISTRITO NACIONAL</v>
      </c>
      <c r="B47" s="144">
        <v>3336036667</v>
      </c>
      <c r="C47" s="94">
        <v>44464.374456018515</v>
      </c>
      <c r="D47" s="94" t="s">
        <v>2174</v>
      </c>
      <c r="E47" s="136">
        <v>56</v>
      </c>
      <c r="F47" s="138" t="str">
        <f>VLOOKUP(E47,VIP!$A$2:$O16258,2,0)</f>
        <v>DRBR725</v>
      </c>
      <c r="G47" s="138" t="str">
        <f>VLOOKUP(E47,'LISTADO ATM'!$A$2:$B$900,2,0)</f>
        <v xml:space="preserve">ATM Oficina Villa Mella II </v>
      </c>
      <c r="H47" s="138" t="str">
        <f>VLOOKUP(E47,VIP!$A$2:$O21219,7,FALSE)</f>
        <v>Si</v>
      </c>
      <c r="I47" s="138" t="str">
        <f>VLOOKUP(E47,VIP!$A$2:$O13184,8,FALSE)</f>
        <v>Si</v>
      </c>
      <c r="J47" s="138" t="str">
        <f>VLOOKUP(E47,VIP!$A$2:$O13134,8,FALSE)</f>
        <v>Si</v>
      </c>
      <c r="K47" s="138" t="str">
        <f>VLOOKUP(E47,VIP!$A$2:$O16708,6,0)</f>
        <v>NO</v>
      </c>
      <c r="L47" s="143" t="s">
        <v>2212</v>
      </c>
      <c r="M47" s="93" t="s">
        <v>2437</v>
      </c>
      <c r="N47" s="93" t="s">
        <v>2443</v>
      </c>
      <c r="O47" s="138" t="s">
        <v>2445</v>
      </c>
      <c r="P47" s="143"/>
      <c r="Q47" s="93" t="s">
        <v>2212</v>
      </c>
    </row>
    <row r="48" spans="1:17" s="119" customFormat="1" ht="21" customHeight="1" x14ac:dyDescent="0.25">
      <c r="A48" s="138" t="str">
        <f>VLOOKUP(E48,'LISTADO ATM'!$A$2:$C$901,3,0)</f>
        <v>ESTE</v>
      </c>
      <c r="B48" s="144">
        <v>3336036719</v>
      </c>
      <c r="C48" s="94">
        <v>44464.41269675926</v>
      </c>
      <c r="D48" s="94" t="s">
        <v>2459</v>
      </c>
      <c r="E48" s="136">
        <v>608</v>
      </c>
      <c r="F48" s="138" t="str">
        <f>VLOOKUP(E48,VIP!$A$2:$O16253,2,0)</f>
        <v>DRBR305</v>
      </c>
      <c r="G48" s="138" t="str">
        <f>VLOOKUP(E48,'LISTADO ATM'!$A$2:$B$900,2,0)</f>
        <v xml:space="preserve">ATM Oficina Jumbo (San Pedro) </v>
      </c>
      <c r="H48" s="138" t="str">
        <f>VLOOKUP(E48,VIP!$A$2:$O21214,7,FALSE)</f>
        <v>Si</v>
      </c>
      <c r="I48" s="138" t="str">
        <f>VLOOKUP(E48,VIP!$A$2:$O13179,8,FALSE)</f>
        <v>Si</v>
      </c>
      <c r="J48" s="138" t="str">
        <f>VLOOKUP(E48,VIP!$A$2:$O13129,8,FALSE)</f>
        <v>Si</v>
      </c>
      <c r="K48" s="138" t="str">
        <f>VLOOKUP(E48,VIP!$A$2:$O16703,6,0)</f>
        <v>SI</v>
      </c>
      <c r="L48" s="143" t="s">
        <v>2409</v>
      </c>
      <c r="M48" s="93" t="s">
        <v>2437</v>
      </c>
      <c r="N48" s="93" t="s">
        <v>2443</v>
      </c>
      <c r="O48" s="138" t="s">
        <v>2614</v>
      </c>
      <c r="P48" s="143"/>
      <c r="Q48" s="93" t="s">
        <v>2409</v>
      </c>
    </row>
    <row r="49" spans="1:17" s="119" customFormat="1" ht="21" customHeight="1" x14ac:dyDescent="0.25">
      <c r="A49" s="138" t="str">
        <f>VLOOKUP(E49,'LISTADO ATM'!$A$2:$C$901,3,0)</f>
        <v>SUR</v>
      </c>
      <c r="B49" s="144">
        <v>3336036760</v>
      </c>
      <c r="C49" s="94">
        <v>44464.448101851849</v>
      </c>
      <c r="D49" s="94" t="s">
        <v>2174</v>
      </c>
      <c r="E49" s="136">
        <v>512</v>
      </c>
      <c r="F49" s="138" t="str">
        <f>VLOOKUP(E49,VIP!$A$2:$O16245,2,0)</f>
        <v>DRBR512</v>
      </c>
      <c r="G49" s="138" t="str">
        <f>VLOOKUP(E49,'LISTADO ATM'!$A$2:$B$900,2,0)</f>
        <v>ATM Plaza Jesús Ferreira</v>
      </c>
      <c r="H49" s="138" t="str">
        <f>VLOOKUP(E49,VIP!$A$2:$O21206,7,FALSE)</f>
        <v>N/A</v>
      </c>
      <c r="I49" s="138" t="str">
        <f>VLOOKUP(E49,VIP!$A$2:$O13171,8,FALSE)</f>
        <v>N/A</v>
      </c>
      <c r="J49" s="138" t="str">
        <f>VLOOKUP(E49,VIP!$A$2:$O13121,8,FALSE)</f>
        <v>N/A</v>
      </c>
      <c r="K49" s="138" t="str">
        <f>VLOOKUP(E49,VIP!$A$2:$O16695,6,0)</f>
        <v>N/A</v>
      </c>
      <c r="L49" s="143" t="s">
        <v>2455</v>
      </c>
      <c r="M49" s="233" t="s">
        <v>2530</v>
      </c>
      <c r="N49" s="93" t="s">
        <v>2443</v>
      </c>
      <c r="O49" s="138" t="s">
        <v>2445</v>
      </c>
      <c r="P49" s="143"/>
      <c r="Q49" s="234">
        <v>44465.584745370368</v>
      </c>
    </row>
    <row r="50" spans="1:17" s="119" customFormat="1" ht="21" customHeight="1" x14ac:dyDescent="0.25">
      <c r="A50" s="138" t="str">
        <f>VLOOKUP(E50,'LISTADO ATM'!$A$2:$C$901,3,0)</f>
        <v>DISTRITO NACIONAL</v>
      </c>
      <c r="B50" s="144">
        <v>3336036761</v>
      </c>
      <c r="C50" s="94">
        <v>44464.448564814818</v>
      </c>
      <c r="D50" s="94" t="s">
        <v>2174</v>
      </c>
      <c r="E50" s="136">
        <v>790</v>
      </c>
      <c r="F50" s="138" t="str">
        <f>VLOOKUP(E50,VIP!$A$2:$O16244,2,0)</f>
        <v>DRBR16I</v>
      </c>
      <c r="G50" s="138" t="str">
        <f>VLOOKUP(E50,'LISTADO ATM'!$A$2:$B$900,2,0)</f>
        <v xml:space="preserve">ATM Oficina Bella Vista Mall I </v>
      </c>
      <c r="H50" s="138" t="str">
        <f>VLOOKUP(E50,VIP!$A$2:$O21205,7,FALSE)</f>
        <v>Si</v>
      </c>
      <c r="I50" s="138" t="str">
        <f>VLOOKUP(E50,VIP!$A$2:$O13170,8,FALSE)</f>
        <v>Si</v>
      </c>
      <c r="J50" s="138" t="str">
        <f>VLOOKUP(E50,VIP!$A$2:$O13120,8,FALSE)</f>
        <v>Si</v>
      </c>
      <c r="K50" s="138" t="str">
        <f>VLOOKUP(E50,VIP!$A$2:$O16694,6,0)</f>
        <v>SI</v>
      </c>
      <c r="L50" s="143" t="s">
        <v>2455</v>
      </c>
      <c r="M50" s="233" t="s">
        <v>2530</v>
      </c>
      <c r="N50" s="93" t="s">
        <v>2443</v>
      </c>
      <c r="O50" s="138" t="s">
        <v>2445</v>
      </c>
      <c r="P50" s="143"/>
      <c r="Q50" s="234">
        <v>44465.432557870372</v>
      </c>
    </row>
    <row r="51" spans="1:17" s="119" customFormat="1" ht="21" customHeight="1" x14ac:dyDescent="0.25">
      <c r="A51" s="138" t="str">
        <f>VLOOKUP(E51,'LISTADO ATM'!$A$2:$C$901,3,0)</f>
        <v>DISTRITO NACIONAL</v>
      </c>
      <c r="B51" s="144">
        <v>3336036766</v>
      </c>
      <c r="C51" s="94">
        <v>44464.451678240737</v>
      </c>
      <c r="D51" s="94" t="s">
        <v>2174</v>
      </c>
      <c r="E51" s="136">
        <v>744</v>
      </c>
      <c r="F51" s="138" t="str">
        <f>VLOOKUP(E51,VIP!$A$2:$O16243,2,0)</f>
        <v>DRBR289</v>
      </c>
      <c r="G51" s="138" t="str">
        <f>VLOOKUP(E51,'LISTADO ATM'!$A$2:$B$900,2,0)</f>
        <v xml:space="preserve">ATM Multicentro La Sirena Venezuela </v>
      </c>
      <c r="H51" s="138" t="str">
        <f>VLOOKUP(E51,VIP!$A$2:$O21204,7,FALSE)</f>
        <v>Si</v>
      </c>
      <c r="I51" s="138" t="str">
        <f>VLOOKUP(E51,VIP!$A$2:$O13169,8,FALSE)</f>
        <v>Si</v>
      </c>
      <c r="J51" s="138" t="str">
        <f>VLOOKUP(E51,VIP!$A$2:$O13119,8,FALSE)</f>
        <v>Si</v>
      </c>
      <c r="K51" s="138" t="str">
        <f>VLOOKUP(E51,VIP!$A$2:$O16693,6,0)</f>
        <v>SI</v>
      </c>
      <c r="L51" s="143" t="s">
        <v>2455</v>
      </c>
      <c r="M51" s="233" t="s">
        <v>2530</v>
      </c>
      <c r="N51" s="93" t="s">
        <v>2443</v>
      </c>
      <c r="O51" s="138" t="s">
        <v>2445</v>
      </c>
      <c r="P51" s="143"/>
      <c r="Q51" s="234">
        <v>44465.445324074077</v>
      </c>
    </row>
    <row r="52" spans="1:17" s="119" customFormat="1" ht="21" customHeight="1" x14ac:dyDescent="0.25">
      <c r="A52" s="138" t="str">
        <f>VLOOKUP(E52,'LISTADO ATM'!$A$2:$C$901,3,0)</f>
        <v>DISTRITO NACIONAL</v>
      </c>
      <c r="B52" s="144">
        <v>3336036770</v>
      </c>
      <c r="C52" s="94">
        <v>44464.45385416667</v>
      </c>
      <c r="D52" s="94" t="s">
        <v>2174</v>
      </c>
      <c r="E52" s="136">
        <v>678</v>
      </c>
      <c r="F52" s="138" t="str">
        <f>VLOOKUP(E52,VIP!$A$2:$O16241,2,0)</f>
        <v>DRBR678</v>
      </c>
      <c r="G52" s="138" t="str">
        <f>VLOOKUP(E52,'LISTADO ATM'!$A$2:$B$900,2,0)</f>
        <v>ATM Eco Petroleo San Isidro</v>
      </c>
      <c r="H52" s="138" t="str">
        <f>VLOOKUP(E52,VIP!$A$2:$O21202,7,FALSE)</f>
        <v>Si</v>
      </c>
      <c r="I52" s="138" t="str">
        <f>VLOOKUP(E52,VIP!$A$2:$O13167,8,FALSE)</f>
        <v>Si</v>
      </c>
      <c r="J52" s="138" t="str">
        <f>VLOOKUP(E52,VIP!$A$2:$O13117,8,FALSE)</f>
        <v>Si</v>
      </c>
      <c r="K52" s="138" t="str">
        <f>VLOOKUP(E52,VIP!$A$2:$O16691,6,0)</f>
        <v>NO</v>
      </c>
      <c r="L52" s="143" t="s">
        <v>2455</v>
      </c>
      <c r="M52" s="233" t="s">
        <v>2530</v>
      </c>
      <c r="N52" s="93" t="s">
        <v>2443</v>
      </c>
      <c r="O52" s="138" t="s">
        <v>2445</v>
      </c>
      <c r="P52" s="143"/>
      <c r="Q52" s="234">
        <v>44465.587442129632</v>
      </c>
    </row>
    <row r="53" spans="1:17" s="119" customFormat="1" ht="21" customHeight="1" x14ac:dyDescent="0.25">
      <c r="A53" s="138" t="str">
        <f>VLOOKUP(E53,'LISTADO ATM'!$A$2:$C$901,3,0)</f>
        <v>DISTRITO NACIONAL</v>
      </c>
      <c r="B53" s="144">
        <v>3336036797</v>
      </c>
      <c r="C53" s="94">
        <v>44464.490983796299</v>
      </c>
      <c r="D53" s="94" t="s">
        <v>2459</v>
      </c>
      <c r="E53" s="136">
        <v>721</v>
      </c>
      <c r="F53" s="138" t="str">
        <f>VLOOKUP(E53,VIP!$A$2:$O16260,2,0)</f>
        <v>DRBR23A</v>
      </c>
      <c r="G53" s="138" t="str">
        <f>VLOOKUP(E53,'LISTADO ATM'!$A$2:$B$900,2,0)</f>
        <v xml:space="preserve">ATM Oficina Charles de Gaulle II </v>
      </c>
      <c r="H53" s="138" t="str">
        <f>VLOOKUP(E53,VIP!$A$2:$O21221,7,FALSE)</f>
        <v>Si</v>
      </c>
      <c r="I53" s="138" t="str">
        <f>VLOOKUP(E53,VIP!$A$2:$O13186,8,FALSE)</f>
        <v>Si</v>
      </c>
      <c r="J53" s="138" t="str">
        <f>VLOOKUP(E53,VIP!$A$2:$O13136,8,FALSE)</f>
        <v>Si</v>
      </c>
      <c r="K53" s="138" t="str">
        <f>VLOOKUP(E53,VIP!$A$2:$O16710,6,0)</f>
        <v>NO</v>
      </c>
      <c r="L53" s="143" t="s">
        <v>2409</v>
      </c>
      <c r="M53" s="93" t="s">
        <v>2437</v>
      </c>
      <c r="N53" s="93" t="s">
        <v>2443</v>
      </c>
      <c r="O53" s="138" t="s">
        <v>2614</v>
      </c>
      <c r="P53" s="143"/>
      <c r="Q53" s="93" t="s">
        <v>2409</v>
      </c>
    </row>
    <row r="54" spans="1:17" s="119" customFormat="1" ht="21" customHeight="1" x14ac:dyDescent="0.25">
      <c r="A54" s="138" t="str">
        <f>VLOOKUP(E54,'LISTADO ATM'!$A$2:$C$901,3,0)</f>
        <v>DISTRITO NACIONAL</v>
      </c>
      <c r="B54" s="144">
        <v>3336036802</v>
      </c>
      <c r="C54" s="94">
        <v>44464.493668981479</v>
      </c>
      <c r="D54" s="94" t="s">
        <v>2440</v>
      </c>
      <c r="E54" s="136">
        <v>875</v>
      </c>
      <c r="F54" s="138" t="str">
        <f>VLOOKUP(E54,VIP!$A$2:$O16258,2,0)</f>
        <v>DRBR875</v>
      </c>
      <c r="G54" s="138" t="str">
        <f>VLOOKUP(E54,'LISTADO ATM'!$A$2:$B$900,2,0)</f>
        <v xml:space="preserve">ATM Texaco Aut. Duarte KM 14 1/2 (Los Alcarrizos) </v>
      </c>
      <c r="H54" s="138" t="str">
        <f>VLOOKUP(E54,VIP!$A$2:$O21219,7,FALSE)</f>
        <v>Si</v>
      </c>
      <c r="I54" s="138" t="str">
        <f>VLOOKUP(E54,VIP!$A$2:$O13184,8,FALSE)</f>
        <v>Si</v>
      </c>
      <c r="J54" s="138" t="str">
        <f>VLOOKUP(E54,VIP!$A$2:$O13134,8,FALSE)</f>
        <v>Si</v>
      </c>
      <c r="K54" s="138" t="str">
        <f>VLOOKUP(E54,VIP!$A$2:$O16708,6,0)</f>
        <v>NO</v>
      </c>
      <c r="L54" s="143" t="s">
        <v>2409</v>
      </c>
      <c r="M54" s="233" t="s">
        <v>2530</v>
      </c>
      <c r="N54" s="93" t="s">
        <v>2443</v>
      </c>
      <c r="O54" s="138" t="s">
        <v>2444</v>
      </c>
      <c r="P54" s="143"/>
      <c r="Q54" s="234">
        <v>44465.588333333333</v>
      </c>
    </row>
    <row r="55" spans="1:17" s="119" customFormat="1" ht="21" customHeight="1" x14ac:dyDescent="0.25">
      <c r="A55" s="138" t="str">
        <f>VLOOKUP(E55,'LISTADO ATM'!$A$2:$C$901,3,0)</f>
        <v>SUR</v>
      </c>
      <c r="B55" s="144">
        <v>3336036814</v>
      </c>
      <c r="C55" s="94">
        <v>44464.50677083333</v>
      </c>
      <c r="D55" s="94" t="s">
        <v>2174</v>
      </c>
      <c r="E55" s="136">
        <v>699</v>
      </c>
      <c r="F55" s="138" t="str">
        <f>VLOOKUP(E55,VIP!$A$2:$O16256,2,0)</f>
        <v>DRBR699</v>
      </c>
      <c r="G55" s="138" t="str">
        <f>VLOOKUP(E55,'LISTADO ATM'!$A$2:$B$900,2,0)</f>
        <v>ATM S/M Bravo Bani</v>
      </c>
      <c r="H55" s="138" t="str">
        <f>VLOOKUP(E55,VIP!$A$2:$O21217,7,FALSE)</f>
        <v>NO</v>
      </c>
      <c r="I55" s="138" t="str">
        <f>VLOOKUP(E55,VIP!$A$2:$O13182,8,FALSE)</f>
        <v>SI</v>
      </c>
      <c r="J55" s="138" t="str">
        <f>VLOOKUP(E55,VIP!$A$2:$O13132,8,FALSE)</f>
        <v>SI</v>
      </c>
      <c r="K55" s="138" t="str">
        <f>VLOOKUP(E55,VIP!$A$2:$O16706,6,0)</f>
        <v>NO</v>
      </c>
      <c r="L55" s="143" t="s">
        <v>2455</v>
      </c>
      <c r="M55" s="93" t="s">
        <v>2437</v>
      </c>
      <c r="N55" s="93" t="s">
        <v>2443</v>
      </c>
      <c r="O55" s="138" t="s">
        <v>2445</v>
      </c>
      <c r="P55" s="143"/>
      <c r="Q55" s="93" t="s">
        <v>2455</v>
      </c>
    </row>
    <row r="56" spans="1:17" s="119" customFormat="1" ht="21" customHeight="1" x14ac:dyDescent="0.25">
      <c r="A56" s="138" t="str">
        <f>VLOOKUP(E56,'LISTADO ATM'!$A$2:$C$901,3,0)</f>
        <v>DISTRITO NACIONAL</v>
      </c>
      <c r="B56" s="144">
        <v>3336036815</v>
      </c>
      <c r="C56" s="94">
        <v>44464.507164351853</v>
      </c>
      <c r="D56" s="94" t="s">
        <v>2174</v>
      </c>
      <c r="E56" s="136">
        <v>302</v>
      </c>
      <c r="F56" s="138" t="str">
        <f>VLOOKUP(E56,VIP!$A$2:$O16255,2,0)</f>
        <v>DRBR302</v>
      </c>
      <c r="G56" s="138" t="str">
        <f>VLOOKUP(E56,'LISTADO ATM'!$A$2:$B$900,2,0)</f>
        <v xml:space="preserve">ATM S/M Aprezio Los Mameyes  </v>
      </c>
      <c r="H56" s="138" t="str">
        <f>VLOOKUP(E56,VIP!$A$2:$O21216,7,FALSE)</f>
        <v>Si</v>
      </c>
      <c r="I56" s="138" t="str">
        <f>VLOOKUP(E56,VIP!$A$2:$O13181,8,FALSE)</f>
        <v>Si</v>
      </c>
      <c r="J56" s="138" t="str">
        <f>VLOOKUP(E56,VIP!$A$2:$O13131,8,FALSE)</f>
        <v>Si</v>
      </c>
      <c r="K56" s="138" t="str">
        <f>VLOOKUP(E56,VIP!$A$2:$O16705,6,0)</f>
        <v>NO</v>
      </c>
      <c r="L56" s="143" t="s">
        <v>2212</v>
      </c>
      <c r="M56" s="233" t="s">
        <v>2530</v>
      </c>
      <c r="N56" s="93" t="s">
        <v>2443</v>
      </c>
      <c r="O56" s="138" t="s">
        <v>2445</v>
      </c>
      <c r="P56" s="143"/>
      <c r="Q56" s="234">
        <v>44465.422534722224</v>
      </c>
    </row>
    <row r="57" spans="1:17" s="119" customFormat="1" ht="21" customHeight="1" x14ac:dyDescent="0.25">
      <c r="A57" s="138" t="str">
        <f>VLOOKUP(E57,'LISTADO ATM'!$A$2:$C$901,3,0)</f>
        <v>DISTRITO NACIONAL</v>
      </c>
      <c r="B57" s="144">
        <v>3336036818</v>
      </c>
      <c r="C57" s="94">
        <v>44464.508553240739</v>
      </c>
      <c r="D57" s="94" t="s">
        <v>2174</v>
      </c>
      <c r="E57" s="136">
        <v>586</v>
      </c>
      <c r="F57" s="138" t="str">
        <f>VLOOKUP(E57,VIP!$A$2:$O16253,2,0)</f>
        <v>DRBR01Q</v>
      </c>
      <c r="G57" s="138" t="str">
        <f>VLOOKUP(E57,'LISTADO ATM'!$A$2:$B$900,2,0)</f>
        <v xml:space="preserve">ATM Palacio de Justicia D.N. </v>
      </c>
      <c r="H57" s="138" t="str">
        <f>VLOOKUP(E57,VIP!$A$2:$O21214,7,FALSE)</f>
        <v>Si</v>
      </c>
      <c r="I57" s="138" t="str">
        <f>VLOOKUP(E57,VIP!$A$2:$O13179,8,FALSE)</f>
        <v>Si</v>
      </c>
      <c r="J57" s="138" t="str">
        <f>VLOOKUP(E57,VIP!$A$2:$O13129,8,FALSE)</f>
        <v>Si</v>
      </c>
      <c r="K57" s="138" t="str">
        <f>VLOOKUP(E57,VIP!$A$2:$O16703,6,0)</f>
        <v>NO</v>
      </c>
      <c r="L57" s="143" t="s">
        <v>2212</v>
      </c>
      <c r="M57" s="93" t="s">
        <v>2437</v>
      </c>
      <c r="N57" s="93" t="s">
        <v>2443</v>
      </c>
      <c r="O57" s="138" t="s">
        <v>2445</v>
      </c>
      <c r="P57" s="143"/>
      <c r="Q57" s="93" t="s">
        <v>2212</v>
      </c>
    </row>
    <row r="58" spans="1:17" s="119" customFormat="1" ht="21" customHeight="1" x14ac:dyDescent="0.25">
      <c r="A58" s="138" t="str">
        <f>VLOOKUP(E58,'LISTADO ATM'!$A$2:$C$901,3,0)</f>
        <v>ESTE</v>
      </c>
      <c r="B58" s="144">
        <v>3336036836</v>
      </c>
      <c r="C58" s="94">
        <v>44464.545914351853</v>
      </c>
      <c r="D58" s="94" t="s">
        <v>2174</v>
      </c>
      <c r="E58" s="136">
        <v>294</v>
      </c>
      <c r="F58" s="138" t="str">
        <f>VLOOKUP(E58,VIP!$A$2:$O16251,2,0)</f>
        <v>DRBR294</v>
      </c>
      <c r="G58" s="138" t="str">
        <f>VLOOKUP(E58,'LISTADO ATM'!$A$2:$B$900,2,0)</f>
        <v xml:space="preserve">ATM Plaza Zaglul San Pedro II </v>
      </c>
      <c r="H58" s="138" t="str">
        <f>VLOOKUP(E58,VIP!$A$2:$O21212,7,FALSE)</f>
        <v>Si</v>
      </c>
      <c r="I58" s="138" t="str">
        <f>VLOOKUP(E58,VIP!$A$2:$O13177,8,FALSE)</f>
        <v>Si</v>
      </c>
      <c r="J58" s="138" t="str">
        <f>VLOOKUP(E58,VIP!$A$2:$O13127,8,FALSE)</f>
        <v>Si</v>
      </c>
      <c r="K58" s="138" t="str">
        <f>VLOOKUP(E58,VIP!$A$2:$O16701,6,0)</f>
        <v>NO</v>
      </c>
      <c r="L58" s="143" t="s">
        <v>2455</v>
      </c>
      <c r="M58" s="93" t="s">
        <v>2437</v>
      </c>
      <c r="N58" s="93" t="s">
        <v>2443</v>
      </c>
      <c r="O58" s="138" t="s">
        <v>2445</v>
      </c>
      <c r="P58" s="143"/>
      <c r="Q58" s="93" t="s">
        <v>2455</v>
      </c>
    </row>
    <row r="59" spans="1:17" s="119" customFormat="1" ht="21" customHeight="1" x14ac:dyDescent="0.25">
      <c r="A59" s="138" t="str">
        <f>VLOOKUP(E59,'LISTADO ATM'!$A$2:$C$901,3,0)</f>
        <v>ESTE</v>
      </c>
      <c r="B59" s="144">
        <v>3336036838</v>
      </c>
      <c r="C59" s="94">
        <v>44464.561527777776</v>
      </c>
      <c r="D59" s="94" t="s">
        <v>2440</v>
      </c>
      <c r="E59" s="136">
        <v>634</v>
      </c>
      <c r="F59" s="138" t="str">
        <f>VLOOKUP(E59,VIP!$A$2:$O16250,2,0)</f>
        <v>DRBR273</v>
      </c>
      <c r="G59" s="138" t="str">
        <f>VLOOKUP(E59,'LISTADO ATM'!$A$2:$B$900,2,0)</f>
        <v xml:space="preserve">ATM Ayuntamiento Los Llanos (SPM) </v>
      </c>
      <c r="H59" s="138" t="str">
        <f>VLOOKUP(E59,VIP!$A$2:$O21211,7,FALSE)</f>
        <v>Si</v>
      </c>
      <c r="I59" s="138" t="str">
        <f>VLOOKUP(E59,VIP!$A$2:$O13176,8,FALSE)</f>
        <v>Si</v>
      </c>
      <c r="J59" s="138" t="str">
        <f>VLOOKUP(E59,VIP!$A$2:$O13126,8,FALSE)</f>
        <v>Si</v>
      </c>
      <c r="K59" s="138" t="str">
        <f>VLOOKUP(E59,VIP!$A$2:$O16700,6,0)</f>
        <v>NO</v>
      </c>
      <c r="L59" s="143" t="s">
        <v>2433</v>
      </c>
      <c r="M59" s="93" t="s">
        <v>2437</v>
      </c>
      <c r="N59" s="93" t="s">
        <v>2443</v>
      </c>
      <c r="O59" s="138" t="s">
        <v>2444</v>
      </c>
      <c r="P59" s="143"/>
      <c r="Q59" s="93" t="s">
        <v>2433</v>
      </c>
    </row>
    <row r="60" spans="1:17" s="119" customFormat="1" ht="21" customHeight="1" x14ac:dyDescent="0.25">
      <c r="A60" s="138" t="str">
        <f>VLOOKUP(E60,'LISTADO ATM'!$A$2:$C$901,3,0)</f>
        <v>ESTE</v>
      </c>
      <c r="B60" s="144">
        <v>3336036839</v>
      </c>
      <c r="C60" s="94">
        <v>44464.566041666665</v>
      </c>
      <c r="D60" s="94" t="s">
        <v>2174</v>
      </c>
      <c r="E60" s="136">
        <v>213</v>
      </c>
      <c r="F60" s="138" t="str">
        <f>VLOOKUP(E60,VIP!$A$2:$O16249,2,0)</f>
        <v>DRBR213</v>
      </c>
      <c r="G60" s="138" t="str">
        <f>VLOOKUP(E60,'LISTADO ATM'!$A$2:$B$900,2,0)</f>
        <v xml:space="preserve">ATM Almacenes Iberia (La Romana) </v>
      </c>
      <c r="H60" s="138" t="str">
        <f>VLOOKUP(E60,VIP!$A$2:$O21210,7,FALSE)</f>
        <v>Si</v>
      </c>
      <c r="I60" s="138" t="str">
        <f>VLOOKUP(E60,VIP!$A$2:$O13175,8,FALSE)</f>
        <v>Si</v>
      </c>
      <c r="J60" s="138" t="str">
        <f>VLOOKUP(E60,VIP!$A$2:$O13125,8,FALSE)</f>
        <v>Si</v>
      </c>
      <c r="K60" s="138" t="str">
        <f>VLOOKUP(E60,VIP!$A$2:$O16699,6,0)</f>
        <v>NO</v>
      </c>
      <c r="L60" s="143" t="s">
        <v>2212</v>
      </c>
      <c r="M60" s="93" t="s">
        <v>2437</v>
      </c>
      <c r="N60" s="93" t="s">
        <v>2443</v>
      </c>
      <c r="O60" s="138" t="s">
        <v>2445</v>
      </c>
      <c r="P60" s="143"/>
      <c r="Q60" s="93" t="s">
        <v>2212</v>
      </c>
    </row>
    <row r="61" spans="1:17" s="119" customFormat="1" ht="21" customHeight="1" x14ac:dyDescent="0.25">
      <c r="A61" s="138" t="str">
        <f>VLOOKUP(E61,'LISTADO ATM'!$A$2:$C$901,3,0)</f>
        <v>ESTE</v>
      </c>
      <c r="B61" s="144">
        <v>3336036843</v>
      </c>
      <c r="C61" s="94">
        <v>44464.567291666666</v>
      </c>
      <c r="D61" s="94" t="s">
        <v>2174</v>
      </c>
      <c r="E61" s="136">
        <v>353</v>
      </c>
      <c r="F61" s="138" t="str">
        <f>VLOOKUP(E61,VIP!$A$2:$O16247,2,0)</f>
        <v>DRBR353</v>
      </c>
      <c r="G61" s="138" t="str">
        <f>VLOOKUP(E61,'LISTADO ATM'!$A$2:$B$900,2,0)</f>
        <v xml:space="preserve">ATM Estación Boulevard Juan Dolio </v>
      </c>
      <c r="H61" s="138" t="str">
        <f>VLOOKUP(E61,VIP!$A$2:$O21208,7,FALSE)</f>
        <v>Si</v>
      </c>
      <c r="I61" s="138" t="str">
        <f>VLOOKUP(E61,VIP!$A$2:$O13173,8,FALSE)</f>
        <v>Si</v>
      </c>
      <c r="J61" s="138" t="str">
        <f>VLOOKUP(E61,VIP!$A$2:$O13123,8,FALSE)</f>
        <v>Si</v>
      </c>
      <c r="K61" s="138" t="str">
        <f>VLOOKUP(E61,VIP!$A$2:$O16697,6,0)</f>
        <v>NO</v>
      </c>
      <c r="L61" s="143" t="s">
        <v>2212</v>
      </c>
      <c r="M61" s="93" t="s">
        <v>2437</v>
      </c>
      <c r="N61" s="93" t="s">
        <v>2443</v>
      </c>
      <c r="O61" s="138" t="s">
        <v>2445</v>
      </c>
      <c r="P61" s="143"/>
      <c r="Q61" s="93" t="s">
        <v>2212</v>
      </c>
    </row>
    <row r="62" spans="1:17" s="119" customFormat="1" ht="21" customHeight="1" x14ac:dyDescent="0.25">
      <c r="A62" s="138" t="str">
        <f>VLOOKUP(E62,'LISTADO ATM'!$A$2:$C$901,3,0)</f>
        <v>ESTE</v>
      </c>
      <c r="B62" s="144">
        <v>3336036844</v>
      </c>
      <c r="C62" s="94">
        <v>44464.567743055559</v>
      </c>
      <c r="D62" s="94" t="s">
        <v>2174</v>
      </c>
      <c r="E62" s="136">
        <v>631</v>
      </c>
      <c r="F62" s="138" t="str">
        <f>VLOOKUP(E62,VIP!$A$2:$O16246,2,0)</f>
        <v>DRBR417</v>
      </c>
      <c r="G62" s="138" t="str">
        <f>VLOOKUP(E62,'LISTADO ATM'!$A$2:$B$900,2,0)</f>
        <v xml:space="preserve">ATM ASOCODEQUI (San Pedro) </v>
      </c>
      <c r="H62" s="138" t="str">
        <f>VLOOKUP(E62,VIP!$A$2:$O21207,7,FALSE)</f>
        <v>Si</v>
      </c>
      <c r="I62" s="138" t="str">
        <f>VLOOKUP(E62,VIP!$A$2:$O13172,8,FALSE)</f>
        <v>Si</v>
      </c>
      <c r="J62" s="138" t="str">
        <f>VLOOKUP(E62,VIP!$A$2:$O13122,8,FALSE)</f>
        <v>Si</v>
      </c>
      <c r="K62" s="138" t="str">
        <f>VLOOKUP(E62,VIP!$A$2:$O16696,6,0)</f>
        <v>NO</v>
      </c>
      <c r="L62" s="143" t="s">
        <v>2212</v>
      </c>
      <c r="M62" s="93" t="s">
        <v>2437</v>
      </c>
      <c r="N62" s="93" t="s">
        <v>2443</v>
      </c>
      <c r="O62" s="138" t="s">
        <v>2445</v>
      </c>
      <c r="P62" s="143"/>
      <c r="Q62" s="93" t="s">
        <v>2212</v>
      </c>
    </row>
    <row r="63" spans="1:17" s="119" customFormat="1" ht="21" customHeight="1" x14ac:dyDescent="0.25">
      <c r="A63" s="138" t="str">
        <f>VLOOKUP(E63,'LISTADO ATM'!$A$2:$C$901,3,0)</f>
        <v>ESTE</v>
      </c>
      <c r="B63" s="144">
        <v>3336036851</v>
      </c>
      <c r="C63" s="94">
        <v>44464.586724537039</v>
      </c>
      <c r="D63" s="94" t="s">
        <v>2440</v>
      </c>
      <c r="E63" s="136">
        <v>742</v>
      </c>
      <c r="F63" s="138" t="str">
        <f>VLOOKUP(E63,VIP!$A$2:$O16245,2,0)</f>
        <v>DRBR990</v>
      </c>
      <c r="G63" s="138" t="str">
        <f>VLOOKUP(E63,'LISTADO ATM'!$A$2:$B$900,2,0)</f>
        <v xml:space="preserve">ATM Oficina Plaza del Rey (La Romana) </v>
      </c>
      <c r="H63" s="138" t="str">
        <f>VLOOKUP(E63,VIP!$A$2:$O21206,7,FALSE)</f>
        <v>Si</v>
      </c>
      <c r="I63" s="138" t="str">
        <f>VLOOKUP(E63,VIP!$A$2:$O13171,8,FALSE)</f>
        <v>Si</v>
      </c>
      <c r="J63" s="138" t="str">
        <f>VLOOKUP(E63,VIP!$A$2:$O13121,8,FALSE)</f>
        <v>Si</v>
      </c>
      <c r="K63" s="138" t="str">
        <f>VLOOKUP(E63,VIP!$A$2:$O16695,6,0)</f>
        <v>NO</v>
      </c>
      <c r="L63" s="143" t="s">
        <v>2409</v>
      </c>
      <c r="M63" s="93" t="s">
        <v>2437</v>
      </c>
      <c r="N63" s="93" t="s">
        <v>2443</v>
      </c>
      <c r="O63" s="138" t="s">
        <v>2444</v>
      </c>
      <c r="P63" s="143"/>
      <c r="Q63" s="93" t="s">
        <v>2409</v>
      </c>
    </row>
    <row r="64" spans="1:17" s="119" customFormat="1" ht="21" customHeight="1" x14ac:dyDescent="0.25">
      <c r="A64" s="138" t="str">
        <f>VLOOKUP(E64,'LISTADO ATM'!$A$2:$C$901,3,0)</f>
        <v>DISTRITO NACIONAL</v>
      </c>
      <c r="B64" s="144">
        <v>3336036852</v>
      </c>
      <c r="C64" s="94">
        <v>44464.587800925925</v>
      </c>
      <c r="D64" s="94" t="s">
        <v>2440</v>
      </c>
      <c r="E64" s="136">
        <v>858</v>
      </c>
      <c r="F64" s="138" t="str">
        <f>VLOOKUP(E64,VIP!$A$2:$O16244,2,0)</f>
        <v>DRBR858</v>
      </c>
      <c r="G64" s="138" t="str">
        <f>VLOOKUP(E64,'LISTADO ATM'!$A$2:$B$900,2,0)</f>
        <v xml:space="preserve">ATM Cooperativa Maestros (COOPNAMA) </v>
      </c>
      <c r="H64" s="138" t="str">
        <f>VLOOKUP(E64,VIP!$A$2:$O21205,7,FALSE)</f>
        <v>Si</v>
      </c>
      <c r="I64" s="138" t="str">
        <f>VLOOKUP(E64,VIP!$A$2:$O13170,8,FALSE)</f>
        <v>No</v>
      </c>
      <c r="J64" s="138" t="str">
        <f>VLOOKUP(E64,VIP!$A$2:$O13120,8,FALSE)</f>
        <v>No</v>
      </c>
      <c r="K64" s="138" t="str">
        <f>VLOOKUP(E64,VIP!$A$2:$O16694,6,0)</f>
        <v>NO</v>
      </c>
      <c r="L64" s="143" t="s">
        <v>2409</v>
      </c>
      <c r="M64" s="93" t="s">
        <v>2437</v>
      </c>
      <c r="N64" s="93" t="s">
        <v>2443</v>
      </c>
      <c r="O64" s="138" t="s">
        <v>2444</v>
      </c>
      <c r="P64" s="143"/>
      <c r="Q64" s="93" t="s">
        <v>2409</v>
      </c>
    </row>
    <row r="65" spans="1:17" s="119" customFormat="1" ht="21" customHeight="1" x14ac:dyDescent="0.25">
      <c r="A65" s="138" t="str">
        <f>VLOOKUP(E65,'LISTADO ATM'!$A$2:$C$901,3,0)</f>
        <v>DISTRITO NACIONAL</v>
      </c>
      <c r="B65" s="144">
        <v>3336036853</v>
      </c>
      <c r="C65" s="94">
        <v>44464.590775462966</v>
      </c>
      <c r="D65" s="94" t="s">
        <v>2174</v>
      </c>
      <c r="E65" s="136">
        <v>85</v>
      </c>
      <c r="F65" s="138" t="str">
        <f>VLOOKUP(E65,VIP!$A$2:$O16243,2,0)</f>
        <v>DRBR085</v>
      </c>
      <c r="G65" s="138" t="str">
        <f>VLOOKUP(E65,'LISTADO ATM'!$A$2:$B$900,2,0)</f>
        <v xml:space="preserve">ATM Oficina San Isidro (Fuerza Aérea) </v>
      </c>
      <c r="H65" s="138" t="str">
        <f>VLOOKUP(E65,VIP!$A$2:$O21204,7,FALSE)</f>
        <v>Si</v>
      </c>
      <c r="I65" s="138" t="str">
        <f>VLOOKUP(E65,VIP!$A$2:$O13169,8,FALSE)</f>
        <v>Si</v>
      </c>
      <c r="J65" s="138" t="str">
        <f>VLOOKUP(E65,VIP!$A$2:$O13119,8,FALSE)</f>
        <v>Si</v>
      </c>
      <c r="K65" s="138" t="str">
        <f>VLOOKUP(E65,VIP!$A$2:$O16693,6,0)</f>
        <v>NO</v>
      </c>
      <c r="L65" s="143" t="s">
        <v>2455</v>
      </c>
      <c r="M65" s="93" t="s">
        <v>2437</v>
      </c>
      <c r="N65" s="93" t="s">
        <v>2443</v>
      </c>
      <c r="O65" s="138" t="s">
        <v>2445</v>
      </c>
      <c r="P65" s="143"/>
      <c r="Q65" s="93" t="s">
        <v>2455</v>
      </c>
    </row>
    <row r="66" spans="1:17" s="119" customFormat="1" ht="21" customHeight="1" x14ac:dyDescent="0.25">
      <c r="A66" s="138" t="str">
        <f>VLOOKUP(E66,'LISTADO ATM'!$A$2:$C$901,3,0)</f>
        <v>NORTE</v>
      </c>
      <c r="B66" s="144">
        <v>3336036855</v>
      </c>
      <c r="C66" s="94">
        <v>44464.594131944446</v>
      </c>
      <c r="D66" s="94" t="s">
        <v>2459</v>
      </c>
      <c r="E66" s="136">
        <v>956</v>
      </c>
      <c r="F66" s="138" t="str">
        <f>VLOOKUP(E66,VIP!$A$2:$O16242,2,0)</f>
        <v>DRBR956</v>
      </c>
      <c r="G66" s="138" t="str">
        <f>VLOOKUP(E66,'LISTADO ATM'!$A$2:$B$900,2,0)</f>
        <v xml:space="preserve">ATM Autoservicio El Jaya (SFM) </v>
      </c>
      <c r="H66" s="138" t="str">
        <f>VLOOKUP(E66,VIP!$A$2:$O21203,7,FALSE)</f>
        <v>Si</v>
      </c>
      <c r="I66" s="138" t="str">
        <f>VLOOKUP(E66,VIP!$A$2:$O13168,8,FALSE)</f>
        <v>Si</v>
      </c>
      <c r="J66" s="138" t="str">
        <f>VLOOKUP(E66,VIP!$A$2:$O13118,8,FALSE)</f>
        <v>Si</v>
      </c>
      <c r="K66" s="138" t="str">
        <f>VLOOKUP(E66,VIP!$A$2:$O16692,6,0)</f>
        <v>NO</v>
      </c>
      <c r="L66" s="143" t="s">
        <v>2625</v>
      </c>
      <c r="M66" s="93" t="s">
        <v>2437</v>
      </c>
      <c r="N66" s="93" t="s">
        <v>2443</v>
      </c>
      <c r="O66" s="138" t="s">
        <v>2614</v>
      </c>
      <c r="P66" s="143"/>
      <c r="Q66" s="93" t="s">
        <v>2625</v>
      </c>
    </row>
    <row r="67" spans="1:17" s="119" customFormat="1" ht="21" customHeight="1" x14ac:dyDescent="0.25">
      <c r="A67" s="138" t="str">
        <f>VLOOKUP(E67,'LISTADO ATM'!$A$2:$C$901,3,0)</f>
        <v>NORTE</v>
      </c>
      <c r="B67" s="144">
        <v>3336036857</v>
      </c>
      <c r="C67" s="94">
        <v>44464.606446759259</v>
      </c>
      <c r="D67" s="94" t="s">
        <v>2174</v>
      </c>
      <c r="E67" s="136">
        <v>396</v>
      </c>
      <c r="F67" s="138" t="str">
        <f>VLOOKUP(E67,VIP!$A$2:$O16241,2,0)</f>
        <v>DRBR396</v>
      </c>
      <c r="G67" s="138" t="str">
        <f>VLOOKUP(E67,'LISTADO ATM'!$A$2:$B$900,2,0)</f>
        <v xml:space="preserve">ATM Oficina Plaza Ulloa (La Fuente) </v>
      </c>
      <c r="H67" s="138" t="str">
        <f>VLOOKUP(E67,VIP!$A$2:$O21202,7,FALSE)</f>
        <v>Si</v>
      </c>
      <c r="I67" s="138" t="str">
        <f>VLOOKUP(E67,VIP!$A$2:$O13167,8,FALSE)</f>
        <v>Si</v>
      </c>
      <c r="J67" s="138" t="str">
        <f>VLOOKUP(E67,VIP!$A$2:$O13117,8,FALSE)</f>
        <v>Si</v>
      </c>
      <c r="K67" s="138" t="str">
        <f>VLOOKUP(E67,VIP!$A$2:$O16691,6,0)</f>
        <v>NO</v>
      </c>
      <c r="L67" s="143" t="s">
        <v>2212</v>
      </c>
      <c r="M67" s="93" t="s">
        <v>2437</v>
      </c>
      <c r="N67" s="93" t="s">
        <v>2443</v>
      </c>
      <c r="O67" s="138" t="s">
        <v>2445</v>
      </c>
      <c r="P67" s="143"/>
      <c r="Q67" s="93" t="s">
        <v>2212</v>
      </c>
    </row>
    <row r="68" spans="1:17" s="119" customFormat="1" ht="21" customHeight="1" x14ac:dyDescent="0.25">
      <c r="A68" s="138" t="str">
        <f>VLOOKUP(E68,'LISTADO ATM'!$A$2:$C$901,3,0)</f>
        <v>DISTRITO NACIONAL</v>
      </c>
      <c r="B68" s="144">
        <v>3336036860</v>
      </c>
      <c r="C68" s="94">
        <v>44464.633726851855</v>
      </c>
      <c r="D68" s="94" t="s">
        <v>2459</v>
      </c>
      <c r="E68" s="136">
        <v>713</v>
      </c>
      <c r="F68" s="138" t="str">
        <f>VLOOKUP(E68,VIP!$A$2:$O16254,2,0)</f>
        <v>DRBR016</v>
      </c>
      <c r="G68" s="138" t="str">
        <f>VLOOKUP(E68,'LISTADO ATM'!$A$2:$B$900,2,0)</f>
        <v xml:space="preserve">ATM Oficina Las Américas </v>
      </c>
      <c r="H68" s="138" t="str">
        <f>VLOOKUP(E68,VIP!$A$2:$O21215,7,FALSE)</f>
        <v>Si</v>
      </c>
      <c r="I68" s="138" t="str">
        <f>VLOOKUP(E68,VIP!$A$2:$O13180,8,FALSE)</f>
        <v>Si</v>
      </c>
      <c r="J68" s="138" t="str">
        <f>VLOOKUP(E68,VIP!$A$2:$O13130,8,FALSE)</f>
        <v>Si</v>
      </c>
      <c r="K68" s="138" t="str">
        <f>VLOOKUP(E68,VIP!$A$2:$O16704,6,0)</f>
        <v>NO</v>
      </c>
      <c r="L68" s="143" t="s">
        <v>2409</v>
      </c>
      <c r="M68" s="93" t="s">
        <v>2437</v>
      </c>
      <c r="N68" s="93" t="s">
        <v>2443</v>
      </c>
      <c r="O68" s="138" t="s">
        <v>2614</v>
      </c>
      <c r="P68" s="143"/>
      <c r="Q68" s="93" t="s">
        <v>2409</v>
      </c>
    </row>
    <row r="69" spans="1:17" ht="18" x14ac:dyDescent="0.25">
      <c r="A69" s="138" t="str">
        <f>VLOOKUP(E69,'LISTADO ATM'!$A$2:$C$901,3,0)</f>
        <v>NORTE</v>
      </c>
      <c r="B69" s="144">
        <v>3336036877</v>
      </c>
      <c r="C69" s="94">
        <v>44464.668344907404</v>
      </c>
      <c r="D69" s="94" t="s">
        <v>2612</v>
      </c>
      <c r="E69" s="136">
        <v>129</v>
      </c>
      <c r="F69" s="138" t="str">
        <f>VLOOKUP(E69,VIP!$A$2:$O16253,2,0)</f>
        <v>DRBR129</v>
      </c>
      <c r="G69" s="138" t="str">
        <f>VLOOKUP(E69,'LISTADO ATM'!$A$2:$B$900,2,0)</f>
        <v xml:space="preserve">ATM Multicentro La Sirena (Santiago) </v>
      </c>
      <c r="H69" s="138" t="str">
        <f>VLOOKUP(E69,VIP!$A$2:$O21214,7,FALSE)</f>
        <v>Si</v>
      </c>
      <c r="I69" s="138" t="str">
        <f>VLOOKUP(E69,VIP!$A$2:$O13179,8,FALSE)</f>
        <v>Si</v>
      </c>
      <c r="J69" s="138" t="str">
        <f>VLOOKUP(E69,VIP!$A$2:$O13129,8,FALSE)</f>
        <v>Si</v>
      </c>
      <c r="K69" s="138" t="str">
        <f>VLOOKUP(E69,VIP!$A$2:$O16703,6,0)</f>
        <v>SI</v>
      </c>
      <c r="L69" s="143" t="s">
        <v>2409</v>
      </c>
      <c r="M69" s="93" t="s">
        <v>2437</v>
      </c>
      <c r="N69" s="93" t="s">
        <v>2443</v>
      </c>
      <c r="O69" s="138" t="s">
        <v>2613</v>
      </c>
      <c r="P69" s="143"/>
      <c r="Q69" s="93" t="s">
        <v>2409</v>
      </c>
    </row>
    <row r="70" spans="1:17" ht="18" x14ac:dyDescent="0.25">
      <c r="A70" s="138" t="str">
        <f>VLOOKUP(E70,'LISTADO ATM'!$A$2:$C$901,3,0)</f>
        <v>DISTRITO NACIONAL</v>
      </c>
      <c r="B70" s="144">
        <v>3336036892</v>
      </c>
      <c r="C70" s="94">
        <v>44464.679155092592</v>
      </c>
      <c r="D70" s="94" t="s">
        <v>2174</v>
      </c>
      <c r="E70" s="136">
        <v>578</v>
      </c>
      <c r="F70" s="138" t="str">
        <f>VLOOKUP(E70,VIP!$A$2:$O16251,2,0)</f>
        <v>DRBR324</v>
      </c>
      <c r="G70" s="138" t="str">
        <f>VLOOKUP(E70,'LISTADO ATM'!$A$2:$B$900,2,0)</f>
        <v xml:space="preserve">ATM Procuraduría General de la República </v>
      </c>
      <c r="H70" s="138" t="str">
        <f>VLOOKUP(E70,VIP!$A$2:$O21212,7,FALSE)</f>
        <v>Si</v>
      </c>
      <c r="I70" s="138" t="str">
        <f>VLOOKUP(E70,VIP!$A$2:$O13177,8,FALSE)</f>
        <v>No</v>
      </c>
      <c r="J70" s="138" t="str">
        <f>VLOOKUP(E70,VIP!$A$2:$O13127,8,FALSE)</f>
        <v>No</v>
      </c>
      <c r="K70" s="138" t="str">
        <f>VLOOKUP(E70,VIP!$A$2:$O16701,6,0)</f>
        <v>NO</v>
      </c>
      <c r="L70" s="143" t="s">
        <v>2238</v>
      </c>
      <c r="M70" s="93" t="s">
        <v>2437</v>
      </c>
      <c r="N70" s="93" t="s">
        <v>2443</v>
      </c>
      <c r="O70" s="138" t="s">
        <v>2445</v>
      </c>
      <c r="P70" s="143"/>
      <c r="Q70" s="93" t="s">
        <v>2238</v>
      </c>
    </row>
    <row r="71" spans="1:17" ht="18" x14ac:dyDescent="0.25">
      <c r="A71" s="138" t="str">
        <f>VLOOKUP(E71,'LISTADO ATM'!$A$2:$C$901,3,0)</f>
        <v>NORTE</v>
      </c>
      <c r="B71" s="144">
        <v>3336036902</v>
      </c>
      <c r="C71" s="94">
        <v>44464.684930555559</v>
      </c>
      <c r="D71" s="94" t="s">
        <v>2175</v>
      </c>
      <c r="E71" s="136">
        <v>282</v>
      </c>
      <c r="F71" s="138" t="str">
        <f>VLOOKUP(E71,VIP!$A$2:$O16250,2,0)</f>
        <v>DRBR282</v>
      </c>
      <c r="G71" s="138" t="str">
        <f>VLOOKUP(E71,'LISTADO ATM'!$A$2:$B$900,2,0)</f>
        <v xml:space="preserve">ATM Autobanco Nibaje </v>
      </c>
      <c r="H71" s="138" t="str">
        <f>VLOOKUP(E71,VIP!$A$2:$O21211,7,FALSE)</f>
        <v>Si</v>
      </c>
      <c r="I71" s="138" t="str">
        <f>VLOOKUP(E71,VIP!$A$2:$O13176,8,FALSE)</f>
        <v>Si</v>
      </c>
      <c r="J71" s="138" t="str">
        <f>VLOOKUP(E71,VIP!$A$2:$O13126,8,FALSE)</f>
        <v>Si</v>
      </c>
      <c r="K71" s="138" t="str">
        <f>VLOOKUP(E71,VIP!$A$2:$O16700,6,0)</f>
        <v>NO</v>
      </c>
      <c r="L71" s="143" t="s">
        <v>2455</v>
      </c>
      <c r="M71" s="233" t="s">
        <v>2530</v>
      </c>
      <c r="N71" s="93" t="s">
        <v>2443</v>
      </c>
      <c r="O71" s="138" t="s">
        <v>2622</v>
      </c>
      <c r="P71" s="143"/>
      <c r="Q71" s="234">
        <v>44465.58797453704</v>
      </c>
    </row>
    <row r="72" spans="1:17" ht="18" x14ac:dyDescent="0.25">
      <c r="A72" s="138" t="str">
        <f>VLOOKUP(E72,'LISTADO ATM'!$A$2:$C$901,3,0)</f>
        <v>DISTRITO NACIONAL</v>
      </c>
      <c r="B72" s="144">
        <v>3336036906</v>
      </c>
      <c r="C72" s="94">
        <v>44464.686828703707</v>
      </c>
      <c r="D72" s="94" t="s">
        <v>2174</v>
      </c>
      <c r="E72" s="136">
        <v>39</v>
      </c>
      <c r="F72" s="138" t="str">
        <f>VLOOKUP(E72,VIP!$A$2:$O16249,2,0)</f>
        <v>DRBR039</v>
      </c>
      <c r="G72" s="138" t="str">
        <f>VLOOKUP(E72,'LISTADO ATM'!$A$2:$B$900,2,0)</f>
        <v xml:space="preserve">ATM Oficina Ovando </v>
      </c>
      <c r="H72" s="138" t="str">
        <f>VLOOKUP(E72,VIP!$A$2:$O21210,7,FALSE)</f>
        <v>Si</v>
      </c>
      <c r="I72" s="138" t="str">
        <f>VLOOKUP(E72,VIP!$A$2:$O13175,8,FALSE)</f>
        <v>No</v>
      </c>
      <c r="J72" s="138" t="str">
        <f>VLOOKUP(E72,VIP!$A$2:$O13125,8,FALSE)</f>
        <v>No</v>
      </c>
      <c r="K72" s="138" t="str">
        <f>VLOOKUP(E72,VIP!$A$2:$O16699,6,0)</f>
        <v>NO</v>
      </c>
      <c r="L72" s="143" t="s">
        <v>2238</v>
      </c>
      <c r="M72" s="93" t="s">
        <v>2437</v>
      </c>
      <c r="N72" s="93" t="s">
        <v>2443</v>
      </c>
      <c r="O72" s="138" t="s">
        <v>2445</v>
      </c>
      <c r="P72" s="143"/>
      <c r="Q72" s="93" t="s">
        <v>2238</v>
      </c>
    </row>
    <row r="73" spans="1:17" ht="18" x14ac:dyDescent="0.25">
      <c r="A73" s="138" t="str">
        <f>VLOOKUP(E73,'LISTADO ATM'!$A$2:$C$901,3,0)</f>
        <v>DISTRITO NACIONAL</v>
      </c>
      <c r="B73" s="144">
        <v>3336036907</v>
      </c>
      <c r="C73" s="94">
        <v>44464.688333333332</v>
      </c>
      <c r="D73" s="94" t="s">
        <v>2174</v>
      </c>
      <c r="E73" s="136">
        <v>165</v>
      </c>
      <c r="F73" s="138" t="str">
        <f>VLOOKUP(E73,VIP!$A$2:$O16248,2,0)</f>
        <v>DRBR165</v>
      </c>
      <c r="G73" s="138" t="str">
        <f>VLOOKUP(E73,'LISTADO ATM'!$A$2:$B$900,2,0)</f>
        <v>ATM Autoservicio Megacentro</v>
      </c>
      <c r="H73" s="138" t="str">
        <f>VLOOKUP(E73,VIP!$A$2:$O21209,7,FALSE)</f>
        <v>Si</v>
      </c>
      <c r="I73" s="138" t="str">
        <f>VLOOKUP(E73,VIP!$A$2:$O13174,8,FALSE)</f>
        <v>Si</v>
      </c>
      <c r="J73" s="138" t="str">
        <f>VLOOKUP(E73,VIP!$A$2:$O13124,8,FALSE)</f>
        <v>Si</v>
      </c>
      <c r="K73" s="138" t="str">
        <f>VLOOKUP(E73,VIP!$A$2:$O16698,6,0)</f>
        <v>SI</v>
      </c>
      <c r="L73" s="143" t="s">
        <v>2455</v>
      </c>
      <c r="M73" s="93" t="s">
        <v>2437</v>
      </c>
      <c r="N73" s="93" t="s">
        <v>2443</v>
      </c>
      <c r="O73" s="138" t="s">
        <v>2445</v>
      </c>
      <c r="P73" s="143"/>
      <c r="Q73" s="93" t="s">
        <v>2455</v>
      </c>
    </row>
    <row r="74" spans="1:17" ht="18" x14ac:dyDescent="0.25">
      <c r="A74" s="138" t="str">
        <f>VLOOKUP(E74,'LISTADO ATM'!$A$2:$C$901,3,0)</f>
        <v>NORTE</v>
      </c>
      <c r="B74" s="144">
        <v>3336036913</v>
      </c>
      <c r="C74" s="94">
        <v>44464.690509259257</v>
      </c>
      <c r="D74" s="94" t="s">
        <v>2175</v>
      </c>
      <c r="E74" s="136">
        <v>405</v>
      </c>
      <c r="F74" s="138" t="str">
        <f>VLOOKUP(E74,VIP!$A$2:$O16247,2,0)</f>
        <v>DRBR405</v>
      </c>
      <c r="G74" s="138" t="str">
        <f>VLOOKUP(E74,'LISTADO ATM'!$A$2:$B$900,2,0)</f>
        <v xml:space="preserve">ATM UNP Loma de Cabrera </v>
      </c>
      <c r="H74" s="138" t="str">
        <f>VLOOKUP(E74,VIP!$A$2:$O21208,7,FALSE)</f>
        <v>Si</v>
      </c>
      <c r="I74" s="138" t="str">
        <f>VLOOKUP(E74,VIP!$A$2:$O13173,8,FALSE)</f>
        <v>Si</v>
      </c>
      <c r="J74" s="138" t="str">
        <f>VLOOKUP(E74,VIP!$A$2:$O13123,8,FALSE)</f>
        <v>Si</v>
      </c>
      <c r="K74" s="138" t="str">
        <f>VLOOKUP(E74,VIP!$A$2:$O16697,6,0)</f>
        <v>NO</v>
      </c>
      <c r="L74" s="143" t="s">
        <v>2455</v>
      </c>
      <c r="M74" s="233" t="s">
        <v>2530</v>
      </c>
      <c r="N74" s="93" t="s">
        <v>2443</v>
      </c>
      <c r="O74" s="138" t="s">
        <v>2622</v>
      </c>
      <c r="P74" s="143"/>
      <c r="Q74" s="234">
        <v>44465.445543981485</v>
      </c>
    </row>
    <row r="75" spans="1:17" ht="18" x14ac:dyDescent="0.25">
      <c r="A75" s="138" t="str">
        <f>VLOOKUP(E75,'LISTADO ATM'!$A$2:$C$901,3,0)</f>
        <v>ESTE</v>
      </c>
      <c r="B75" s="144">
        <v>3336036918</v>
      </c>
      <c r="C75" s="94">
        <v>44464.693009259259</v>
      </c>
      <c r="D75" s="94" t="s">
        <v>2174</v>
      </c>
      <c r="E75" s="136">
        <v>776</v>
      </c>
      <c r="F75" s="138" t="str">
        <f>VLOOKUP(E75,VIP!$A$2:$O16246,2,0)</f>
        <v>DRBR03D</v>
      </c>
      <c r="G75" s="138" t="str">
        <f>VLOOKUP(E75,'LISTADO ATM'!$A$2:$B$900,2,0)</f>
        <v xml:space="preserve">ATM Oficina Monte Plata </v>
      </c>
      <c r="H75" s="138" t="str">
        <f>VLOOKUP(E75,VIP!$A$2:$O21207,7,FALSE)</f>
        <v>Si</v>
      </c>
      <c r="I75" s="138" t="str">
        <f>VLOOKUP(E75,VIP!$A$2:$O13172,8,FALSE)</f>
        <v>Si</v>
      </c>
      <c r="J75" s="138" t="str">
        <f>VLOOKUP(E75,VIP!$A$2:$O13122,8,FALSE)</f>
        <v>Si</v>
      </c>
      <c r="K75" s="138" t="str">
        <f>VLOOKUP(E75,VIP!$A$2:$O16696,6,0)</f>
        <v>SI</v>
      </c>
      <c r="L75" s="143" t="s">
        <v>2212</v>
      </c>
      <c r="M75" s="93" t="s">
        <v>2437</v>
      </c>
      <c r="N75" s="93" t="s">
        <v>2443</v>
      </c>
      <c r="O75" s="138" t="s">
        <v>2445</v>
      </c>
      <c r="P75" s="143"/>
      <c r="Q75" s="93" t="s">
        <v>2212</v>
      </c>
    </row>
    <row r="76" spans="1:17" ht="18" x14ac:dyDescent="0.25">
      <c r="A76" s="138" t="str">
        <f>VLOOKUP(E76,'LISTADO ATM'!$A$2:$C$901,3,0)</f>
        <v>NORTE</v>
      </c>
      <c r="B76" s="144">
        <v>3336036925</v>
      </c>
      <c r="C76" s="94">
        <v>44464.703148148146</v>
      </c>
      <c r="D76" s="94" t="s">
        <v>2175</v>
      </c>
      <c r="E76" s="136">
        <v>136</v>
      </c>
      <c r="F76" s="138" t="str">
        <f>VLOOKUP(E76,VIP!$A$2:$O16245,2,0)</f>
        <v>DRBR136</v>
      </c>
      <c r="G76" s="138" t="str">
        <f>VLOOKUP(E76,'LISTADO ATM'!$A$2:$B$900,2,0)</f>
        <v>ATM S/M Xtra (Santiago)</v>
      </c>
      <c r="H76" s="138" t="str">
        <f>VLOOKUP(E76,VIP!$A$2:$O21206,7,FALSE)</f>
        <v>Si</v>
      </c>
      <c r="I76" s="138" t="str">
        <f>VLOOKUP(E76,VIP!$A$2:$O13171,8,FALSE)</f>
        <v>Si</v>
      </c>
      <c r="J76" s="138" t="str">
        <f>VLOOKUP(E76,VIP!$A$2:$O13121,8,FALSE)</f>
        <v>Si</v>
      </c>
      <c r="K76" s="138" t="str">
        <f>VLOOKUP(E76,VIP!$A$2:$O16695,6,0)</f>
        <v>NO</v>
      </c>
      <c r="L76" s="143" t="s">
        <v>2455</v>
      </c>
      <c r="M76" s="233" t="s">
        <v>2530</v>
      </c>
      <c r="N76" s="93" t="s">
        <v>2443</v>
      </c>
      <c r="O76" s="138" t="s">
        <v>2622</v>
      </c>
      <c r="P76" s="143"/>
      <c r="Q76" s="234">
        <v>44465.441631944443</v>
      </c>
    </row>
    <row r="77" spans="1:17" ht="18" x14ac:dyDescent="0.25">
      <c r="A77" s="138" t="str">
        <f>VLOOKUP(E77,'LISTADO ATM'!$A$2:$C$901,3,0)</f>
        <v>DISTRITO NACIONAL</v>
      </c>
      <c r="B77" s="144">
        <v>3336036926</v>
      </c>
      <c r="C77" s="94">
        <v>44464.709097222221</v>
      </c>
      <c r="D77" s="94" t="s">
        <v>2440</v>
      </c>
      <c r="E77" s="136">
        <v>407</v>
      </c>
      <c r="F77" s="138" t="str">
        <f>VLOOKUP(E77,VIP!$A$2:$O16244,2,0)</f>
        <v>DRBR407</v>
      </c>
      <c r="G77" s="138" t="str">
        <f>VLOOKUP(E77,'LISTADO ATM'!$A$2:$B$900,2,0)</f>
        <v xml:space="preserve">ATM Multicentro La Sirena Villa Mella </v>
      </c>
      <c r="H77" s="138" t="str">
        <f>VLOOKUP(E77,VIP!$A$2:$O21205,7,FALSE)</f>
        <v>Si</v>
      </c>
      <c r="I77" s="138" t="str">
        <f>VLOOKUP(E77,VIP!$A$2:$O13170,8,FALSE)</f>
        <v>Si</v>
      </c>
      <c r="J77" s="138" t="str">
        <f>VLOOKUP(E77,VIP!$A$2:$O13120,8,FALSE)</f>
        <v>Si</v>
      </c>
      <c r="K77" s="138" t="str">
        <f>VLOOKUP(E77,VIP!$A$2:$O16694,6,0)</f>
        <v>NO</v>
      </c>
      <c r="L77" s="143" t="s">
        <v>2409</v>
      </c>
      <c r="M77" s="233" t="s">
        <v>2530</v>
      </c>
      <c r="N77" s="93" t="s">
        <v>2443</v>
      </c>
      <c r="O77" s="138" t="s">
        <v>2444</v>
      </c>
      <c r="P77" s="143"/>
      <c r="Q77" s="234">
        <v>44465.573587962965</v>
      </c>
    </row>
    <row r="78" spans="1:17" ht="18" x14ac:dyDescent="0.25">
      <c r="A78" s="138" t="str">
        <f>VLOOKUP(E78,'LISTADO ATM'!$A$2:$C$901,3,0)</f>
        <v>DISTRITO NACIONAL</v>
      </c>
      <c r="B78" s="144">
        <v>3336036934</v>
      </c>
      <c r="C78" s="94">
        <v>44464.714363425926</v>
      </c>
      <c r="D78" s="94" t="s">
        <v>2459</v>
      </c>
      <c r="E78" s="136">
        <v>979</v>
      </c>
      <c r="F78" s="138" t="str">
        <f>VLOOKUP(E78,VIP!$A$2:$O16243,2,0)</f>
        <v>DRBR979</v>
      </c>
      <c r="G78" s="138" t="str">
        <f>VLOOKUP(E78,'LISTADO ATM'!$A$2:$B$900,2,0)</f>
        <v xml:space="preserve">ATM Oficina Luperón I </v>
      </c>
      <c r="H78" s="138" t="str">
        <f>VLOOKUP(E78,VIP!$A$2:$O21204,7,FALSE)</f>
        <v>Si</v>
      </c>
      <c r="I78" s="138" t="str">
        <f>VLOOKUP(E78,VIP!$A$2:$O13169,8,FALSE)</f>
        <v>Si</v>
      </c>
      <c r="J78" s="138" t="str">
        <f>VLOOKUP(E78,VIP!$A$2:$O13119,8,FALSE)</f>
        <v>Si</v>
      </c>
      <c r="K78" s="138" t="str">
        <f>VLOOKUP(E78,VIP!$A$2:$O16693,6,0)</f>
        <v>NO</v>
      </c>
      <c r="L78" s="143" t="s">
        <v>2409</v>
      </c>
      <c r="M78" s="93" t="s">
        <v>2437</v>
      </c>
      <c r="N78" s="93" t="s">
        <v>2443</v>
      </c>
      <c r="O78" s="138" t="s">
        <v>2630</v>
      </c>
      <c r="P78" s="143"/>
      <c r="Q78" s="93" t="s">
        <v>2409</v>
      </c>
    </row>
    <row r="79" spans="1:17" ht="18" x14ac:dyDescent="0.25">
      <c r="A79" s="138" t="str">
        <f>VLOOKUP(E79,'LISTADO ATM'!$A$2:$C$901,3,0)</f>
        <v>DISTRITO NACIONAL</v>
      </c>
      <c r="B79" s="144">
        <v>3336036936</v>
      </c>
      <c r="C79" s="94">
        <v>44464.72755787037</v>
      </c>
      <c r="D79" s="94" t="s">
        <v>2440</v>
      </c>
      <c r="E79" s="136">
        <v>26</v>
      </c>
      <c r="F79" s="138" t="str">
        <f>VLOOKUP(E79,VIP!$A$2:$O16242,2,0)</f>
        <v>DRBR221</v>
      </c>
      <c r="G79" s="138" t="str">
        <f>VLOOKUP(E79,'LISTADO ATM'!$A$2:$B$900,2,0)</f>
        <v>ATM S/M Jumbo San Isidro</v>
      </c>
      <c r="H79" s="138" t="str">
        <f>VLOOKUP(E79,VIP!$A$2:$O21203,7,FALSE)</f>
        <v>Si</v>
      </c>
      <c r="I79" s="138" t="str">
        <f>VLOOKUP(E79,VIP!$A$2:$O13168,8,FALSE)</f>
        <v>Si</v>
      </c>
      <c r="J79" s="138" t="str">
        <f>VLOOKUP(E79,VIP!$A$2:$O13118,8,FALSE)</f>
        <v>Si</v>
      </c>
      <c r="K79" s="138" t="str">
        <f>VLOOKUP(E79,VIP!$A$2:$O16692,6,0)</f>
        <v>NO</v>
      </c>
      <c r="L79" s="143" t="s">
        <v>2698</v>
      </c>
      <c r="M79" s="93" t="s">
        <v>2437</v>
      </c>
      <c r="N79" s="93" t="s">
        <v>2443</v>
      </c>
      <c r="O79" s="138" t="s">
        <v>2444</v>
      </c>
      <c r="P79" s="143"/>
      <c r="Q79" s="93" t="s">
        <v>2698</v>
      </c>
    </row>
    <row r="80" spans="1:17" ht="18" x14ac:dyDescent="0.25">
      <c r="A80" s="138" t="str">
        <f>VLOOKUP(E80,'LISTADO ATM'!$A$2:$C$901,3,0)</f>
        <v>ESTE</v>
      </c>
      <c r="B80" s="144">
        <v>3336036938</v>
      </c>
      <c r="C80" s="94">
        <v>44464.792488425926</v>
      </c>
      <c r="D80" s="94" t="s">
        <v>2174</v>
      </c>
      <c r="E80" s="136">
        <v>188</v>
      </c>
      <c r="F80" s="138" t="str">
        <f>VLOOKUP(E80,VIP!$A$2:$O16259,2,0)</f>
        <v>DRBR188</v>
      </c>
      <c r="G80" s="138" t="str">
        <f>VLOOKUP(E80,'LISTADO ATM'!$A$2:$B$900,2,0)</f>
        <v xml:space="preserve">ATM UNP Miches </v>
      </c>
      <c r="H80" s="138" t="str">
        <f>VLOOKUP(E80,VIP!$A$2:$O21220,7,FALSE)</f>
        <v>Si</v>
      </c>
      <c r="I80" s="138" t="str">
        <f>VLOOKUP(E80,VIP!$A$2:$O13185,8,FALSE)</f>
        <v>Si</v>
      </c>
      <c r="J80" s="138" t="str">
        <f>VLOOKUP(E80,VIP!$A$2:$O13135,8,FALSE)</f>
        <v>Si</v>
      </c>
      <c r="K80" s="138" t="str">
        <f>VLOOKUP(E80,VIP!$A$2:$O16709,6,0)</f>
        <v>NO</v>
      </c>
      <c r="L80" s="143" t="s">
        <v>2238</v>
      </c>
      <c r="M80" s="233" t="s">
        <v>2530</v>
      </c>
      <c r="N80" s="93" t="s">
        <v>2443</v>
      </c>
      <c r="O80" s="138" t="s">
        <v>2445</v>
      </c>
      <c r="P80" s="143"/>
      <c r="Q80" s="234">
        <v>44465.427222222221</v>
      </c>
    </row>
    <row r="81" spans="1:17" ht="18" x14ac:dyDescent="0.25">
      <c r="A81" s="138" t="str">
        <f>VLOOKUP(E81,'LISTADO ATM'!$A$2:$C$901,3,0)</f>
        <v>NORTE</v>
      </c>
      <c r="B81" s="144">
        <v>3336036939</v>
      </c>
      <c r="C81" s="94">
        <v>44464.793287037035</v>
      </c>
      <c r="D81" s="94" t="s">
        <v>2612</v>
      </c>
      <c r="E81" s="136">
        <v>40</v>
      </c>
      <c r="F81" s="138" t="str">
        <f>VLOOKUP(E81,VIP!$A$2:$O16258,2,0)</f>
        <v>DRBR040</v>
      </c>
      <c r="G81" s="138" t="str">
        <f>VLOOKUP(E81,'LISTADO ATM'!$A$2:$B$900,2,0)</f>
        <v xml:space="preserve">ATM Oficina El Puñal </v>
      </c>
      <c r="H81" s="138" t="str">
        <f>VLOOKUP(E81,VIP!$A$2:$O21219,7,FALSE)</f>
        <v>Si</v>
      </c>
      <c r="I81" s="138" t="str">
        <f>VLOOKUP(E81,VIP!$A$2:$O13184,8,FALSE)</f>
        <v>Si</v>
      </c>
      <c r="J81" s="138" t="str">
        <f>VLOOKUP(E81,VIP!$A$2:$O13134,8,FALSE)</f>
        <v>Si</v>
      </c>
      <c r="K81" s="138" t="str">
        <f>VLOOKUP(E81,VIP!$A$2:$O16708,6,0)</f>
        <v>NO</v>
      </c>
      <c r="L81" s="143" t="s">
        <v>2625</v>
      </c>
      <c r="M81" s="233" t="s">
        <v>2530</v>
      </c>
      <c r="N81" s="93" t="s">
        <v>2443</v>
      </c>
      <c r="O81" s="138" t="s">
        <v>2613</v>
      </c>
      <c r="P81" s="143"/>
      <c r="Q81" s="234">
        <v>44465.575787037036</v>
      </c>
    </row>
    <row r="82" spans="1:17" ht="18" x14ac:dyDescent="0.25">
      <c r="A82" s="138" t="str">
        <f>VLOOKUP(E82,'LISTADO ATM'!$A$2:$C$901,3,0)</f>
        <v>ESTE</v>
      </c>
      <c r="B82" s="144">
        <v>3336036940</v>
      </c>
      <c r="C82" s="94">
        <v>44464.796759259261</v>
      </c>
      <c r="D82" s="94" t="s">
        <v>2459</v>
      </c>
      <c r="E82" s="136">
        <v>429</v>
      </c>
      <c r="F82" s="138" t="str">
        <f>VLOOKUP(E82,VIP!$A$2:$O16257,2,0)</f>
        <v>DRBR429</v>
      </c>
      <c r="G82" s="138" t="str">
        <f>VLOOKUP(E82,'LISTADO ATM'!$A$2:$B$900,2,0)</f>
        <v xml:space="preserve">ATM Oficina Jumbo La Romana </v>
      </c>
      <c r="H82" s="138" t="str">
        <f>VLOOKUP(E82,VIP!$A$2:$O21218,7,FALSE)</f>
        <v>Si</v>
      </c>
      <c r="I82" s="138" t="str">
        <f>VLOOKUP(E82,VIP!$A$2:$O13183,8,FALSE)</f>
        <v>Si</v>
      </c>
      <c r="J82" s="138" t="str">
        <f>VLOOKUP(E82,VIP!$A$2:$O13133,8,FALSE)</f>
        <v>Si</v>
      </c>
      <c r="K82" s="138" t="str">
        <f>VLOOKUP(E82,VIP!$A$2:$O16707,6,0)</f>
        <v>NO</v>
      </c>
      <c r="L82" s="143" t="s">
        <v>2698</v>
      </c>
      <c r="M82" s="93" t="s">
        <v>2437</v>
      </c>
      <c r="N82" s="93" t="s">
        <v>2443</v>
      </c>
      <c r="O82" s="138" t="s">
        <v>2614</v>
      </c>
      <c r="P82" s="143"/>
      <c r="Q82" s="93" t="s">
        <v>2698</v>
      </c>
    </row>
    <row r="83" spans="1:17" ht="18" x14ac:dyDescent="0.25">
      <c r="A83" s="138" t="str">
        <f>VLOOKUP(E83,'LISTADO ATM'!$A$2:$C$901,3,0)</f>
        <v>DISTRITO NACIONAL</v>
      </c>
      <c r="B83" s="144">
        <v>3336036942</v>
      </c>
      <c r="C83" s="94">
        <v>44464.809178240743</v>
      </c>
      <c r="D83" s="94" t="s">
        <v>2174</v>
      </c>
      <c r="E83" s="136">
        <v>755</v>
      </c>
      <c r="F83" s="138" t="str">
        <f>VLOOKUP(E83,VIP!$A$2:$O16256,2,0)</f>
        <v>DRBR755</v>
      </c>
      <c r="G83" s="138" t="str">
        <f>VLOOKUP(E83,'LISTADO ATM'!$A$2:$B$900,2,0)</f>
        <v xml:space="preserve">ATM Oficina Galería del Este (Plaza) </v>
      </c>
      <c r="H83" s="138" t="str">
        <f>VLOOKUP(E83,VIP!$A$2:$O21217,7,FALSE)</f>
        <v>Si</v>
      </c>
      <c r="I83" s="138" t="str">
        <f>VLOOKUP(E83,VIP!$A$2:$O13182,8,FALSE)</f>
        <v>Si</v>
      </c>
      <c r="J83" s="138" t="str">
        <f>VLOOKUP(E83,VIP!$A$2:$O13132,8,FALSE)</f>
        <v>Si</v>
      </c>
      <c r="K83" s="138" t="str">
        <f>VLOOKUP(E83,VIP!$A$2:$O16706,6,0)</f>
        <v>NO</v>
      </c>
      <c r="L83" s="143" t="s">
        <v>2626</v>
      </c>
      <c r="M83" s="93" t="s">
        <v>2437</v>
      </c>
      <c r="N83" s="93" t="s">
        <v>2443</v>
      </c>
      <c r="O83" s="138" t="s">
        <v>2445</v>
      </c>
      <c r="P83" s="143"/>
      <c r="Q83" s="93" t="s">
        <v>2626</v>
      </c>
    </row>
    <row r="84" spans="1:17" ht="18" x14ac:dyDescent="0.25">
      <c r="A84" s="138" t="str">
        <f>VLOOKUP(E84,'LISTADO ATM'!$A$2:$C$901,3,0)</f>
        <v>DISTRITO NACIONAL</v>
      </c>
      <c r="B84" s="144">
        <v>3336036943</v>
      </c>
      <c r="C84" s="94">
        <v>44464.821215277778</v>
      </c>
      <c r="D84" s="94" t="s">
        <v>2459</v>
      </c>
      <c r="E84" s="136">
        <v>567</v>
      </c>
      <c r="F84" s="138" t="str">
        <f>VLOOKUP(E84,VIP!$A$2:$O16255,2,0)</f>
        <v>DRBR015</v>
      </c>
      <c r="G84" s="138" t="str">
        <f>VLOOKUP(E84,'LISTADO ATM'!$A$2:$B$900,2,0)</f>
        <v xml:space="preserve">ATM Oficina Máximo Gómez </v>
      </c>
      <c r="H84" s="138" t="str">
        <f>VLOOKUP(E84,VIP!$A$2:$O21216,7,FALSE)</f>
        <v>Si</v>
      </c>
      <c r="I84" s="138" t="str">
        <f>VLOOKUP(E84,VIP!$A$2:$O13181,8,FALSE)</f>
        <v>Si</v>
      </c>
      <c r="J84" s="138" t="str">
        <f>VLOOKUP(E84,VIP!$A$2:$O13131,8,FALSE)</f>
        <v>Si</v>
      </c>
      <c r="K84" s="138" t="str">
        <f>VLOOKUP(E84,VIP!$A$2:$O16705,6,0)</f>
        <v>NO</v>
      </c>
      <c r="L84" s="143" t="s">
        <v>2433</v>
      </c>
      <c r="M84" s="93" t="s">
        <v>2437</v>
      </c>
      <c r="N84" s="93" t="s">
        <v>2443</v>
      </c>
      <c r="O84" s="138" t="s">
        <v>2630</v>
      </c>
      <c r="P84" s="143"/>
      <c r="Q84" s="93" t="s">
        <v>2433</v>
      </c>
    </row>
    <row r="85" spans="1:17" ht="18" x14ac:dyDescent="0.25">
      <c r="A85" s="138" t="str">
        <f>VLOOKUP(E85,'LISTADO ATM'!$A$2:$C$901,3,0)</f>
        <v>NORTE</v>
      </c>
      <c r="B85" s="144">
        <v>3336036944</v>
      </c>
      <c r="C85" s="94">
        <v>44464.825937499998</v>
      </c>
      <c r="D85" s="94" t="s">
        <v>2175</v>
      </c>
      <c r="E85" s="136">
        <v>144</v>
      </c>
      <c r="F85" s="138" t="str">
        <f>VLOOKUP(E85,VIP!$A$2:$O16254,2,0)</f>
        <v>DRBR144</v>
      </c>
      <c r="G85" s="138" t="str">
        <f>VLOOKUP(E85,'LISTADO ATM'!$A$2:$B$900,2,0)</f>
        <v xml:space="preserve">ATM Oficina Villa Altagracia </v>
      </c>
      <c r="H85" s="138" t="str">
        <f>VLOOKUP(E85,VIP!$A$2:$O21215,7,FALSE)</f>
        <v>Si</v>
      </c>
      <c r="I85" s="138" t="str">
        <f>VLOOKUP(E85,VIP!$A$2:$O13180,8,FALSE)</f>
        <v>Si</v>
      </c>
      <c r="J85" s="138" t="str">
        <f>VLOOKUP(E85,VIP!$A$2:$O13130,8,FALSE)</f>
        <v>Si</v>
      </c>
      <c r="K85" s="138" t="str">
        <f>VLOOKUP(E85,VIP!$A$2:$O16704,6,0)</f>
        <v>SI</v>
      </c>
      <c r="L85" s="143" t="s">
        <v>2212</v>
      </c>
      <c r="M85" s="93" t="s">
        <v>2437</v>
      </c>
      <c r="N85" s="93" t="s">
        <v>2443</v>
      </c>
      <c r="O85" s="138" t="s">
        <v>2622</v>
      </c>
      <c r="P85" s="143"/>
      <c r="Q85" s="93" t="s">
        <v>2212</v>
      </c>
    </row>
    <row r="86" spans="1:17" ht="18" x14ac:dyDescent="0.25">
      <c r="A86" s="138" t="str">
        <f>VLOOKUP(E86,'LISTADO ATM'!$A$2:$C$901,3,0)</f>
        <v>SUR</v>
      </c>
      <c r="B86" s="144">
        <v>3336036945</v>
      </c>
      <c r="C86" s="94">
        <v>44464.845127314817</v>
      </c>
      <c r="D86" s="94" t="s">
        <v>2174</v>
      </c>
      <c r="E86" s="136">
        <v>764</v>
      </c>
      <c r="F86" s="138" t="str">
        <f>VLOOKUP(E86,VIP!$A$2:$O16253,2,0)</f>
        <v>DRBR451</v>
      </c>
      <c r="G86" s="138" t="str">
        <f>VLOOKUP(E86,'LISTADO ATM'!$A$2:$B$900,2,0)</f>
        <v xml:space="preserve">ATM Oficina Elías Piña </v>
      </c>
      <c r="H86" s="138" t="str">
        <f>VLOOKUP(E86,VIP!$A$2:$O21214,7,FALSE)</f>
        <v>Si</v>
      </c>
      <c r="I86" s="138" t="str">
        <f>VLOOKUP(E86,VIP!$A$2:$O13179,8,FALSE)</f>
        <v>Si</v>
      </c>
      <c r="J86" s="138" t="str">
        <f>VLOOKUP(E86,VIP!$A$2:$O13129,8,FALSE)</f>
        <v>Si</v>
      </c>
      <c r="K86" s="138" t="str">
        <f>VLOOKUP(E86,VIP!$A$2:$O16703,6,0)</f>
        <v>NO</v>
      </c>
      <c r="L86" s="143" t="s">
        <v>2212</v>
      </c>
      <c r="M86" s="93" t="s">
        <v>2437</v>
      </c>
      <c r="N86" s="93" t="s">
        <v>2443</v>
      </c>
      <c r="O86" s="138" t="s">
        <v>2445</v>
      </c>
      <c r="P86" s="143"/>
      <c r="Q86" s="93" t="s">
        <v>2212</v>
      </c>
    </row>
    <row r="87" spans="1:17" ht="18" x14ac:dyDescent="0.25">
      <c r="A87" s="138" t="str">
        <f>VLOOKUP(E87,'LISTADO ATM'!$A$2:$C$901,3,0)</f>
        <v>DISTRITO NACIONAL</v>
      </c>
      <c r="B87" s="144">
        <v>3336036946</v>
      </c>
      <c r="C87" s="94">
        <v>44464.851261574076</v>
      </c>
      <c r="D87" s="94" t="s">
        <v>2174</v>
      </c>
      <c r="E87" s="136">
        <v>563</v>
      </c>
      <c r="F87" s="138" t="str">
        <f>VLOOKUP(E87,VIP!$A$2:$O16252,2,0)</f>
        <v>DRBR233</v>
      </c>
      <c r="G87" s="138" t="str">
        <f>VLOOKUP(E87,'LISTADO ATM'!$A$2:$B$900,2,0)</f>
        <v xml:space="preserve">ATM Base Aérea San Isidro </v>
      </c>
      <c r="H87" s="138" t="str">
        <f>VLOOKUP(E87,VIP!$A$2:$O21213,7,FALSE)</f>
        <v>Si</v>
      </c>
      <c r="I87" s="138" t="str">
        <f>VLOOKUP(E87,VIP!$A$2:$O13178,8,FALSE)</f>
        <v>Si</v>
      </c>
      <c r="J87" s="138" t="str">
        <f>VLOOKUP(E87,VIP!$A$2:$O13128,8,FALSE)</f>
        <v>Si</v>
      </c>
      <c r="K87" s="138" t="str">
        <f>VLOOKUP(E87,VIP!$A$2:$O16702,6,0)</f>
        <v>NO</v>
      </c>
      <c r="L87" s="143" t="s">
        <v>2238</v>
      </c>
      <c r="M87" s="233" t="s">
        <v>2530</v>
      </c>
      <c r="N87" s="93" t="s">
        <v>2443</v>
      </c>
      <c r="O87" s="138" t="s">
        <v>2445</v>
      </c>
      <c r="P87" s="143"/>
      <c r="Q87" s="234">
        <v>44465.42627314815</v>
      </c>
    </row>
    <row r="88" spans="1:17" ht="18" x14ac:dyDescent="0.25">
      <c r="A88" s="138" t="str">
        <f>VLOOKUP(E88,'LISTADO ATM'!$A$2:$C$901,3,0)</f>
        <v>ESTE</v>
      </c>
      <c r="B88" s="144">
        <v>3336036947</v>
      </c>
      <c r="C88" s="94">
        <v>44464.85527777778</v>
      </c>
      <c r="D88" s="94" t="s">
        <v>2459</v>
      </c>
      <c r="E88" s="136">
        <v>630</v>
      </c>
      <c r="F88" s="138" t="str">
        <f>VLOOKUP(E88,VIP!$A$2:$O16251,2,0)</f>
        <v>DRBR112</v>
      </c>
      <c r="G88" s="138" t="str">
        <f>VLOOKUP(E88,'LISTADO ATM'!$A$2:$B$900,2,0)</f>
        <v xml:space="preserve">ATM Oficina Plaza Zaglul (SPM) </v>
      </c>
      <c r="H88" s="138" t="str">
        <f>VLOOKUP(E88,VIP!$A$2:$O21212,7,FALSE)</f>
        <v>Si</v>
      </c>
      <c r="I88" s="138" t="str">
        <f>VLOOKUP(E88,VIP!$A$2:$O13177,8,FALSE)</f>
        <v>Si</v>
      </c>
      <c r="J88" s="138" t="str">
        <f>VLOOKUP(E88,VIP!$A$2:$O13127,8,FALSE)</f>
        <v>Si</v>
      </c>
      <c r="K88" s="138" t="str">
        <f>VLOOKUP(E88,VIP!$A$2:$O16701,6,0)</f>
        <v>NO</v>
      </c>
      <c r="L88" s="143" t="s">
        <v>2409</v>
      </c>
      <c r="M88" s="93" t="s">
        <v>2437</v>
      </c>
      <c r="N88" s="93" t="s">
        <v>2443</v>
      </c>
      <c r="O88" s="138" t="s">
        <v>2630</v>
      </c>
      <c r="P88" s="143"/>
      <c r="Q88" s="93" t="s">
        <v>2409</v>
      </c>
    </row>
    <row r="89" spans="1:17" ht="18" x14ac:dyDescent="0.25">
      <c r="A89" s="138" t="str">
        <f>VLOOKUP(E89,'LISTADO ATM'!$A$2:$C$901,3,0)</f>
        <v>NORTE</v>
      </c>
      <c r="B89" s="144">
        <v>3336036948</v>
      </c>
      <c r="C89" s="94">
        <v>44464.859155092592</v>
      </c>
      <c r="D89" s="94" t="s">
        <v>2459</v>
      </c>
      <c r="E89" s="136">
        <v>965</v>
      </c>
      <c r="F89" s="138" t="str">
        <f>VLOOKUP(E89,VIP!$A$2:$O16250,2,0)</f>
        <v>DRBR965</v>
      </c>
      <c r="G89" s="138" t="str">
        <f>VLOOKUP(E89,'LISTADO ATM'!$A$2:$B$900,2,0)</f>
        <v xml:space="preserve">ATM S/M La Fuente FUN (Santiago) </v>
      </c>
      <c r="H89" s="138" t="str">
        <f>VLOOKUP(E89,VIP!$A$2:$O21211,7,FALSE)</f>
        <v>Si</v>
      </c>
      <c r="I89" s="138" t="str">
        <f>VLOOKUP(E89,VIP!$A$2:$O13176,8,FALSE)</f>
        <v>Si</v>
      </c>
      <c r="J89" s="138" t="str">
        <f>VLOOKUP(E89,VIP!$A$2:$O13126,8,FALSE)</f>
        <v>Si</v>
      </c>
      <c r="K89" s="138" t="str">
        <f>VLOOKUP(E89,VIP!$A$2:$O16700,6,0)</f>
        <v>NO</v>
      </c>
      <c r="L89" s="143" t="s">
        <v>2409</v>
      </c>
      <c r="M89" s="93" t="s">
        <v>2437</v>
      </c>
      <c r="N89" s="93" t="s">
        <v>2443</v>
      </c>
      <c r="O89" s="138" t="s">
        <v>2630</v>
      </c>
      <c r="P89" s="143"/>
      <c r="Q89" s="93" t="s">
        <v>2409</v>
      </c>
    </row>
    <row r="90" spans="1:17" ht="18" x14ac:dyDescent="0.25">
      <c r="A90" s="138" t="str">
        <f>VLOOKUP(E90,'LISTADO ATM'!$A$2:$C$901,3,0)</f>
        <v>DISTRITO NACIONAL</v>
      </c>
      <c r="B90" s="144">
        <v>3336036949</v>
      </c>
      <c r="C90" s="94">
        <v>44464.866909722223</v>
      </c>
      <c r="D90" s="94" t="s">
        <v>2440</v>
      </c>
      <c r="E90" s="136">
        <v>706</v>
      </c>
      <c r="F90" s="138" t="str">
        <f>VLOOKUP(E90,VIP!$A$2:$O16249,2,0)</f>
        <v>DRBR706</v>
      </c>
      <c r="G90" s="138" t="str">
        <f>VLOOKUP(E90,'LISTADO ATM'!$A$2:$B$900,2,0)</f>
        <v xml:space="preserve">ATM S/M Pristine </v>
      </c>
      <c r="H90" s="138" t="str">
        <f>VLOOKUP(E90,VIP!$A$2:$O21210,7,FALSE)</f>
        <v>Si</v>
      </c>
      <c r="I90" s="138" t="str">
        <f>VLOOKUP(E90,VIP!$A$2:$O13175,8,FALSE)</f>
        <v>Si</v>
      </c>
      <c r="J90" s="138" t="str">
        <f>VLOOKUP(E90,VIP!$A$2:$O13125,8,FALSE)</f>
        <v>Si</v>
      </c>
      <c r="K90" s="138" t="str">
        <f>VLOOKUP(E90,VIP!$A$2:$O16699,6,0)</f>
        <v>NO</v>
      </c>
      <c r="L90" s="143" t="s">
        <v>2409</v>
      </c>
      <c r="M90" s="233" t="s">
        <v>2530</v>
      </c>
      <c r="N90" s="93" t="s">
        <v>2443</v>
      </c>
      <c r="O90" s="138" t="s">
        <v>2444</v>
      </c>
      <c r="P90" s="143"/>
      <c r="Q90" s="234">
        <v>44465.595775462964</v>
      </c>
    </row>
    <row r="91" spans="1:17" ht="18" x14ac:dyDescent="0.25">
      <c r="A91" s="138" t="str">
        <f>VLOOKUP(E91,'LISTADO ATM'!$A$2:$C$901,3,0)</f>
        <v>DISTRITO NACIONAL</v>
      </c>
      <c r="B91" s="144">
        <v>3336036950</v>
      </c>
      <c r="C91" s="94">
        <v>44464.875706018516</v>
      </c>
      <c r="D91" s="94" t="s">
        <v>2459</v>
      </c>
      <c r="E91" s="136">
        <v>160</v>
      </c>
      <c r="F91" s="138" t="str">
        <f>VLOOKUP(E91,VIP!$A$2:$O16248,2,0)</f>
        <v>DRBR160</v>
      </c>
      <c r="G91" s="138" t="str">
        <f>VLOOKUP(E91,'LISTADO ATM'!$A$2:$B$900,2,0)</f>
        <v xml:space="preserve">ATM Oficina Herrera </v>
      </c>
      <c r="H91" s="138" t="str">
        <f>VLOOKUP(E91,VIP!$A$2:$O21209,7,FALSE)</f>
        <v>Si</v>
      </c>
      <c r="I91" s="138" t="str">
        <f>VLOOKUP(E91,VIP!$A$2:$O13174,8,FALSE)</f>
        <v>Si</v>
      </c>
      <c r="J91" s="138" t="str">
        <f>VLOOKUP(E91,VIP!$A$2:$O13124,8,FALSE)</f>
        <v>Si</v>
      </c>
      <c r="K91" s="138" t="str">
        <f>VLOOKUP(E91,VIP!$A$2:$O16698,6,0)</f>
        <v>NO</v>
      </c>
      <c r="L91" s="143" t="s">
        <v>2433</v>
      </c>
      <c r="M91" s="93" t="s">
        <v>2437</v>
      </c>
      <c r="N91" s="93" t="s">
        <v>2443</v>
      </c>
      <c r="O91" s="138" t="s">
        <v>2630</v>
      </c>
      <c r="P91" s="143"/>
      <c r="Q91" s="93" t="s">
        <v>2433</v>
      </c>
    </row>
    <row r="92" spans="1:17" ht="18" x14ac:dyDescent="0.25">
      <c r="A92" s="138" t="str">
        <f>VLOOKUP(E92,'LISTADO ATM'!$A$2:$C$901,3,0)</f>
        <v>NORTE</v>
      </c>
      <c r="B92" s="144">
        <v>3336036951</v>
      </c>
      <c r="C92" s="94">
        <v>44464.885567129626</v>
      </c>
      <c r="D92" s="94" t="s">
        <v>2175</v>
      </c>
      <c r="E92" s="136">
        <v>64</v>
      </c>
      <c r="F92" s="138" t="str">
        <f>VLOOKUP(E92,VIP!$A$2:$O16247,2,0)</f>
        <v>DRBR064</v>
      </c>
      <c r="G92" s="138" t="str">
        <f>VLOOKUP(E92,'LISTADO ATM'!$A$2:$B$900,2,0)</f>
        <v xml:space="preserve">ATM COOPALINA (Cotuí) </v>
      </c>
      <c r="H92" s="138" t="str">
        <f>VLOOKUP(E92,VIP!$A$2:$O21208,7,FALSE)</f>
        <v>Si</v>
      </c>
      <c r="I92" s="138" t="str">
        <f>VLOOKUP(E92,VIP!$A$2:$O13173,8,FALSE)</f>
        <v>Si</v>
      </c>
      <c r="J92" s="138" t="str">
        <f>VLOOKUP(E92,VIP!$A$2:$O13123,8,FALSE)</f>
        <v>Si</v>
      </c>
      <c r="K92" s="138" t="str">
        <f>VLOOKUP(E92,VIP!$A$2:$O16697,6,0)</f>
        <v>NO</v>
      </c>
      <c r="L92" s="143" t="s">
        <v>2238</v>
      </c>
      <c r="M92" s="233" t="s">
        <v>2530</v>
      </c>
      <c r="N92" s="93" t="s">
        <v>2443</v>
      </c>
      <c r="O92" s="138" t="s">
        <v>2622</v>
      </c>
      <c r="P92" s="143"/>
      <c r="Q92" s="234">
        <v>44465.417303240742</v>
      </c>
    </row>
    <row r="93" spans="1:17" ht="18" x14ac:dyDescent="0.25">
      <c r="A93" s="138" t="str">
        <f>VLOOKUP(E93,'LISTADO ATM'!$A$2:$C$901,3,0)</f>
        <v>ESTE</v>
      </c>
      <c r="B93" s="144">
        <v>3336036952</v>
      </c>
      <c r="C93" s="94">
        <v>44464.90315972222</v>
      </c>
      <c r="D93" s="94" t="s">
        <v>2174</v>
      </c>
      <c r="E93" s="136">
        <v>680</v>
      </c>
      <c r="F93" s="138" t="str">
        <f>VLOOKUP(E93,VIP!$A$2:$O16246,2,0)</f>
        <v>DRBR680</v>
      </c>
      <c r="G93" s="138" t="str">
        <f>VLOOKUP(E93,'LISTADO ATM'!$A$2:$B$900,2,0)</f>
        <v>ATM Hotel Royalton</v>
      </c>
      <c r="H93" s="138" t="str">
        <f>VLOOKUP(E93,VIP!$A$2:$O21207,7,FALSE)</f>
        <v>NO</v>
      </c>
      <c r="I93" s="138" t="str">
        <f>VLOOKUP(E93,VIP!$A$2:$O13172,8,FALSE)</f>
        <v>NO</v>
      </c>
      <c r="J93" s="138" t="str">
        <f>VLOOKUP(E93,VIP!$A$2:$O13122,8,FALSE)</f>
        <v>NO</v>
      </c>
      <c r="K93" s="138" t="str">
        <f>VLOOKUP(E93,VIP!$A$2:$O16696,6,0)</f>
        <v>NO</v>
      </c>
      <c r="L93" s="143" t="s">
        <v>2238</v>
      </c>
      <c r="M93" s="93" t="s">
        <v>2437</v>
      </c>
      <c r="N93" s="93" t="s">
        <v>2443</v>
      </c>
      <c r="O93" s="138" t="s">
        <v>2445</v>
      </c>
      <c r="P93" s="143"/>
      <c r="Q93" s="93" t="s">
        <v>2238</v>
      </c>
    </row>
    <row r="94" spans="1:17" ht="18" x14ac:dyDescent="0.25">
      <c r="A94" s="138" t="str">
        <f>VLOOKUP(E94,'LISTADO ATM'!$A$2:$C$901,3,0)</f>
        <v>SUR</v>
      </c>
      <c r="B94" s="144">
        <v>3336036953</v>
      </c>
      <c r="C94" s="94">
        <v>44464.919409722221</v>
      </c>
      <c r="D94" s="94" t="s">
        <v>2459</v>
      </c>
      <c r="E94" s="136">
        <v>829</v>
      </c>
      <c r="F94" s="138" t="str">
        <f>VLOOKUP(E94,VIP!$A$2:$O16245,2,0)</f>
        <v>DRBR829</v>
      </c>
      <c r="G94" s="138" t="str">
        <f>VLOOKUP(E94,'LISTADO ATM'!$A$2:$B$900,2,0)</f>
        <v xml:space="preserve">ATM UNP Multicentro Sirena Baní </v>
      </c>
      <c r="H94" s="138" t="str">
        <f>VLOOKUP(E94,VIP!$A$2:$O21206,7,FALSE)</f>
        <v>Si</v>
      </c>
      <c r="I94" s="138" t="str">
        <f>VLOOKUP(E94,VIP!$A$2:$O13171,8,FALSE)</f>
        <v>Si</v>
      </c>
      <c r="J94" s="138" t="str">
        <f>VLOOKUP(E94,VIP!$A$2:$O13121,8,FALSE)</f>
        <v>Si</v>
      </c>
      <c r="K94" s="138" t="str">
        <f>VLOOKUP(E94,VIP!$A$2:$O16695,6,0)</f>
        <v>NO</v>
      </c>
      <c r="L94" s="143" t="s">
        <v>2698</v>
      </c>
      <c r="M94" s="233" t="s">
        <v>2530</v>
      </c>
      <c r="N94" s="93" t="s">
        <v>2443</v>
      </c>
      <c r="O94" s="138" t="s">
        <v>2614</v>
      </c>
      <c r="P94" s="143"/>
      <c r="Q94" s="234">
        <v>44465.433321759258</v>
      </c>
    </row>
    <row r="95" spans="1:17" ht="18" x14ac:dyDescent="0.25">
      <c r="A95" s="138" t="str">
        <f>VLOOKUP(E95,'LISTADO ATM'!$A$2:$C$901,3,0)</f>
        <v>DISTRITO NACIONAL</v>
      </c>
      <c r="B95" s="144">
        <v>3336036954</v>
      </c>
      <c r="C95" s="94">
        <v>44464.944988425923</v>
      </c>
      <c r="D95" s="94" t="s">
        <v>2440</v>
      </c>
      <c r="E95" s="136">
        <v>918</v>
      </c>
      <c r="F95" s="138" t="str">
        <f>VLOOKUP(E95,VIP!$A$2:$O16244,2,0)</f>
        <v>DRBR918</v>
      </c>
      <c r="G95" s="138" t="str">
        <f>VLOOKUP(E95,'LISTADO ATM'!$A$2:$B$900,2,0)</f>
        <v xml:space="preserve">ATM S/M Liverpool de la Jacobo Majluta </v>
      </c>
      <c r="H95" s="138" t="str">
        <f>VLOOKUP(E95,VIP!$A$2:$O21205,7,FALSE)</f>
        <v>Si</v>
      </c>
      <c r="I95" s="138" t="str">
        <f>VLOOKUP(E95,VIP!$A$2:$O13170,8,FALSE)</f>
        <v>Si</v>
      </c>
      <c r="J95" s="138" t="str">
        <f>VLOOKUP(E95,VIP!$A$2:$O13120,8,FALSE)</f>
        <v>Si</v>
      </c>
      <c r="K95" s="138" t="str">
        <f>VLOOKUP(E95,VIP!$A$2:$O16694,6,0)</f>
        <v>NO</v>
      </c>
      <c r="L95" s="143" t="s">
        <v>2409</v>
      </c>
      <c r="M95" s="233" t="s">
        <v>2530</v>
      </c>
      <c r="N95" s="93" t="s">
        <v>2443</v>
      </c>
      <c r="O95" s="138" t="s">
        <v>2444</v>
      </c>
      <c r="P95" s="143"/>
      <c r="Q95" s="234">
        <v>44465.595925925925</v>
      </c>
    </row>
    <row r="96" spans="1:17" ht="18" x14ac:dyDescent="0.25">
      <c r="A96" s="138" t="str">
        <f>VLOOKUP(E96,'LISTADO ATM'!$A$2:$C$901,3,0)</f>
        <v>NORTE</v>
      </c>
      <c r="B96" s="144">
        <v>3336036955</v>
      </c>
      <c r="C96" s="94">
        <v>44464.947453703702</v>
      </c>
      <c r="D96" s="94" t="s">
        <v>2459</v>
      </c>
      <c r="E96" s="136">
        <v>950</v>
      </c>
      <c r="F96" s="138" t="str">
        <f>VLOOKUP(E96,VIP!$A$2:$O16243,2,0)</f>
        <v>DRBR12G</v>
      </c>
      <c r="G96" s="138" t="str">
        <f>VLOOKUP(E96,'LISTADO ATM'!$A$2:$B$900,2,0)</f>
        <v xml:space="preserve">ATM Oficina Monterrico </v>
      </c>
      <c r="H96" s="138" t="str">
        <f>VLOOKUP(E96,VIP!$A$2:$O21204,7,FALSE)</f>
        <v>Si</v>
      </c>
      <c r="I96" s="138" t="str">
        <f>VLOOKUP(E96,VIP!$A$2:$O13169,8,FALSE)</f>
        <v>Si</v>
      </c>
      <c r="J96" s="138" t="str">
        <f>VLOOKUP(E96,VIP!$A$2:$O13119,8,FALSE)</f>
        <v>Si</v>
      </c>
      <c r="K96" s="138" t="str">
        <f>VLOOKUP(E96,VIP!$A$2:$O16693,6,0)</f>
        <v>SI</v>
      </c>
      <c r="L96" s="143" t="s">
        <v>2409</v>
      </c>
      <c r="M96" s="93" t="s">
        <v>2437</v>
      </c>
      <c r="N96" s="93" t="s">
        <v>2443</v>
      </c>
      <c r="O96" s="138" t="s">
        <v>2630</v>
      </c>
      <c r="P96" s="143"/>
      <c r="Q96" s="93" t="s">
        <v>2409</v>
      </c>
    </row>
    <row r="97" spans="1:17" ht="18" x14ac:dyDescent="0.25">
      <c r="A97" s="138" t="str">
        <f>VLOOKUP(E97,'LISTADO ATM'!$A$2:$C$901,3,0)</f>
        <v>SUR</v>
      </c>
      <c r="B97" s="144">
        <v>3336036957</v>
      </c>
      <c r="C97" s="94">
        <v>44465.047847222224</v>
      </c>
      <c r="D97" s="94" t="s">
        <v>2174</v>
      </c>
      <c r="E97" s="136">
        <v>311</v>
      </c>
      <c r="F97" s="138" t="str">
        <f>VLOOKUP(E97,VIP!$A$2:$O16250,2,0)</f>
        <v>DRBR381</v>
      </c>
      <c r="G97" s="138" t="str">
        <f>VLOOKUP(E97,'LISTADO ATM'!$A$2:$B$900,2,0)</f>
        <v>ATM Plaza Eroski</v>
      </c>
      <c r="H97" s="138" t="str">
        <f>VLOOKUP(E97,VIP!$A$2:$O21211,7,FALSE)</f>
        <v>Si</v>
      </c>
      <c r="I97" s="138" t="str">
        <f>VLOOKUP(E97,VIP!$A$2:$O13176,8,FALSE)</f>
        <v>Si</v>
      </c>
      <c r="J97" s="138" t="str">
        <f>VLOOKUP(E97,VIP!$A$2:$O13126,8,FALSE)</f>
        <v>Si</v>
      </c>
      <c r="K97" s="138" t="str">
        <f>VLOOKUP(E97,VIP!$A$2:$O16700,6,0)</f>
        <v>NO</v>
      </c>
      <c r="L97" s="143" t="s">
        <v>2626</v>
      </c>
      <c r="M97" s="93" t="s">
        <v>2437</v>
      </c>
      <c r="N97" s="93" t="s">
        <v>2443</v>
      </c>
      <c r="O97" s="138" t="s">
        <v>2445</v>
      </c>
      <c r="P97" s="143"/>
      <c r="Q97" s="93" t="s">
        <v>2626</v>
      </c>
    </row>
    <row r="98" spans="1:17" ht="18" x14ac:dyDescent="0.25">
      <c r="A98" s="138" t="str">
        <f>VLOOKUP(E98,'LISTADO ATM'!$A$2:$C$901,3,0)</f>
        <v>DISTRITO NACIONAL</v>
      </c>
      <c r="B98" s="144">
        <v>3336036958</v>
      </c>
      <c r="C98" s="94">
        <v>44465.057523148149</v>
      </c>
      <c r="D98" s="94" t="s">
        <v>2174</v>
      </c>
      <c r="E98" s="136">
        <v>622</v>
      </c>
      <c r="F98" s="138" t="str">
        <f>VLOOKUP(E98,VIP!$A$2:$O16249,2,0)</f>
        <v>DRBR622</v>
      </c>
      <c r="G98" s="138" t="str">
        <f>VLOOKUP(E98,'LISTADO ATM'!$A$2:$B$900,2,0)</f>
        <v xml:space="preserve">ATM Ayuntamiento D.N. </v>
      </c>
      <c r="H98" s="138" t="str">
        <f>VLOOKUP(E98,VIP!$A$2:$O21210,7,FALSE)</f>
        <v>Si</v>
      </c>
      <c r="I98" s="138" t="str">
        <f>VLOOKUP(E98,VIP!$A$2:$O13175,8,FALSE)</f>
        <v>Si</v>
      </c>
      <c r="J98" s="138" t="str">
        <f>VLOOKUP(E98,VIP!$A$2:$O13125,8,FALSE)</f>
        <v>Si</v>
      </c>
      <c r="K98" s="138" t="str">
        <f>VLOOKUP(E98,VIP!$A$2:$O16699,6,0)</f>
        <v>NO</v>
      </c>
      <c r="L98" s="143" t="s">
        <v>2238</v>
      </c>
      <c r="M98" s="93" t="s">
        <v>2437</v>
      </c>
      <c r="N98" s="93" t="s">
        <v>2443</v>
      </c>
      <c r="O98" s="138" t="s">
        <v>2445</v>
      </c>
      <c r="P98" s="143"/>
      <c r="Q98" s="93" t="s">
        <v>2238</v>
      </c>
    </row>
    <row r="99" spans="1:17" ht="18" x14ac:dyDescent="0.25">
      <c r="A99" s="138" t="str">
        <f>VLOOKUP(E99,'LISTADO ATM'!$A$2:$C$901,3,0)</f>
        <v>DISTRITO NACIONAL</v>
      </c>
      <c r="B99" s="144">
        <v>3336036959</v>
      </c>
      <c r="C99" s="94">
        <v>44465.072013888886</v>
      </c>
      <c r="D99" s="94" t="s">
        <v>2174</v>
      </c>
      <c r="E99" s="136">
        <v>527</v>
      </c>
      <c r="F99" s="138" t="str">
        <f>VLOOKUP(E99,VIP!$A$2:$O16248,2,0)</f>
        <v>DRBR527</v>
      </c>
      <c r="G99" s="138" t="str">
        <f>VLOOKUP(E99,'LISTADO ATM'!$A$2:$B$900,2,0)</f>
        <v>ATM Oficina Zona Oriental II</v>
      </c>
      <c r="H99" s="138" t="str">
        <f>VLOOKUP(E99,VIP!$A$2:$O21209,7,FALSE)</f>
        <v>Si</v>
      </c>
      <c r="I99" s="138" t="str">
        <f>VLOOKUP(E99,VIP!$A$2:$O13174,8,FALSE)</f>
        <v>Si</v>
      </c>
      <c r="J99" s="138" t="str">
        <f>VLOOKUP(E99,VIP!$A$2:$O13124,8,FALSE)</f>
        <v>Si</v>
      </c>
      <c r="K99" s="138" t="str">
        <f>VLOOKUP(E99,VIP!$A$2:$O16698,6,0)</f>
        <v>SI</v>
      </c>
      <c r="L99" s="143" t="s">
        <v>2455</v>
      </c>
      <c r="M99" s="93" t="s">
        <v>2437</v>
      </c>
      <c r="N99" s="93" t="s">
        <v>2443</v>
      </c>
      <c r="O99" s="138" t="s">
        <v>2445</v>
      </c>
      <c r="P99" s="143"/>
      <c r="Q99" s="93" t="s">
        <v>2455</v>
      </c>
    </row>
    <row r="100" spans="1:17" ht="18" x14ac:dyDescent="0.25">
      <c r="A100" s="138" t="str">
        <f>VLOOKUP(E100,'LISTADO ATM'!$A$2:$C$901,3,0)</f>
        <v>ESTE</v>
      </c>
      <c r="B100" s="144">
        <v>3336036960</v>
      </c>
      <c r="C100" s="94">
        <v>44465.092766203707</v>
      </c>
      <c r="D100" s="94" t="s">
        <v>2174</v>
      </c>
      <c r="E100" s="136">
        <v>217</v>
      </c>
      <c r="F100" s="138" t="str">
        <f>VLOOKUP(E100,VIP!$A$2:$O16247,2,0)</f>
        <v>DRBR217</v>
      </c>
      <c r="G100" s="138" t="str">
        <f>VLOOKUP(E100,'LISTADO ATM'!$A$2:$B$900,2,0)</f>
        <v xml:space="preserve">ATM Oficina Bávaro </v>
      </c>
      <c r="H100" s="138" t="str">
        <f>VLOOKUP(E100,VIP!$A$2:$O21208,7,FALSE)</f>
        <v>Si</v>
      </c>
      <c r="I100" s="138" t="str">
        <f>VLOOKUP(E100,VIP!$A$2:$O13173,8,FALSE)</f>
        <v>Si</v>
      </c>
      <c r="J100" s="138" t="str">
        <f>VLOOKUP(E100,VIP!$A$2:$O13123,8,FALSE)</f>
        <v>Si</v>
      </c>
      <c r="K100" s="138" t="str">
        <f>VLOOKUP(E100,VIP!$A$2:$O16697,6,0)</f>
        <v>NO</v>
      </c>
      <c r="L100" s="143" t="s">
        <v>2455</v>
      </c>
      <c r="M100" s="93" t="s">
        <v>2437</v>
      </c>
      <c r="N100" s="93" t="s">
        <v>2443</v>
      </c>
      <c r="O100" s="138" t="s">
        <v>2445</v>
      </c>
      <c r="P100" s="143"/>
      <c r="Q100" s="93" t="s">
        <v>2455</v>
      </c>
    </row>
    <row r="101" spans="1:17" ht="18" x14ac:dyDescent="0.25">
      <c r="A101" s="138" t="str">
        <f>VLOOKUP(E101,'LISTADO ATM'!$A$2:$C$901,3,0)</f>
        <v>NORTE</v>
      </c>
      <c r="B101" s="144">
        <v>3336036961</v>
      </c>
      <c r="C101" s="94">
        <v>44465.160914351851</v>
      </c>
      <c r="D101" s="94" t="s">
        <v>2175</v>
      </c>
      <c r="E101" s="136">
        <v>691</v>
      </c>
      <c r="F101" s="138" t="str">
        <f>VLOOKUP(E101,VIP!$A$2:$O16246,2,0)</f>
        <v>DRBR691</v>
      </c>
      <c r="G101" s="138" t="str">
        <f>VLOOKUP(E101,'LISTADO ATM'!$A$2:$B$900,2,0)</f>
        <v>ATM Eco Petroleo Manzanillo</v>
      </c>
      <c r="H101" s="138" t="str">
        <f>VLOOKUP(E101,VIP!$A$2:$O21207,7,FALSE)</f>
        <v>Si</v>
      </c>
      <c r="I101" s="138" t="str">
        <f>VLOOKUP(E101,VIP!$A$2:$O13172,8,FALSE)</f>
        <v>Si</v>
      </c>
      <c r="J101" s="138" t="str">
        <f>VLOOKUP(E101,VIP!$A$2:$O13122,8,FALSE)</f>
        <v>Si</v>
      </c>
      <c r="K101" s="138" t="str">
        <f>VLOOKUP(E101,VIP!$A$2:$O16696,6,0)</f>
        <v>NO</v>
      </c>
      <c r="L101" s="143" t="s">
        <v>2238</v>
      </c>
      <c r="M101" s="233" t="s">
        <v>2530</v>
      </c>
      <c r="N101" s="93" t="s">
        <v>2443</v>
      </c>
      <c r="O101" s="138" t="s">
        <v>2628</v>
      </c>
      <c r="P101" s="143"/>
      <c r="Q101" s="234">
        <v>44465.428888888891</v>
      </c>
    </row>
    <row r="102" spans="1:17" ht="18" x14ac:dyDescent="0.25">
      <c r="A102" s="138" t="str">
        <f>VLOOKUP(E102,'LISTADO ATM'!$A$2:$C$901,3,0)</f>
        <v>NORTE</v>
      </c>
      <c r="B102" s="144">
        <v>3336036962</v>
      </c>
      <c r="C102" s="94">
        <v>44465.161631944444</v>
      </c>
      <c r="D102" s="94" t="s">
        <v>2175</v>
      </c>
      <c r="E102" s="136">
        <v>775</v>
      </c>
      <c r="F102" s="138" t="str">
        <f>VLOOKUP(E102,VIP!$A$2:$O16245,2,0)</f>
        <v>DRBR450</v>
      </c>
      <c r="G102" s="138" t="str">
        <f>VLOOKUP(E102,'LISTADO ATM'!$A$2:$B$900,2,0)</f>
        <v xml:space="preserve">ATM S/M Lilo (Montecristi) </v>
      </c>
      <c r="H102" s="138" t="str">
        <f>VLOOKUP(E102,VIP!$A$2:$O21206,7,FALSE)</f>
        <v>Si</v>
      </c>
      <c r="I102" s="138" t="str">
        <f>VLOOKUP(E102,VIP!$A$2:$O13171,8,FALSE)</f>
        <v>Si</v>
      </c>
      <c r="J102" s="138" t="str">
        <f>VLOOKUP(E102,VIP!$A$2:$O13121,8,FALSE)</f>
        <v>Si</v>
      </c>
      <c r="K102" s="138" t="str">
        <f>VLOOKUP(E102,VIP!$A$2:$O16695,6,0)</f>
        <v>NO</v>
      </c>
      <c r="L102" s="143" t="s">
        <v>2238</v>
      </c>
      <c r="M102" s="233" t="s">
        <v>2530</v>
      </c>
      <c r="N102" s="93" t="s">
        <v>2443</v>
      </c>
      <c r="O102" s="138" t="s">
        <v>2628</v>
      </c>
      <c r="P102" s="143"/>
      <c r="Q102" s="234">
        <v>44465.426296296297</v>
      </c>
    </row>
    <row r="103" spans="1:17" s="119" customFormat="1" ht="18" x14ac:dyDescent="0.25">
      <c r="A103" s="138" t="str">
        <f>VLOOKUP(E103,'LISTADO ATM'!$A$2:$C$901,3,0)</f>
        <v>DISTRITO NACIONAL</v>
      </c>
      <c r="B103" s="144">
        <v>3336036963</v>
      </c>
      <c r="C103" s="94">
        <v>44465.166041666664</v>
      </c>
      <c r="D103" s="94" t="s">
        <v>2174</v>
      </c>
      <c r="E103" s="136">
        <v>719</v>
      </c>
      <c r="F103" s="138" t="str">
        <f>VLOOKUP(E103,VIP!$A$2:$O16244,2,0)</f>
        <v>DRBR419</v>
      </c>
      <c r="G103" s="138" t="str">
        <f>VLOOKUP(E103,'LISTADO ATM'!$A$2:$B$900,2,0)</f>
        <v xml:space="preserve">ATM Ayuntamiento Municipal San Luís </v>
      </c>
      <c r="H103" s="138" t="str">
        <f>VLOOKUP(E103,VIP!$A$2:$O21205,7,FALSE)</f>
        <v>Si</v>
      </c>
      <c r="I103" s="138" t="str">
        <f>VLOOKUP(E103,VIP!$A$2:$O13170,8,FALSE)</f>
        <v>Si</v>
      </c>
      <c r="J103" s="138" t="str">
        <f>VLOOKUP(E103,VIP!$A$2:$O13120,8,FALSE)</f>
        <v>Si</v>
      </c>
      <c r="K103" s="138" t="str">
        <f>VLOOKUP(E103,VIP!$A$2:$O16694,6,0)</f>
        <v>NO</v>
      </c>
      <c r="L103" s="143" t="s">
        <v>2238</v>
      </c>
      <c r="M103" s="233" t="s">
        <v>2530</v>
      </c>
      <c r="N103" s="93" t="s">
        <v>2443</v>
      </c>
      <c r="O103" s="138" t="s">
        <v>2445</v>
      </c>
      <c r="P103" s="143"/>
      <c r="Q103" s="234">
        <v>44465.594039351854</v>
      </c>
    </row>
    <row r="104" spans="1:17" s="119" customFormat="1" ht="18" x14ac:dyDescent="0.25">
      <c r="A104" s="138" t="str">
        <f>VLOOKUP(E104,'LISTADO ATM'!$A$2:$C$901,3,0)</f>
        <v>DISTRITO NACIONAL</v>
      </c>
      <c r="B104" s="144">
        <v>3336036966</v>
      </c>
      <c r="C104" s="94">
        <v>44465.265277777777</v>
      </c>
      <c r="D104" s="94" t="s">
        <v>2174</v>
      </c>
      <c r="E104" s="136">
        <v>113</v>
      </c>
      <c r="F104" s="138" t="str">
        <f>VLOOKUP(E104,VIP!$A$2:$O16182,2,0)</f>
        <v>DRBR113</v>
      </c>
      <c r="G104" s="138" t="str">
        <f>VLOOKUP(E104,'LISTADO ATM'!$A$2:$B$900,2,0)</f>
        <v xml:space="preserve">ATM Autoservicio Atalaya del Mar </v>
      </c>
      <c r="H104" s="138" t="str">
        <f>VLOOKUP(E104,VIP!$A$2:$O21143,7,FALSE)</f>
        <v>Si</v>
      </c>
      <c r="I104" s="138" t="str">
        <f>VLOOKUP(E104,VIP!$A$2:$O13108,8,FALSE)</f>
        <v>No</v>
      </c>
      <c r="J104" s="138" t="str">
        <f>VLOOKUP(E104,VIP!$A$2:$O13058,8,FALSE)</f>
        <v>No</v>
      </c>
      <c r="K104" s="138" t="str">
        <f>VLOOKUP(E104,VIP!$A$2:$O16632,6,0)</f>
        <v>NO</v>
      </c>
      <c r="L104" s="143" t="s">
        <v>2238</v>
      </c>
      <c r="M104" s="93" t="s">
        <v>2437</v>
      </c>
      <c r="N104" s="93" t="s">
        <v>2443</v>
      </c>
      <c r="O104" s="138" t="s">
        <v>2445</v>
      </c>
      <c r="P104" s="143"/>
      <c r="Q104" s="93" t="s">
        <v>2238</v>
      </c>
    </row>
    <row r="105" spans="1:17" s="119" customFormat="1" ht="18" x14ac:dyDescent="0.25">
      <c r="A105" s="138" t="str">
        <f>VLOOKUP(E105,'LISTADO ATM'!$A$2:$C$901,3,0)</f>
        <v>NORTE</v>
      </c>
      <c r="B105" s="144" t="s">
        <v>2702</v>
      </c>
      <c r="C105" s="94">
        <v>44465.399085648147</v>
      </c>
      <c r="D105" s="94" t="s">
        <v>2612</v>
      </c>
      <c r="E105" s="136">
        <v>954</v>
      </c>
      <c r="F105" s="138" t="str">
        <f>VLOOKUP(E105,VIP!$A$2:$O16249,2,0)</f>
        <v>DRBR954</v>
      </c>
      <c r="G105" s="138" t="str">
        <f>VLOOKUP(E105,'LISTADO ATM'!$A$2:$B$900,2,0)</f>
        <v xml:space="preserve">ATM LAESA Pimentel </v>
      </c>
      <c r="H105" s="138" t="str">
        <f>VLOOKUP(E105,VIP!$A$2:$O21210,7,FALSE)</f>
        <v>Si</v>
      </c>
      <c r="I105" s="138" t="str">
        <f>VLOOKUP(E105,VIP!$A$2:$O13175,8,FALSE)</f>
        <v>Si</v>
      </c>
      <c r="J105" s="138" t="str">
        <f>VLOOKUP(E105,VIP!$A$2:$O13125,8,FALSE)</f>
        <v>Si</v>
      </c>
      <c r="K105" s="138" t="str">
        <f>VLOOKUP(E105,VIP!$A$2:$O16699,6,0)</f>
        <v>NO</v>
      </c>
      <c r="L105" s="143" t="s">
        <v>2703</v>
      </c>
      <c r="M105" s="93" t="s">
        <v>2437</v>
      </c>
      <c r="N105" s="93" t="s">
        <v>2443</v>
      </c>
      <c r="O105" s="138" t="s">
        <v>2613</v>
      </c>
      <c r="P105" s="143"/>
      <c r="Q105" s="93" t="s">
        <v>2703</v>
      </c>
    </row>
    <row r="106" spans="1:17" s="119" customFormat="1" ht="18" x14ac:dyDescent="0.25">
      <c r="A106" s="138" t="str">
        <f>VLOOKUP(E106,'LISTADO ATM'!$A$2:$C$901,3,0)</f>
        <v>DISTRITO NACIONAL</v>
      </c>
      <c r="B106" s="144" t="s">
        <v>2701</v>
      </c>
      <c r="C106" s="94">
        <v>44465.401458333334</v>
      </c>
      <c r="D106" s="94" t="s">
        <v>2440</v>
      </c>
      <c r="E106" s="136">
        <v>377</v>
      </c>
      <c r="F106" s="138" t="str">
        <f>VLOOKUP(E106,VIP!$A$2:$O16248,2,0)</f>
        <v>DRBR377</v>
      </c>
      <c r="G106" s="138" t="str">
        <f>VLOOKUP(E106,'LISTADO ATM'!$A$2:$B$900,2,0)</f>
        <v>ATM Estación del Metro Eduardo Brito</v>
      </c>
      <c r="H106" s="138" t="str">
        <f>VLOOKUP(E106,VIP!$A$2:$O21209,7,FALSE)</f>
        <v>Si</v>
      </c>
      <c r="I106" s="138" t="str">
        <f>VLOOKUP(E106,VIP!$A$2:$O13174,8,FALSE)</f>
        <v>Si</v>
      </c>
      <c r="J106" s="138" t="str">
        <f>VLOOKUP(E106,VIP!$A$2:$O13124,8,FALSE)</f>
        <v>Si</v>
      </c>
      <c r="K106" s="138" t="str">
        <f>VLOOKUP(E106,VIP!$A$2:$O16698,6,0)</f>
        <v>NO</v>
      </c>
      <c r="L106" s="143" t="s">
        <v>2703</v>
      </c>
      <c r="M106" s="233" t="s">
        <v>2530</v>
      </c>
      <c r="N106" s="93" t="s">
        <v>2443</v>
      </c>
      <c r="O106" s="138" t="s">
        <v>2444</v>
      </c>
      <c r="P106" s="143"/>
      <c r="Q106" s="234">
        <v>44465.59646990741</v>
      </c>
    </row>
    <row r="107" spans="1:17" s="119" customFormat="1" ht="18" x14ac:dyDescent="0.25">
      <c r="A107" s="138" t="str">
        <f>VLOOKUP(E107,'LISTADO ATM'!$A$2:$C$901,3,0)</f>
        <v>DISTRITO NACIONAL</v>
      </c>
      <c r="B107" s="144" t="s">
        <v>2704</v>
      </c>
      <c r="C107" s="94">
        <v>44465.604687500003</v>
      </c>
      <c r="D107" s="94" t="s">
        <v>2440</v>
      </c>
      <c r="E107" s="136">
        <v>993</v>
      </c>
      <c r="F107" s="138" t="str">
        <f>VLOOKUP(E107,VIP!$A$2:$O16249,2,0)</f>
        <v>DRBR993</v>
      </c>
      <c r="G107" s="138" t="str">
        <f>VLOOKUP(E107,'LISTADO ATM'!$A$2:$B$900,2,0)</f>
        <v xml:space="preserve">ATM Centro Medico Integral II </v>
      </c>
      <c r="H107" s="138" t="str">
        <f>VLOOKUP(E107,VIP!$A$2:$O21210,7,FALSE)</f>
        <v>Si</v>
      </c>
      <c r="I107" s="138" t="str">
        <f>VLOOKUP(E107,VIP!$A$2:$O13175,8,FALSE)</f>
        <v>Si</v>
      </c>
      <c r="J107" s="138" t="str">
        <f>VLOOKUP(E107,VIP!$A$2:$O13125,8,FALSE)</f>
        <v>Si</v>
      </c>
      <c r="K107" s="138" t="str">
        <f>VLOOKUP(E107,VIP!$A$2:$O16699,6,0)</f>
        <v>NO</v>
      </c>
      <c r="L107" s="143" t="s">
        <v>2409</v>
      </c>
      <c r="M107" s="93" t="s">
        <v>2437</v>
      </c>
      <c r="N107" s="93" t="s">
        <v>2443</v>
      </c>
      <c r="O107" s="138" t="s">
        <v>2444</v>
      </c>
      <c r="P107" s="143"/>
      <c r="Q107" s="93" t="s">
        <v>2409</v>
      </c>
    </row>
    <row r="108" spans="1:17" s="119" customFormat="1" ht="18" x14ac:dyDescent="0.25">
      <c r="A108" s="138" t="str">
        <f>VLOOKUP(E108,'LISTADO ATM'!$A$2:$C$901,3,0)</f>
        <v>DISTRITO NACIONAL</v>
      </c>
      <c r="B108" s="144" t="s">
        <v>2705</v>
      </c>
      <c r="C108" s="94">
        <v>44465.568391203706</v>
      </c>
      <c r="D108" s="94" t="s">
        <v>2459</v>
      </c>
      <c r="E108" s="136">
        <v>722</v>
      </c>
      <c r="F108" s="138" t="str">
        <f>VLOOKUP(E108,VIP!$A$2:$O16250,2,0)</f>
        <v>DRBR393</v>
      </c>
      <c r="G108" s="138" t="str">
        <f>VLOOKUP(E108,'LISTADO ATM'!$A$2:$B$900,2,0)</f>
        <v xml:space="preserve">ATM Oficina Charles de Gaulle III </v>
      </c>
      <c r="H108" s="138" t="str">
        <f>VLOOKUP(E108,VIP!$A$2:$O21211,7,FALSE)</f>
        <v>Si</v>
      </c>
      <c r="I108" s="138" t="str">
        <f>VLOOKUP(E108,VIP!$A$2:$O13176,8,FALSE)</f>
        <v>Si</v>
      </c>
      <c r="J108" s="138" t="str">
        <f>VLOOKUP(E108,VIP!$A$2:$O13126,8,FALSE)</f>
        <v>Si</v>
      </c>
      <c r="K108" s="138" t="str">
        <f>VLOOKUP(E108,VIP!$A$2:$O16700,6,0)</f>
        <v>SI</v>
      </c>
      <c r="L108" s="143" t="s">
        <v>2409</v>
      </c>
      <c r="M108" s="93" t="s">
        <v>2437</v>
      </c>
      <c r="N108" s="93" t="s">
        <v>2443</v>
      </c>
      <c r="O108" s="138" t="s">
        <v>2614</v>
      </c>
      <c r="P108" s="143"/>
      <c r="Q108" s="93" t="s">
        <v>2409</v>
      </c>
    </row>
    <row r="109" spans="1:17" s="119" customFormat="1" ht="18" x14ac:dyDescent="0.25">
      <c r="A109" s="138" t="str">
        <f>VLOOKUP(E109,'LISTADO ATM'!$A$2:$C$901,3,0)</f>
        <v>DISTRITO NACIONAL</v>
      </c>
      <c r="B109" s="144" t="s">
        <v>2706</v>
      </c>
      <c r="C109" s="94">
        <v>44465.567025462966</v>
      </c>
      <c r="D109" s="94" t="s">
        <v>2459</v>
      </c>
      <c r="E109" s="136">
        <v>410</v>
      </c>
      <c r="F109" s="138" t="str">
        <f>VLOOKUP(E109,VIP!$A$2:$O16251,2,0)</f>
        <v>DRBR410</v>
      </c>
      <c r="G109" s="138" t="str">
        <f>VLOOKUP(E109,'LISTADO ATM'!$A$2:$B$900,2,0)</f>
        <v xml:space="preserve">ATM Oficina Las Palmas de Herrera II </v>
      </c>
      <c r="H109" s="138" t="str">
        <f>VLOOKUP(E109,VIP!$A$2:$O21212,7,FALSE)</f>
        <v>Si</v>
      </c>
      <c r="I109" s="138" t="str">
        <f>VLOOKUP(E109,VIP!$A$2:$O13177,8,FALSE)</f>
        <v>Si</v>
      </c>
      <c r="J109" s="138" t="str">
        <f>VLOOKUP(E109,VIP!$A$2:$O13127,8,FALSE)</f>
        <v>Si</v>
      </c>
      <c r="K109" s="138" t="str">
        <f>VLOOKUP(E109,VIP!$A$2:$O16701,6,0)</f>
        <v>NO</v>
      </c>
      <c r="L109" s="143" t="s">
        <v>2409</v>
      </c>
      <c r="M109" s="93" t="s">
        <v>2437</v>
      </c>
      <c r="N109" s="93" t="s">
        <v>2443</v>
      </c>
      <c r="O109" s="138" t="s">
        <v>2614</v>
      </c>
      <c r="P109" s="143"/>
      <c r="Q109" s="93" t="s">
        <v>2409</v>
      </c>
    </row>
    <row r="110" spans="1:17" s="119" customFormat="1" ht="18" x14ac:dyDescent="0.25">
      <c r="A110" s="138" t="str">
        <f>VLOOKUP(E110,'LISTADO ATM'!$A$2:$C$901,3,0)</f>
        <v>SUR</v>
      </c>
      <c r="B110" s="144" t="s">
        <v>2707</v>
      </c>
      <c r="C110" s="94">
        <v>44465.566030092596</v>
      </c>
      <c r="D110" s="94" t="s">
        <v>2459</v>
      </c>
      <c r="E110" s="136">
        <v>984</v>
      </c>
      <c r="F110" s="138" t="str">
        <f>VLOOKUP(E110,VIP!$A$2:$O16252,2,0)</f>
        <v>DRBR984</v>
      </c>
      <c r="G110" s="138" t="str">
        <f>VLOOKUP(E110,'LISTADO ATM'!$A$2:$B$900,2,0)</f>
        <v xml:space="preserve">ATM Oficina Neiba II </v>
      </c>
      <c r="H110" s="138" t="str">
        <f>VLOOKUP(E110,VIP!$A$2:$O21213,7,FALSE)</f>
        <v>Si</v>
      </c>
      <c r="I110" s="138" t="str">
        <f>VLOOKUP(E110,VIP!$A$2:$O13178,8,FALSE)</f>
        <v>Si</v>
      </c>
      <c r="J110" s="138" t="str">
        <f>VLOOKUP(E110,VIP!$A$2:$O13128,8,FALSE)</f>
        <v>Si</v>
      </c>
      <c r="K110" s="138" t="str">
        <f>VLOOKUP(E110,VIP!$A$2:$O16702,6,0)</f>
        <v>NO</v>
      </c>
      <c r="L110" s="143" t="s">
        <v>2409</v>
      </c>
      <c r="M110" s="93" t="s">
        <v>2437</v>
      </c>
      <c r="N110" s="93" t="s">
        <v>2443</v>
      </c>
      <c r="O110" s="138" t="s">
        <v>2614</v>
      </c>
      <c r="P110" s="143"/>
      <c r="Q110" s="93" t="s">
        <v>2409</v>
      </c>
    </row>
    <row r="111" spans="1:17" s="119" customFormat="1" ht="18" x14ac:dyDescent="0.25">
      <c r="A111" s="138" t="str">
        <f>VLOOKUP(E111,'LISTADO ATM'!$A$2:$C$901,3,0)</f>
        <v>DISTRITO NACIONAL</v>
      </c>
      <c r="B111" s="144" t="s">
        <v>2708</v>
      </c>
      <c r="C111" s="94">
        <v>44465.565000000002</v>
      </c>
      <c r="D111" s="94" t="s">
        <v>2459</v>
      </c>
      <c r="E111" s="136">
        <v>243</v>
      </c>
      <c r="F111" s="138" t="str">
        <f>VLOOKUP(E111,VIP!$A$2:$O16253,2,0)</f>
        <v>DRBR243</v>
      </c>
      <c r="G111" s="138" t="str">
        <f>VLOOKUP(E111,'LISTADO ATM'!$A$2:$B$900,2,0)</f>
        <v xml:space="preserve">ATM Autoservicio Plaza Central  </v>
      </c>
      <c r="H111" s="138" t="str">
        <f>VLOOKUP(E111,VIP!$A$2:$O21214,7,FALSE)</f>
        <v>Si</v>
      </c>
      <c r="I111" s="138" t="str">
        <f>VLOOKUP(E111,VIP!$A$2:$O13179,8,FALSE)</f>
        <v>Si</v>
      </c>
      <c r="J111" s="138" t="str">
        <f>VLOOKUP(E111,VIP!$A$2:$O13129,8,FALSE)</f>
        <v>Si</v>
      </c>
      <c r="K111" s="138" t="str">
        <f>VLOOKUP(E111,VIP!$A$2:$O16703,6,0)</f>
        <v>SI</v>
      </c>
      <c r="L111" s="143" t="s">
        <v>2409</v>
      </c>
      <c r="M111" s="93" t="s">
        <v>2437</v>
      </c>
      <c r="N111" s="93" t="s">
        <v>2443</v>
      </c>
      <c r="O111" s="138" t="s">
        <v>2614</v>
      </c>
      <c r="P111" s="143"/>
      <c r="Q111" s="93" t="s">
        <v>2409</v>
      </c>
    </row>
    <row r="112" spans="1:17" s="119" customFormat="1" ht="18" x14ac:dyDescent="0.25">
      <c r="A112" s="138" t="str">
        <f>VLOOKUP(E112,'LISTADO ATM'!$A$2:$C$901,3,0)</f>
        <v>ESTE</v>
      </c>
      <c r="B112" s="144" t="s">
        <v>2709</v>
      </c>
      <c r="C112" s="94">
        <v>44465.564166666663</v>
      </c>
      <c r="D112" s="94" t="s">
        <v>2459</v>
      </c>
      <c r="E112" s="136">
        <v>843</v>
      </c>
      <c r="F112" s="138" t="str">
        <f>VLOOKUP(E112,VIP!$A$2:$O16254,2,0)</f>
        <v>DRBR843</v>
      </c>
      <c r="G112" s="138" t="str">
        <f>VLOOKUP(E112,'LISTADO ATM'!$A$2:$B$900,2,0)</f>
        <v xml:space="preserve">ATM Oficina Romana Centro </v>
      </c>
      <c r="H112" s="138" t="str">
        <f>VLOOKUP(E112,VIP!$A$2:$O21215,7,FALSE)</f>
        <v>Si</v>
      </c>
      <c r="I112" s="138" t="str">
        <f>VLOOKUP(E112,VIP!$A$2:$O13180,8,FALSE)</f>
        <v>Si</v>
      </c>
      <c r="J112" s="138" t="str">
        <f>VLOOKUP(E112,VIP!$A$2:$O13130,8,FALSE)</f>
        <v>Si</v>
      </c>
      <c r="K112" s="138" t="str">
        <f>VLOOKUP(E112,VIP!$A$2:$O16704,6,0)</f>
        <v>NO</v>
      </c>
      <c r="L112" s="143" t="s">
        <v>2409</v>
      </c>
      <c r="M112" s="93" t="s">
        <v>2437</v>
      </c>
      <c r="N112" s="93" t="s">
        <v>2443</v>
      </c>
      <c r="O112" s="138" t="s">
        <v>2614</v>
      </c>
      <c r="P112" s="143"/>
      <c r="Q112" s="93" t="s">
        <v>2409</v>
      </c>
    </row>
    <row r="113" spans="1:17" s="119" customFormat="1" ht="18" x14ac:dyDescent="0.25">
      <c r="A113" s="138" t="str">
        <f>VLOOKUP(E113,'LISTADO ATM'!$A$2:$C$901,3,0)</f>
        <v>NORTE</v>
      </c>
      <c r="B113" s="144" t="s">
        <v>2710</v>
      </c>
      <c r="C113" s="94">
        <v>44465.562604166669</v>
      </c>
      <c r="D113" s="94" t="s">
        <v>2612</v>
      </c>
      <c r="E113" s="136">
        <v>119</v>
      </c>
      <c r="F113" s="138" t="str">
        <f>VLOOKUP(E113,VIP!$A$2:$O16255,2,0)</f>
        <v>DRBR119</v>
      </c>
      <c r="G113" s="138" t="str">
        <f>VLOOKUP(E113,'LISTADO ATM'!$A$2:$B$900,2,0)</f>
        <v>ATM Oficina La Barranquita</v>
      </c>
      <c r="H113" s="138" t="str">
        <f>VLOOKUP(E113,VIP!$A$2:$O21216,7,FALSE)</f>
        <v>N/A</v>
      </c>
      <c r="I113" s="138" t="str">
        <f>VLOOKUP(E113,VIP!$A$2:$O13181,8,FALSE)</f>
        <v>N/A</v>
      </c>
      <c r="J113" s="138" t="str">
        <f>VLOOKUP(E113,VIP!$A$2:$O13131,8,FALSE)</f>
        <v>N/A</v>
      </c>
      <c r="K113" s="138" t="str">
        <f>VLOOKUP(E113,VIP!$A$2:$O16705,6,0)</f>
        <v>N/A</v>
      </c>
      <c r="L113" s="143" t="s">
        <v>2409</v>
      </c>
      <c r="M113" s="93" t="s">
        <v>2437</v>
      </c>
      <c r="N113" s="93" t="s">
        <v>2443</v>
      </c>
      <c r="O113" s="138" t="s">
        <v>2613</v>
      </c>
      <c r="P113" s="143"/>
      <c r="Q113" s="93" t="s">
        <v>2409</v>
      </c>
    </row>
    <row r="114" spans="1:17" s="119" customFormat="1" ht="18" x14ac:dyDescent="0.25">
      <c r="A114" s="138" t="str">
        <f>VLOOKUP(E114,'LISTADO ATM'!$A$2:$C$901,3,0)</f>
        <v>SUR</v>
      </c>
      <c r="B114" s="144" t="s">
        <v>2711</v>
      </c>
      <c r="C114" s="94">
        <v>44465.561493055553</v>
      </c>
      <c r="D114" s="94" t="s">
        <v>2440</v>
      </c>
      <c r="E114" s="136">
        <v>537</v>
      </c>
      <c r="F114" s="138" t="str">
        <f>VLOOKUP(E114,VIP!$A$2:$O16256,2,0)</f>
        <v>DRBR537</v>
      </c>
      <c r="G114" s="138" t="str">
        <f>VLOOKUP(E114,'LISTADO ATM'!$A$2:$B$900,2,0)</f>
        <v xml:space="preserve">ATM Estación Texaco Enriquillo (Barahona) </v>
      </c>
      <c r="H114" s="138" t="str">
        <f>VLOOKUP(E114,VIP!$A$2:$O21217,7,FALSE)</f>
        <v>Si</v>
      </c>
      <c r="I114" s="138" t="str">
        <f>VLOOKUP(E114,VIP!$A$2:$O13182,8,FALSE)</f>
        <v>Si</v>
      </c>
      <c r="J114" s="138" t="str">
        <f>VLOOKUP(E114,VIP!$A$2:$O13132,8,FALSE)</f>
        <v>Si</v>
      </c>
      <c r="K114" s="138" t="str">
        <f>VLOOKUP(E114,VIP!$A$2:$O16706,6,0)</f>
        <v>NO</v>
      </c>
      <c r="L114" s="143" t="s">
        <v>2433</v>
      </c>
      <c r="M114" s="93" t="s">
        <v>2437</v>
      </c>
      <c r="N114" s="93" t="s">
        <v>2443</v>
      </c>
      <c r="O114" s="138" t="s">
        <v>2444</v>
      </c>
      <c r="P114" s="143"/>
      <c r="Q114" s="93" t="s">
        <v>2433</v>
      </c>
    </row>
    <row r="115" spans="1:17" s="119" customFormat="1" ht="18" x14ac:dyDescent="0.25">
      <c r="A115" s="138" t="str">
        <f>VLOOKUP(E115,'LISTADO ATM'!$A$2:$C$901,3,0)</f>
        <v>NORTE</v>
      </c>
      <c r="B115" s="144" t="s">
        <v>2712</v>
      </c>
      <c r="C115" s="94">
        <v>44465.499201388891</v>
      </c>
      <c r="D115" s="94" t="s">
        <v>2612</v>
      </c>
      <c r="E115" s="136">
        <v>748</v>
      </c>
      <c r="F115" s="138" t="str">
        <f>VLOOKUP(E115,VIP!$A$2:$O16257,2,0)</f>
        <v>DRBR150</v>
      </c>
      <c r="G115" s="138" t="str">
        <f>VLOOKUP(E115,'LISTADO ATM'!$A$2:$B$900,2,0)</f>
        <v xml:space="preserve">ATM Centro de Caja (Santiago) </v>
      </c>
      <c r="H115" s="138" t="str">
        <f>VLOOKUP(E115,VIP!$A$2:$O21218,7,FALSE)</f>
        <v>Si</v>
      </c>
      <c r="I115" s="138" t="str">
        <f>VLOOKUP(E115,VIP!$A$2:$O13183,8,FALSE)</f>
        <v>Si</v>
      </c>
      <c r="J115" s="138" t="str">
        <f>VLOOKUP(E115,VIP!$A$2:$O13133,8,FALSE)</f>
        <v>Si</v>
      </c>
      <c r="K115" s="138" t="str">
        <f>VLOOKUP(E115,VIP!$A$2:$O16707,6,0)</f>
        <v>NO</v>
      </c>
      <c r="L115" s="143" t="s">
        <v>2409</v>
      </c>
      <c r="M115" s="93" t="s">
        <v>2437</v>
      </c>
      <c r="N115" s="93" t="s">
        <v>2443</v>
      </c>
      <c r="O115" s="138" t="s">
        <v>2613</v>
      </c>
      <c r="P115" s="143"/>
      <c r="Q115" s="93" t="s">
        <v>2409</v>
      </c>
    </row>
    <row r="1023633" spans="16:16" ht="18" x14ac:dyDescent="0.25">
      <c r="P1023633" s="127"/>
    </row>
  </sheetData>
  <autoFilter ref="A4:Q4">
    <sortState ref="A5:Q106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116:B1048576 B1:B4 B69:B102">
    <cfRule type="duplicateValues" dxfId="577" priority="162382"/>
    <cfRule type="duplicateValues" dxfId="576" priority="162383"/>
  </conditionalFormatting>
  <conditionalFormatting sqref="B116:B1048576 B1:B4 B69:B102">
    <cfRule type="duplicateValues" dxfId="575" priority="162390"/>
  </conditionalFormatting>
  <conditionalFormatting sqref="B116:B1048576 B69:B102">
    <cfRule type="duplicateValues" dxfId="574" priority="162394"/>
    <cfRule type="duplicateValues" dxfId="573" priority="162395"/>
  </conditionalFormatting>
  <conditionalFormatting sqref="B116:B1048576 B1:B4 B69:B102">
    <cfRule type="duplicateValues" dxfId="572" priority="162400"/>
    <cfRule type="duplicateValues" dxfId="571" priority="162401"/>
    <cfRule type="duplicateValues" dxfId="570" priority="162402"/>
  </conditionalFormatting>
  <conditionalFormatting sqref="B116:B1048576 B69:B102">
    <cfRule type="duplicateValues" dxfId="569" priority="162412"/>
  </conditionalFormatting>
  <conditionalFormatting sqref="E116:E1048576 E1:E4 E69:E102">
    <cfRule type="duplicateValues" dxfId="568" priority="162415"/>
  </conditionalFormatting>
  <conditionalFormatting sqref="E116:E1048576 E69:E102">
    <cfRule type="duplicateValues" dxfId="567" priority="162419"/>
  </conditionalFormatting>
  <conditionalFormatting sqref="E116:E1048576 E1:E4 E69:E102">
    <cfRule type="duplicateValues" dxfId="566" priority="162422"/>
    <cfRule type="duplicateValues" dxfId="565" priority="162423"/>
  </conditionalFormatting>
  <conditionalFormatting sqref="E116:E1048576 E1:E4 E69:E102">
    <cfRule type="duplicateValues" dxfId="564" priority="162430"/>
    <cfRule type="duplicateValues" dxfId="563" priority="162431"/>
    <cfRule type="duplicateValues" dxfId="562" priority="162432"/>
  </conditionalFormatting>
  <conditionalFormatting sqref="E116:E1048576 E69:E102">
    <cfRule type="duplicateValues" dxfId="561" priority="162442"/>
    <cfRule type="duplicateValues" dxfId="560" priority="162443"/>
    <cfRule type="duplicateValues" dxfId="559" priority="162444"/>
  </conditionalFormatting>
  <conditionalFormatting sqref="E116:E1048576 E69:E102">
    <cfRule type="duplicateValues" dxfId="558" priority="162451"/>
    <cfRule type="duplicateValues" dxfId="557" priority="162452"/>
  </conditionalFormatting>
  <conditionalFormatting sqref="B116:B1048576 B1:B4 B69:B102">
    <cfRule type="duplicateValues" dxfId="556" priority="162457"/>
    <cfRule type="duplicateValues" dxfId="555" priority="162458"/>
    <cfRule type="duplicateValues" dxfId="554" priority="162459"/>
    <cfRule type="duplicateValues" dxfId="553" priority="162460"/>
  </conditionalFormatting>
  <conditionalFormatting sqref="B116:B1048576 B1:B4 B69:B102">
    <cfRule type="duplicateValues" dxfId="552" priority="162477"/>
    <cfRule type="duplicateValues" dxfId="551" priority="162478"/>
    <cfRule type="duplicateValues" dxfId="550" priority="162479"/>
    <cfRule type="duplicateValues" dxfId="549" priority="162480"/>
    <cfRule type="duplicateValues" dxfId="548" priority="162481"/>
  </conditionalFormatting>
  <conditionalFormatting sqref="E116:E1048576 E1:E4 E69:E102">
    <cfRule type="duplicateValues" dxfId="547" priority="162492"/>
    <cfRule type="duplicateValues" dxfId="546" priority="162493"/>
    <cfRule type="duplicateValues" dxfId="545" priority="162494"/>
    <cfRule type="duplicateValues" dxfId="544" priority="162495"/>
  </conditionalFormatting>
  <conditionalFormatting sqref="E116:E1048576 E1:E12 E69:E102">
    <cfRule type="duplicateValues" dxfId="543" priority="455"/>
  </conditionalFormatting>
  <conditionalFormatting sqref="B13">
    <cfRule type="duplicateValues" dxfId="542" priority="453"/>
    <cfRule type="duplicateValues" dxfId="541" priority="454"/>
  </conditionalFormatting>
  <conditionalFormatting sqref="B13">
    <cfRule type="duplicateValues" dxfId="540" priority="452"/>
  </conditionalFormatting>
  <conditionalFormatting sqref="B13">
    <cfRule type="duplicateValues" dxfId="539" priority="450"/>
    <cfRule type="duplicateValues" dxfId="538" priority="451"/>
  </conditionalFormatting>
  <conditionalFormatting sqref="B13">
    <cfRule type="duplicateValues" dxfId="537" priority="447"/>
    <cfRule type="duplicateValues" dxfId="536" priority="448"/>
    <cfRule type="duplicateValues" dxfId="535" priority="449"/>
  </conditionalFormatting>
  <conditionalFormatting sqref="B13">
    <cfRule type="duplicateValues" dxfId="534" priority="446"/>
  </conditionalFormatting>
  <conditionalFormatting sqref="E13">
    <cfRule type="duplicateValues" dxfId="533" priority="445"/>
  </conditionalFormatting>
  <conditionalFormatting sqref="E13">
    <cfRule type="duplicateValues" dxfId="532" priority="444"/>
  </conditionalFormatting>
  <conditionalFormatting sqref="E13">
    <cfRule type="duplicateValues" dxfId="531" priority="442"/>
    <cfRule type="duplicateValues" dxfId="530" priority="443"/>
  </conditionalFormatting>
  <conditionalFormatting sqref="E13">
    <cfRule type="duplicateValues" dxfId="529" priority="439"/>
    <cfRule type="duplicateValues" dxfId="528" priority="440"/>
    <cfRule type="duplicateValues" dxfId="527" priority="441"/>
  </conditionalFormatting>
  <conditionalFormatting sqref="E13">
    <cfRule type="duplicateValues" dxfId="526" priority="436"/>
    <cfRule type="duplicateValues" dxfId="525" priority="437"/>
    <cfRule type="duplicateValues" dxfId="524" priority="438"/>
  </conditionalFormatting>
  <conditionalFormatting sqref="E13">
    <cfRule type="duplicateValues" dxfId="523" priority="434"/>
    <cfRule type="duplicateValues" dxfId="522" priority="435"/>
  </conditionalFormatting>
  <conditionalFormatting sqref="B13">
    <cfRule type="duplicateValues" dxfId="521" priority="430"/>
    <cfRule type="duplicateValues" dxfId="520" priority="431"/>
    <cfRule type="duplicateValues" dxfId="519" priority="432"/>
    <cfRule type="duplicateValues" dxfId="518" priority="433"/>
  </conditionalFormatting>
  <conditionalFormatting sqref="B13">
    <cfRule type="duplicateValues" dxfId="517" priority="425"/>
    <cfRule type="duplicateValues" dxfId="516" priority="426"/>
    <cfRule type="duplicateValues" dxfId="515" priority="427"/>
    <cfRule type="duplicateValues" dxfId="514" priority="428"/>
    <cfRule type="duplicateValues" dxfId="513" priority="429"/>
  </conditionalFormatting>
  <conditionalFormatting sqref="E13">
    <cfRule type="duplicateValues" dxfId="512" priority="421"/>
    <cfRule type="duplicateValues" dxfId="511" priority="422"/>
    <cfRule type="duplicateValues" dxfId="510" priority="423"/>
    <cfRule type="duplicateValues" dxfId="509" priority="424"/>
  </conditionalFormatting>
  <conditionalFormatting sqref="B13">
    <cfRule type="duplicateValues" dxfId="508" priority="419"/>
    <cfRule type="duplicateValues" dxfId="507" priority="420"/>
  </conditionalFormatting>
  <conditionalFormatting sqref="B13">
    <cfRule type="duplicateValues" dxfId="506" priority="418"/>
  </conditionalFormatting>
  <conditionalFormatting sqref="B13">
    <cfRule type="duplicateValues" dxfId="505" priority="416"/>
    <cfRule type="duplicateValues" dxfId="504" priority="417"/>
  </conditionalFormatting>
  <conditionalFormatting sqref="B13">
    <cfRule type="duplicateValues" dxfId="503" priority="413"/>
    <cfRule type="duplicateValues" dxfId="502" priority="414"/>
    <cfRule type="duplicateValues" dxfId="501" priority="415"/>
  </conditionalFormatting>
  <conditionalFormatting sqref="B13">
    <cfRule type="duplicateValues" dxfId="500" priority="412"/>
  </conditionalFormatting>
  <conditionalFormatting sqref="E13">
    <cfRule type="duplicateValues" dxfId="499" priority="411"/>
  </conditionalFormatting>
  <conditionalFormatting sqref="E13">
    <cfRule type="duplicateValues" dxfId="498" priority="410"/>
  </conditionalFormatting>
  <conditionalFormatting sqref="E13">
    <cfRule type="duplicateValues" dxfId="497" priority="408"/>
    <cfRule type="duplicateValues" dxfId="496" priority="409"/>
  </conditionalFormatting>
  <conditionalFormatting sqref="E13">
    <cfRule type="duplicateValues" dxfId="495" priority="405"/>
    <cfRule type="duplicateValues" dxfId="494" priority="406"/>
    <cfRule type="duplicateValues" dxfId="493" priority="407"/>
  </conditionalFormatting>
  <conditionalFormatting sqref="E13">
    <cfRule type="duplicateValues" dxfId="492" priority="402"/>
    <cfRule type="duplicateValues" dxfId="491" priority="403"/>
    <cfRule type="duplicateValues" dxfId="490" priority="404"/>
  </conditionalFormatting>
  <conditionalFormatting sqref="E13">
    <cfRule type="duplicateValues" dxfId="489" priority="400"/>
    <cfRule type="duplicateValues" dxfId="488" priority="401"/>
  </conditionalFormatting>
  <conditionalFormatting sqref="B13">
    <cfRule type="duplicateValues" dxfId="487" priority="396"/>
    <cfRule type="duplicateValues" dxfId="486" priority="397"/>
    <cfRule type="duplicateValues" dxfId="485" priority="398"/>
    <cfRule type="duplicateValues" dxfId="484" priority="399"/>
  </conditionalFormatting>
  <conditionalFormatting sqref="E13">
    <cfRule type="duplicateValues" dxfId="483" priority="395"/>
  </conditionalFormatting>
  <conditionalFormatting sqref="B13">
    <cfRule type="duplicateValues" dxfId="482" priority="390"/>
    <cfRule type="duplicateValues" dxfId="481" priority="391"/>
    <cfRule type="duplicateValues" dxfId="480" priority="392"/>
    <cfRule type="duplicateValues" dxfId="479" priority="393"/>
    <cfRule type="duplicateValues" dxfId="478" priority="394"/>
  </conditionalFormatting>
  <conditionalFormatting sqref="E13">
    <cfRule type="duplicateValues" dxfId="477" priority="386"/>
    <cfRule type="duplicateValues" dxfId="476" priority="387"/>
    <cfRule type="duplicateValues" dxfId="475" priority="388"/>
    <cfRule type="duplicateValues" dxfId="474" priority="389"/>
  </conditionalFormatting>
  <conditionalFormatting sqref="E13">
    <cfRule type="duplicateValues" dxfId="473" priority="385"/>
  </conditionalFormatting>
  <conditionalFormatting sqref="E13">
    <cfRule type="duplicateValues" dxfId="472" priority="383"/>
    <cfRule type="duplicateValues" dxfId="471" priority="384"/>
  </conditionalFormatting>
  <conditionalFormatting sqref="E13">
    <cfRule type="duplicateValues" dxfId="470" priority="380"/>
    <cfRule type="duplicateValues" dxfId="469" priority="381"/>
    <cfRule type="duplicateValues" dxfId="468" priority="382"/>
  </conditionalFormatting>
  <conditionalFormatting sqref="B13">
    <cfRule type="duplicateValues" dxfId="467" priority="378"/>
    <cfRule type="duplicateValues" dxfId="466" priority="379"/>
  </conditionalFormatting>
  <conditionalFormatting sqref="B13">
    <cfRule type="duplicateValues" dxfId="465" priority="377"/>
  </conditionalFormatting>
  <conditionalFormatting sqref="B13">
    <cfRule type="duplicateValues" dxfId="464" priority="374"/>
    <cfRule type="duplicateValues" dxfId="463" priority="375"/>
    <cfRule type="duplicateValues" dxfId="462" priority="376"/>
  </conditionalFormatting>
  <conditionalFormatting sqref="B13">
    <cfRule type="duplicateValues" dxfId="461" priority="370"/>
    <cfRule type="duplicateValues" dxfId="460" priority="371"/>
    <cfRule type="duplicateValues" dxfId="459" priority="372"/>
    <cfRule type="duplicateValues" dxfId="458" priority="373"/>
  </conditionalFormatting>
  <conditionalFormatting sqref="E13">
    <cfRule type="duplicateValues" dxfId="457" priority="369"/>
  </conditionalFormatting>
  <conditionalFormatting sqref="B14:B22">
    <cfRule type="duplicateValues" dxfId="456" priority="164148"/>
    <cfRule type="duplicateValues" dxfId="455" priority="164149"/>
  </conditionalFormatting>
  <conditionalFormatting sqref="B14:B22">
    <cfRule type="duplicateValues" dxfId="454" priority="164152"/>
  </conditionalFormatting>
  <conditionalFormatting sqref="B14:B22">
    <cfRule type="duplicateValues" dxfId="453" priority="164154"/>
    <cfRule type="duplicateValues" dxfId="452" priority="164155"/>
    <cfRule type="duplicateValues" dxfId="451" priority="164156"/>
  </conditionalFormatting>
  <conditionalFormatting sqref="E14:E22">
    <cfRule type="duplicateValues" dxfId="450" priority="164160"/>
  </conditionalFormatting>
  <conditionalFormatting sqref="E14:E22">
    <cfRule type="duplicateValues" dxfId="449" priority="164162"/>
    <cfRule type="duplicateValues" dxfId="448" priority="164163"/>
  </conditionalFormatting>
  <conditionalFormatting sqref="E14:E22">
    <cfRule type="duplicateValues" dxfId="447" priority="164166"/>
    <cfRule type="duplicateValues" dxfId="446" priority="164167"/>
    <cfRule type="duplicateValues" dxfId="445" priority="164168"/>
  </conditionalFormatting>
  <conditionalFormatting sqref="B14:B22">
    <cfRule type="duplicateValues" dxfId="444" priority="164172"/>
    <cfRule type="duplicateValues" dxfId="443" priority="164173"/>
    <cfRule type="duplicateValues" dxfId="442" priority="164174"/>
    <cfRule type="duplicateValues" dxfId="441" priority="164175"/>
  </conditionalFormatting>
  <conditionalFormatting sqref="B14:B22">
    <cfRule type="duplicateValues" dxfId="440" priority="164180"/>
    <cfRule type="duplicateValues" dxfId="439" priority="164181"/>
    <cfRule type="duplicateValues" dxfId="438" priority="164182"/>
    <cfRule type="duplicateValues" dxfId="437" priority="164183"/>
    <cfRule type="duplicateValues" dxfId="436" priority="164184"/>
  </conditionalFormatting>
  <conditionalFormatting sqref="E14:E22">
    <cfRule type="duplicateValues" dxfId="435" priority="164190"/>
    <cfRule type="duplicateValues" dxfId="434" priority="164191"/>
    <cfRule type="duplicateValues" dxfId="433" priority="164192"/>
    <cfRule type="duplicateValues" dxfId="432" priority="164193"/>
  </conditionalFormatting>
  <conditionalFormatting sqref="B5:B12">
    <cfRule type="duplicateValues" dxfId="431" priority="164603"/>
    <cfRule type="duplicateValues" dxfId="430" priority="164604"/>
  </conditionalFormatting>
  <conditionalFormatting sqref="B5:B12">
    <cfRule type="duplicateValues" dxfId="429" priority="164605"/>
  </conditionalFormatting>
  <conditionalFormatting sqref="B5:B12">
    <cfRule type="duplicateValues" dxfId="428" priority="164606"/>
    <cfRule type="duplicateValues" dxfId="427" priority="164607"/>
    <cfRule type="duplicateValues" dxfId="426" priority="164608"/>
  </conditionalFormatting>
  <conditionalFormatting sqref="E5:E12">
    <cfRule type="duplicateValues" dxfId="425" priority="164609"/>
  </conditionalFormatting>
  <conditionalFormatting sqref="E5:E12">
    <cfRule type="duplicateValues" dxfId="424" priority="164610"/>
    <cfRule type="duplicateValues" dxfId="423" priority="164611"/>
  </conditionalFormatting>
  <conditionalFormatting sqref="E5:E12">
    <cfRule type="duplicateValues" dxfId="422" priority="164612"/>
    <cfRule type="duplicateValues" dxfId="421" priority="164613"/>
    <cfRule type="duplicateValues" dxfId="420" priority="164614"/>
  </conditionalFormatting>
  <conditionalFormatting sqref="B5:B12">
    <cfRule type="duplicateValues" dxfId="419" priority="164615"/>
    <cfRule type="duplicateValues" dxfId="418" priority="164616"/>
    <cfRule type="duplicateValues" dxfId="417" priority="164617"/>
    <cfRule type="duplicateValues" dxfId="416" priority="164618"/>
  </conditionalFormatting>
  <conditionalFormatting sqref="B5:B12">
    <cfRule type="duplicateValues" dxfId="415" priority="164619"/>
    <cfRule type="duplicateValues" dxfId="414" priority="164620"/>
    <cfRule type="duplicateValues" dxfId="413" priority="164621"/>
    <cfRule type="duplicateValues" dxfId="412" priority="164622"/>
    <cfRule type="duplicateValues" dxfId="411" priority="164623"/>
  </conditionalFormatting>
  <conditionalFormatting sqref="E5:E12">
    <cfRule type="duplicateValues" dxfId="410" priority="164624"/>
    <cfRule type="duplicateValues" dxfId="409" priority="164625"/>
    <cfRule type="duplicateValues" dxfId="408" priority="164626"/>
    <cfRule type="duplicateValues" dxfId="407" priority="164627"/>
  </conditionalFormatting>
  <conditionalFormatting sqref="E116:E1048576 E1:E102">
    <cfRule type="duplicateValues" dxfId="406" priority="92"/>
    <cfRule type="duplicateValues" dxfId="405" priority="110"/>
  </conditionalFormatting>
  <conditionalFormatting sqref="B116:B1048576 B1:B102">
    <cfRule type="duplicateValues" dxfId="404" priority="91"/>
    <cfRule type="duplicateValues" dxfId="403" priority="108"/>
    <cfRule type="duplicateValues" dxfId="402" priority="109"/>
  </conditionalFormatting>
  <conditionalFormatting sqref="B47:B97">
    <cfRule type="duplicateValues" dxfId="401" priority="164939"/>
    <cfRule type="duplicateValues" dxfId="400" priority="164940"/>
  </conditionalFormatting>
  <conditionalFormatting sqref="B47:B97">
    <cfRule type="duplicateValues" dxfId="399" priority="164943"/>
  </conditionalFormatting>
  <conditionalFormatting sqref="B47:B97">
    <cfRule type="duplicateValues" dxfId="398" priority="164945"/>
    <cfRule type="duplicateValues" dxfId="397" priority="164946"/>
    <cfRule type="duplicateValues" dxfId="396" priority="164947"/>
  </conditionalFormatting>
  <conditionalFormatting sqref="B47:B97">
    <cfRule type="duplicateValues" dxfId="395" priority="164963"/>
    <cfRule type="duplicateValues" dxfId="394" priority="164964"/>
    <cfRule type="duplicateValues" dxfId="393" priority="164965"/>
    <cfRule type="duplicateValues" dxfId="392" priority="164966"/>
  </conditionalFormatting>
  <conditionalFormatting sqref="B47:B97">
    <cfRule type="duplicateValues" dxfId="391" priority="164971"/>
    <cfRule type="duplicateValues" dxfId="390" priority="164972"/>
    <cfRule type="duplicateValues" dxfId="389" priority="164973"/>
    <cfRule type="duplicateValues" dxfId="388" priority="164974"/>
    <cfRule type="duplicateValues" dxfId="387" priority="164975"/>
  </conditionalFormatting>
  <conditionalFormatting sqref="B23:B46">
    <cfRule type="duplicateValues" dxfId="386" priority="165110"/>
    <cfRule type="duplicateValues" dxfId="385" priority="165111"/>
  </conditionalFormatting>
  <conditionalFormatting sqref="B23:B46">
    <cfRule type="duplicateValues" dxfId="384" priority="165114"/>
  </conditionalFormatting>
  <conditionalFormatting sqref="B23:B46">
    <cfRule type="duplicateValues" dxfId="383" priority="165116"/>
    <cfRule type="duplicateValues" dxfId="382" priority="165117"/>
    <cfRule type="duplicateValues" dxfId="381" priority="165118"/>
  </conditionalFormatting>
  <conditionalFormatting sqref="E23:E46">
    <cfRule type="duplicateValues" dxfId="380" priority="165122"/>
  </conditionalFormatting>
  <conditionalFormatting sqref="E23:E46">
    <cfRule type="duplicateValues" dxfId="379" priority="165124"/>
    <cfRule type="duplicateValues" dxfId="378" priority="165125"/>
  </conditionalFormatting>
  <conditionalFormatting sqref="E23:E46">
    <cfRule type="duplicateValues" dxfId="377" priority="165128"/>
    <cfRule type="duplicateValues" dxfId="376" priority="165129"/>
    <cfRule type="duplicateValues" dxfId="375" priority="165130"/>
  </conditionalFormatting>
  <conditionalFormatting sqref="B23:B46">
    <cfRule type="duplicateValues" dxfId="374" priority="165134"/>
    <cfRule type="duplicateValues" dxfId="373" priority="165135"/>
    <cfRule type="duplicateValues" dxfId="372" priority="165136"/>
    <cfRule type="duplicateValues" dxfId="371" priority="165137"/>
  </conditionalFormatting>
  <conditionalFormatting sqref="B23:B46">
    <cfRule type="duplicateValues" dxfId="370" priority="165142"/>
    <cfRule type="duplicateValues" dxfId="369" priority="165143"/>
    <cfRule type="duplicateValues" dxfId="368" priority="165144"/>
    <cfRule type="duplicateValues" dxfId="367" priority="165145"/>
    <cfRule type="duplicateValues" dxfId="366" priority="165146"/>
  </conditionalFormatting>
  <conditionalFormatting sqref="E23:E46">
    <cfRule type="duplicateValues" dxfId="365" priority="165152"/>
    <cfRule type="duplicateValues" dxfId="364" priority="165153"/>
    <cfRule type="duplicateValues" dxfId="363" priority="165154"/>
    <cfRule type="duplicateValues" dxfId="362" priority="165155"/>
  </conditionalFormatting>
  <conditionalFormatting sqref="E47:E102">
    <cfRule type="duplicateValues" dxfId="361" priority="165473"/>
  </conditionalFormatting>
  <conditionalFormatting sqref="E47:E102">
    <cfRule type="duplicateValues" dxfId="360" priority="165474"/>
    <cfRule type="duplicateValues" dxfId="359" priority="165475"/>
  </conditionalFormatting>
  <conditionalFormatting sqref="E47:E102">
    <cfRule type="duplicateValues" dxfId="358" priority="165476"/>
    <cfRule type="duplicateValues" dxfId="357" priority="165477"/>
    <cfRule type="duplicateValues" dxfId="356" priority="165478"/>
  </conditionalFormatting>
  <conditionalFormatting sqref="E47:E102">
    <cfRule type="duplicateValues" dxfId="355" priority="165479"/>
    <cfRule type="duplicateValues" dxfId="354" priority="165480"/>
    <cfRule type="duplicateValues" dxfId="353" priority="165481"/>
    <cfRule type="duplicateValues" dxfId="352" priority="165482"/>
  </conditionalFormatting>
  <conditionalFormatting sqref="B98:B102">
    <cfRule type="duplicateValues" dxfId="351" priority="165483"/>
    <cfRule type="duplicateValues" dxfId="350" priority="165484"/>
  </conditionalFormatting>
  <conditionalFormatting sqref="B98:B102">
    <cfRule type="duplicateValues" dxfId="349" priority="165485"/>
  </conditionalFormatting>
  <conditionalFormatting sqref="B98:B102">
    <cfRule type="duplicateValues" dxfId="348" priority="165486"/>
    <cfRule type="duplicateValues" dxfId="347" priority="165487"/>
    <cfRule type="duplicateValues" dxfId="346" priority="165488"/>
  </conditionalFormatting>
  <conditionalFormatting sqref="B98:B102">
    <cfRule type="duplicateValues" dxfId="345" priority="165489"/>
    <cfRule type="duplicateValues" dxfId="344" priority="165490"/>
    <cfRule type="duplicateValues" dxfId="343" priority="165491"/>
    <cfRule type="duplicateValues" dxfId="342" priority="165492"/>
  </conditionalFormatting>
  <conditionalFormatting sqref="B98:B102">
    <cfRule type="duplicateValues" dxfId="341" priority="165493"/>
    <cfRule type="duplicateValues" dxfId="340" priority="165494"/>
    <cfRule type="duplicateValues" dxfId="339" priority="165495"/>
    <cfRule type="duplicateValues" dxfId="338" priority="165496"/>
    <cfRule type="duplicateValues" dxfId="337" priority="165497"/>
  </conditionalFormatting>
  <conditionalFormatting sqref="B103:B106">
    <cfRule type="duplicateValues" dxfId="49" priority="165676"/>
    <cfRule type="duplicateValues" dxfId="48" priority="165677"/>
  </conditionalFormatting>
  <conditionalFormatting sqref="B103:B106">
    <cfRule type="duplicateValues" dxfId="47" priority="165680"/>
  </conditionalFormatting>
  <conditionalFormatting sqref="B103:B106">
    <cfRule type="duplicateValues" dxfId="46" priority="165682"/>
    <cfRule type="duplicateValues" dxfId="45" priority="165683"/>
    <cfRule type="duplicateValues" dxfId="44" priority="165684"/>
  </conditionalFormatting>
  <conditionalFormatting sqref="E103:E106">
    <cfRule type="duplicateValues" dxfId="43" priority="165688"/>
  </conditionalFormatting>
  <conditionalFormatting sqref="E103:E106">
    <cfRule type="duplicateValues" dxfId="42" priority="165690"/>
    <cfRule type="duplicateValues" dxfId="41" priority="165691"/>
  </conditionalFormatting>
  <conditionalFormatting sqref="E103:E106">
    <cfRule type="duplicateValues" dxfId="40" priority="165694"/>
    <cfRule type="duplicateValues" dxfId="39" priority="165695"/>
    <cfRule type="duplicateValues" dxfId="38" priority="165696"/>
  </conditionalFormatting>
  <conditionalFormatting sqref="B103:B106">
    <cfRule type="duplicateValues" dxfId="37" priority="165700"/>
    <cfRule type="duplicateValues" dxfId="36" priority="165701"/>
    <cfRule type="duplicateValues" dxfId="35" priority="165702"/>
    <cfRule type="duplicateValues" dxfId="34" priority="165703"/>
  </conditionalFormatting>
  <conditionalFormatting sqref="B103:B106">
    <cfRule type="duplicateValues" dxfId="33" priority="165708"/>
    <cfRule type="duplicateValues" dxfId="32" priority="165709"/>
    <cfRule type="duplicateValues" dxfId="31" priority="165710"/>
    <cfRule type="duplicateValues" dxfId="30" priority="165711"/>
    <cfRule type="duplicateValues" dxfId="29" priority="165712"/>
  </conditionalFormatting>
  <conditionalFormatting sqref="E103:E106">
    <cfRule type="duplicateValues" dxfId="28" priority="165718"/>
    <cfRule type="duplicateValues" dxfId="27" priority="165719"/>
    <cfRule type="duplicateValues" dxfId="26" priority="165720"/>
    <cfRule type="duplicateValues" dxfId="25" priority="165721"/>
  </conditionalFormatting>
  <conditionalFormatting sqref="B107:B115">
    <cfRule type="duplicateValues" dxfId="24" priority="24"/>
    <cfRule type="duplicateValues" dxfId="23" priority="25"/>
  </conditionalFormatting>
  <conditionalFormatting sqref="B107:B115">
    <cfRule type="duplicateValues" dxfId="22" priority="23"/>
  </conditionalFormatting>
  <conditionalFormatting sqref="B107:B115">
    <cfRule type="duplicateValues" dxfId="21" priority="20"/>
    <cfRule type="duplicateValues" dxfId="20" priority="21"/>
    <cfRule type="duplicateValues" dxfId="19" priority="22"/>
  </conditionalFormatting>
  <conditionalFormatting sqref="E107:E115">
    <cfRule type="duplicateValues" dxfId="18" priority="19"/>
  </conditionalFormatting>
  <conditionalFormatting sqref="E107:E115">
    <cfRule type="duplicateValues" dxfId="17" priority="17"/>
    <cfRule type="duplicateValues" dxfId="16" priority="18"/>
  </conditionalFormatting>
  <conditionalFormatting sqref="E107:E115">
    <cfRule type="duplicateValues" dxfId="15" priority="14"/>
    <cfRule type="duplicateValues" dxfId="14" priority="15"/>
    <cfRule type="duplicateValues" dxfId="13" priority="16"/>
  </conditionalFormatting>
  <conditionalFormatting sqref="B107:B115">
    <cfRule type="duplicateValues" dxfId="12" priority="10"/>
    <cfRule type="duplicateValues" dxfId="11" priority="11"/>
    <cfRule type="duplicateValues" dxfId="10" priority="12"/>
    <cfRule type="duplicateValues" dxfId="9" priority="13"/>
  </conditionalFormatting>
  <conditionalFormatting sqref="B107:B115">
    <cfRule type="duplicateValues" dxfId="8" priority="5"/>
    <cfRule type="duplicateValues" dxfId="7" priority="6"/>
    <cfRule type="duplicateValues" dxfId="6" priority="7"/>
    <cfRule type="duplicateValues" dxfId="5" priority="8"/>
    <cfRule type="duplicateValues" dxfId="4" priority="9"/>
  </conditionalFormatting>
  <conditionalFormatting sqref="E107:E115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1"/>
  <sheetViews>
    <sheetView topLeftCell="A68" zoomScale="70" zoomScaleNormal="70" workbookViewId="0">
      <selection activeCell="F82" sqref="F82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72" t="s">
        <v>2144</v>
      </c>
      <c r="B1" s="173"/>
      <c r="C1" s="173"/>
      <c r="D1" s="173"/>
      <c r="E1" s="174"/>
      <c r="F1" s="170" t="s">
        <v>2535</v>
      </c>
      <c r="G1" s="171"/>
      <c r="H1" s="98">
        <f>COUNTIF(A:E,"2 Gavetas Vacías + 1 Fallando")</f>
        <v>0</v>
      </c>
      <c r="I1" s="98">
        <f>COUNTIF(A:E,("3 Gavetas Vacías"))</f>
        <v>10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175" t="s">
        <v>2605</v>
      </c>
      <c r="B2" s="176"/>
      <c r="C2" s="176"/>
      <c r="D2" s="176"/>
      <c r="E2" s="177"/>
      <c r="F2" s="97" t="s">
        <v>2534</v>
      </c>
      <c r="G2" s="96">
        <f>G3+G4</f>
        <v>111</v>
      </c>
      <c r="H2" s="97" t="s">
        <v>2541</v>
      </c>
      <c r="I2" s="96">
        <f>COUNTIF(A:E,"Abastecido")</f>
        <v>2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181"/>
      <c r="B3" s="182"/>
      <c r="C3" s="183"/>
      <c r="D3" s="183"/>
      <c r="E3" s="184"/>
      <c r="F3" s="97" t="s">
        <v>2533</v>
      </c>
      <c r="G3" s="96">
        <f>COUNTIF(REPORTE!A:Q,"fuera de Servicio")</f>
        <v>89</v>
      </c>
      <c r="H3" s="97" t="s">
        <v>2609</v>
      </c>
      <c r="I3" s="96">
        <f>COUNTIF(A:E,"GAVETAS VACIAS + GAVETAS FALLANDO")</f>
        <v>24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0" t="s">
        <v>2405</v>
      </c>
      <c r="B4" s="146">
        <v>44463.25</v>
      </c>
      <c r="C4" s="185"/>
      <c r="D4" s="185"/>
      <c r="E4" s="186"/>
      <c r="F4" s="97" t="s">
        <v>2530</v>
      </c>
      <c r="G4" s="96">
        <f>COUNTIF(REPORTE!A:Q,"En Servicio")</f>
        <v>22</v>
      </c>
      <c r="H4" s="97" t="s">
        <v>2608</v>
      </c>
      <c r="I4" s="96">
        <f>COUNTIF(A:E,"Solucionado")</f>
        <v>2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0" t="s">
        <v>2406</v>
      </c>
      <c r="B5" s="146">
        <v>44463.708333333336</v>
      </c>
      <c r="C5" s="185"/>
      <c r="D5" s="185"/>
      <c r="E5" s="186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10</v>
      </c>
      <c r="J5" s="119"/>
      <c r="K5" s="119"/>
    </row>
    <row r="6" spans="1:11" ht="15" customHeight="1" x14ac:dyDescent="0.25">
      <c r="A6" s="167"/>
      <c r="B6" s="168"/>
      <c r="C6" s="187"/>
      <c r="D6" s="187"/>
      <c r="E6" s="188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0</v>
      </c>
      <c r="J6" s="119"/>
      <c r="K6" s="119"/>
    </row>
    <row r="7" spans="1:11" ht="18" customHeight="1" thickBot="1" x14ac:dyDescent="0.3">
      <c r="A7" s="178" t="s">
        <v>2557</v>
      </c>
      <c r="B7" s="179"/>
      <c r="C7" s="179"/>
      <c r="D7" s="179"/>
      <c r="E7" s="180"/>
      <c r="F7" s="97" t="s">
        <v>2607</v>
      </c>
      <c r="G7" s="96">
        <f>COUNTIF(A:E,"Sin Efectivo")</f>
        <v>65</v>
      </c>
      <c r="H7" s="97" t="s">
        <v>2539</v>
      </c>
      <c r="I7" s="96">
        <f>COUNTIF(A:E,"GAVETA DE RECHAZO LLENA")</f>
        <v>14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6" t="s">
        <v>2410</v>
      </c>
      <c r="E8" s="147" t="s">
        <v>2408</v>
      </c>
    </row>
    <row r="9" spans="1:11" s="119" customFormat="1" ht="18" x14ac:dyDescent="0.25">
      <c r="A9" s="142" t="e">
        <f>VLOOKUP(B9,'[1]LISTADO ATM'!$A$2:$C$922,3,0)</f>
        <v>#N/A</v>
      </c>
      <c r="B9" s="136"/>
      <c r="C9" s="142" t="e">
        <f>VLOOKUP(B9,'[1]LISTADO ATM'!$A$2:$B$922,2,0)</f>
        <v>#N/A</v>
      </c>
      <c r="D9" s="145" t="s">
        <v>2620</v>
      </c>
      <c r="E9" s="144"/>
    </row>
    <row r="10" spans="1:11" s="119" customFormat="1" ht="18" x14ac:dyDescent="0.25">
      <c r="A10" s="142" t="e">
        <f>VLOOKUP(B10,'[1]LISTADO ATM'!$A$2:$C$922,3,0)</f>
        <v>#N/A</v>
      </c>
      <c r="B10" s="136"/>
      <c r="C10" s="142" t="e">
        <f>VLOOKUP(B10,'[1]LISTADO ATM'!$A$2:$B$922,2,0)</f>
        <v>#N/A</v>
      </c>
      <c r="D10" s="145" t="s">
        <v>2620</v>
      </c>
      <c r="E10" s="144"/>
    </row>
    <row r="11" spans="1:11" s="119" customFormat="1" ht="18" x14ac:dyDescent="0.25">
      <c r="A11" s="148" t="s">
        <v>2460</v>
      </c>
      <c r="B11" s="149">
        <f>COUNT(B9:B10)</f>
        <v>0</v>
      </c>
      <c r="C11" s="166"/>
      <c r="D11" s="166"/>
      <c r="E11" s="166"/>
    </row>
    <row r="12" spans="1:11" s="119" customFormat="1" ht="18.75" customHeight="1" x14ac:dyDescent="0.25">
      <c r="A12" s="167"/>
      <c r="B12" s="168"/>
      <c r="C12" s="168"/>
      <c r="D12" s="168"/>
      <c r="E12" s="169"/>
    </row>
    <row r="13" spans="1:11" s="119" customFormat="1" ht="18.75" customHeight="1" thickBot="1" x14ac:dyDescent="0.3">
      <c r="A13" s="178" t="s">
        <v>2558</v>
      </c>
      <c r="B13" s="179"/>
      <c r="C13" s="179"/>
      <c r="D13" s="179"/>
      <c r="E13" s="180"/>
    </row>
    <row r="14" spans="1:11" s="119" customFormat="1" ht="18" x14ac:dyDescent="0.25">
      <c r="A14" s="147" t="s">
        <v>15</v>
      </c>
      <c r="B14" s="147" t="s">
        <v>2407</v>
      </c>
      <c r="C14" s="147" t="s">
        <v>46</v>
      </c>
      <c r="D14" s="198" t="s">
        <v>2410</v>
      </c>
      <c r="E14" s="199" t="s">
        <v>2408</v>
      </c>
    </row>
    <row r="15" spans="1:11" s="119" customFormat="1" ht="18" x14ac:dyDescent="0.25">
      <c r="A15" s="139" t="e">
        <f>VLOOKUP(B15,'[1]LISTADO ATM'!$A$2:$C$922,3,0)</f>
        <v>#N/A</v>
      </c>
      <c r="B15" s="136"/>
      <c r="C15" s="139" t="e">
        <f>VLOOKUP(B15,'[1]LISTADO ATM'!$A$2:$B$822,2,0)</f>
        <v>#N/A</v>
      </c>
      <c r="D15" s="145" t="s">
        <v>2621</v>
      </c>
      <c r="E15" s="144"/>
    </row>
    <row r="16" spans="1:11" s="119" customFormat="1" ht="18" x14ac:dyDescent="0.25">
      <c r="A16" s="139" t="e">
        <f>VLOOKUP(B16,'[1]LISTADO ATM'!$A$2:$C$922,3,0)</f>
        <v>#N/A</v>
      </c>
      <c r="B16" s="136"/>
      <c r="C16" s="139" t="e">
        <f>VLOOKUP(B16,'[1]LISTADO ATM'!$A$2:$B$822,2,0)</f>
        <v>#N/A</v>
      </c>
      <c r="D16" s="145" t="s">
        <v>2621</v>
      </c>
      <c r="E16" s="144"/>
    </row>
    <row r="17" spans="1:5" s="119" customFormat="1" ht="18.75" customHeight="1" x14ac:dyDescent="0.25">
      <c r="A17" s="148" t="s">
        <v>2460</v>
      </c>
      <c r="B17" s="149">
        <f>COUNT(B15:B16)</f>
        <v>0</v>
      </c>
      <c r="C17" s="189"/>
      <c r="D17" s="190"/>
      <c r="E17" s="191"/>
    </row>
    <row r="18" spans="1:5" s="119" customFormat="1" ht="15.75" thickBot="1" x14ac:dyDescent="0.3">
      <c r="A18" s="192"/>
      <c r="B18" s="193"/>
      <c r="C18" s="193"/>
      <c r="D18" s="193"/>
      <c r="E18" s="194"/>
    </row>
    <row r="19" spans="1:5" s="106" customFormat="1" ht="18.75" customHeight="1" thickBot="1" x14ac:dyDescent="0.3">
      <c r="A19" s="200" t="s">
        <v>2461</v>
      </c>
      <c r="B19" s="201"/>
      <c r="C19" s="201"/>
      <c r="D19" s="201"/>
      <c r="E19" s="202"/>
    </row>
    <row r="20" spans="1:5" s="106" customFormat="1" ht="18" customHeight="1" x14ac:dyDescent="0.25">
      <c r="A20" s="147" t="s">
        <v>15</v>
      </c>
      <c r="B20" s="147" t="s">
        <v>2407</v>
      </c>
      <c r="C20" s="147" t="s">
        <v>46</v>
      </c>
      <c r="D20" s="156" t="s">
        <v>2410</v>
      </c>
      <c r="E20" s="156" t="s">
        <v>2408</v>
      </c>
    </row>
    <row r="21" spans="1:5" s="106" customFormat="1" ht="18" customHeight="1" x14ac:dyDescent="0.25">
      <c r="A21" s="142" t="str">
        <f>VLOOKUP(B21,'[1]LISTADO ATM'!$A$2:$C$922,3,0)</f>
        <v>DISTRITO NACIONAL</v>
      </c>
      <c r="B21" s="136">
        <v>850</v>
      </c>
      <c r="C21" s="142" t="str">
        <f>VLOOKUP(B21,'[1]LISTADO ATM'!$A$2:$B$922,2,0)</f>
        <v xml:space="preserve">ATM Hotel Be Live Hamaca </v>
      </c>
      <c r="D21" s="152" t="s">
        <v>2428</v>
      </c>
      <c r="E21" s="144">
        <v>3336033194</v>
      </c>
    </row>
    <row r="22" spans="1:5" s="106" customFormat="1" ht="18" customHeight="1" x14ac:dyDescent="0.25">
      <c r="A22" s="142" t="str">
        <f>VLOOKUP(B22,'[1]LISTADO ATM'!$A$2:$C$922,3,0)</f>
        <v>DISTRITO NACIONAL</v>
      </c>
      <c r="B22" s="136">
        <v>15</v>
      </c>
      <c r="C22" s="142" t="str">
        <f>VLOOKUP(B22,'[1]LISTADO ATM'!$A$2:$B$922,2,0)</f>
        <v>ATM DNI</v>
      </c>
      <c r="D22" s="152" t="s">
        <v>2428</v>
      </c>
      <c r="E22" s="144">
        <v>3336036054</v>
      </c>
    </row>
    <row r="23" spans="1:5" s="119" customFormat="1" ht="18" customHeight="1" x14ac:dyDescent="0.25">
      <c r="A23" s="142" t="str">
        <f>VLOOKUP(B23,'[1]LISTADO ATM'!$A$2:$C$922,3,0)</f>
        <v>DISTRITO NACIONAL</v>
      </c>
      <c r="B23" s="136">
        <v>24</v>
      </c>
      <c r="C23" s="142" t="str">
        <f>VLOOKUP(B23,'[1]LISTADO ATM'!$A$2:$B$922,2,0)</f>
        <v xml:space="preserve">ATM Oficina Eusebio Manzueta </v>
      </c>
      <c r="D23" s="152" t="s">
        <v>2428</v>
      </c>
      <c r="E23" s="144">
        <v>3336036213</v>
      </c>
    </row>
    <row r="24" spans="1:5" s="119" customFormat="1" ht="18" customHeight="1" x14ac:dyDescent="0.25">
      <c r="A24" s="142" t="str">
        <f>VLOOKUP(B24,'[1]LISTADO ATM'!$A$2:$C$922,3,0)</f>
        <v>DISTRITO NACIONAL</v>
      </c>
      <c r="B24" s="136">
        <v>23</v>
      </c>
      <c r="C24" s="142" t="str">
        <f>VLOOKUP(B24,'[1]LISTADO ATM'!$A$2:$B$922,2,0)</f>
        <v xml:space="preserve">ATM Oficina México </v>
      </c>
      <c r="D24" s="152" t="s">
        <v>2428</v>
      </c>
      <c r="E24" s="144">
        <v>3336036214</v>
      </c>
    </row>
    <row r="25" spans="1:5" s="119" customFormat="1" ht="18.75" customHeight="1" x14ac:dyDescent="0.25">
      <c r="A25" s="142" t="str">
        <f>VLOOKUP(B25,'[1]LISTADO ATM'!$A$2:$C$922,3,0)</f>
        <v>DISTRITO NACIONAL</v>
      </c>
      <c r="B25" s="136">
        <v>573</v>
      </c>
      <c r="C25" s="142" t="str">
        <f>VLOOKUP(B25,'[1]LISTADO ATM'!$A$2:$B$922,2,0)</f>
        <v xml:space="preserve">ATM IDSS </v>
      </c>
      <c r="D25" s="152" t="s">
        <v>2428</v>
      </c>
      <c r="E25" s="144">
        <v>3336036284</v>
      </c>
    </row>
    <row r="26" spans="1:5" s="119" customFormat="1" ht="18.75" customHeight="1" x14ac:dyDescent="0.25">
      <c r="A26" s="142" t="str">
        <f>VLOOKUP(B26,'[1]LISTADO ATM'!$A$2:$C$922,3,0)</f>
        <v>ESTE</v>
      </c>
      <c r="B26" s="136">
        <v>427</v>
      </c>
      <c r="C26" s="142" t="str">
        <f>VLOOKUP(B26,'[1]LISTADO ATM'!$A$2:$B$922,2,0)</f>
        <v xml:space="preserve">ATM Almacenes Iberia (Hato Mayor) </v>
      </c>
      <c r="D26" s="152" t="s">
        <v>2428</v>
      </c>
      <c r="E26" s="144">
        <v>3336036340</v>
      </c>
    </row>
    <row r="27" spans="1:5" s="119" customFormat="1" ht="18.75" customHeight="1" x14ac:dyDescent="0.25">
      <c r="A27" s="142" t="str">
        <f>VLOOKUP(B27,'[1]LISTADO ATM'!$A$2:$C$922,3,0)</f>
        <v>DISTRITO NACIONAL</v>
      </c>
      <c r="B27" s="136">
        <v>629</v>
      </c>
      <c r="C27" s="142" t="str">
        <f>VLOOKUP(B27,'[1]LISTADO ATM'!$A$2:$B$922,2,0)</f>
        <v xml:space="preserve">ATM Oficina Americana Independencia I </v>
      </c>
      <c r="D27" s="152" t="s">
        <v>2428</v>
      </c>
      <c r="E27" s="144">
        <v>3336036341</v>
      </c>
    </row>
    <row r="28" spans="1:5" s="119" customFormat="1" ht="18.75" customHeight="1" x14ac:dyDescent="0.25">
      <c r="A28" s="142" t="str">
        <f>VLOOKUP(B28,'[1]LISTADO ATM'!$A$2:$C$922,3,0)</f>
        <v>SUR</v>
      </c>
      <c r="B28" s="136">
        <v>137</v>
      </c>
      <c r="C28" s="142" t="str">
        <f>VLOOKUP(B28,'[1]LISTADO ATM'!$A$2:$B$922,2,0)</f>
        <v xml:space="preserve">ATM Oficina Nizao </v>
      </c>
      <c r="D28" s="152" t="s">
        <v>2428</v>
      </c>
      <c r="E28" s="144">
        <v>3336036343</v>
      </c>
    </row>
    <row r="29" spans="1:5" s="119" customFormat="1" ht="18.75" customHeight="1" x14ac:dyDescent="0.25">
      <c r="A29" s="142" t="str">
        <f>VLOOKUP(B29,'[1]LISTADO ATM'!$A$2:$C$922,3,0)</f>
        <v>DISTRITO NACIONAL</v>
      </c>
      <c r="B29" s="136">
        <v>715</v>
      </c>
      <c r="C29" s="142" t="str">
        <f>VLOOKUP(B29,'[1]LISTADO ATM'!$A$2:$B$922,2,0)</f>
        <v xml:space="preserve">ATM Oficina 27 de Febrero (Lobby) </v>
      </c>
      <c r="D29" s="152" t="s">
        <v>2428</v>
      </c>
      <c r="E29" s="144">
        <v>3336036345</v>
      </c>
    </row>
    <row r="30" spans="1:5" s="119" customFormat="1" ht="18" customHeight="1" x14ac:dyDescent="0.25">
      <c r="A30" s="142" t="str">
        <f>VLOOKUP(B30,'[1]LISTADO ATM'!$A$2:$C$922,3,0)</f>
        <v>ESTE</v>
      </c>
      <c r="B30" s="136">
        <v>114</v>
      </c>
      <c r="C30" s="142" t="str">
        <f>VLOOKUP(B30,'[1]LISTADO ATM'!$A$2:$B$922,2,0)</f>
        <v xml:space="preserve">ATM Oficina Hato Mayor </v>
      </c>
      <c r="D30" s="152" t="s">
        <v>2428</v>
      </c>
      <c r="E30" s="144">
        <v>3336036348</v>
      </c>
    </row>
    <row r="31" spans="1:5" s="119" customFormat="1" ht="18" customHeight="1" x14ac:dyDescent="0.25">
      <c r="A31" s="142" t="str">
        <f>VLOOKUP(B31,'[1]LISTADO ATM'!$A$2:$C$922,3,0)</f>
        <v>ESTE</v>
      </c>
      <c r="B31" s="136">
        <v>294</v>
      </c>
      <c r="C31" s="142" t="str">
        <f>VLOOKUP(B31,'[1]LISTADO ATM'!$A$2:$B$922,2,0)</f>
        <v xml:space="preserve">ATM Plaza Zaglul San Pedro II </v>
      </c>
      <c r="D31" s="152" t="s">
        <v>2428</v>
      </c>
      <c r="E31" s="144">
        <v>3336036356</v>
      </c>
    </row>
    <row r="32" spans="1:5" s="119" customFormat="1" ht="18" customHeight="1" x14ac:dyDescent="0.25">
      <c r="A32" s="142" t="str">
        <f>VLOOKUP(B32,'[1]LISTADO ATM'!$A$2:$C$922,3,0)</f>
        <v>SUR</v>
      </c>
      <c r="B32" s="136">
        <v>984</v>
      </c>
      <c r="C32" s="142" t="str">
        <f>VLOOKUP(B32,'[1]LISTADO ATM'!$A$2:$B$922,2,0)</f>
        <v xml:space="preserve">ATM Oficina Neiba II </v>
      </c>
      <c r="D32" s="152" t="s">
        <v>2428</v>
      </c>
      <c r="E32" s="144">
        <v>3336036358</v>
      </c>
    </row>
    <row r="33" spans="1:5" s="119" customFormat="1" ht="18" customHeight="1" x14ac:dyDescent="0.25">
      <c r="A33" s="142" t="str">
        <f>VLOOKUP(B33,'[1]LISTADO ATM'!$A$2:$C$922,3,0)</f>
        <v>SUR</v>
      </c>
      <c r="B33" s="136">
        <v>48</v>
      </c>
      <c r="C33" s="142" t="str">
        <f>VLOOKUP(B33,'[1]LISTADO ATM'!$A$2:$B$922,2,0)</f>
        <v xml:space="preserve">ATM Autoservicio Neiba I </v>
      </c>
      <c r="D33" s="152" t="s">
        <v>2428</v>
      </c>
      <c r="E33" s="144">
        <v>3336036360</v>
      </c>
    </row>
    <row r="34" spans="1:5" s="119" customFormat="1" ht="18" customHeight="1" x14ac:dyDescent="0.25">
      <c r="A34" s="142" t="str">
        <f>VLOOKUP(B34,'[1]LISTADO ATM'!$A$2:$C$922,3,0)</f>
        <v>DISTRITO NACIONAL</v>
      </c>
      <c r="B34" s="136">
        <v>354</v>
      </c>
      <c r="C34" s="142" t="str">
        <f>VLOOKUP(B34,'[1]LISTADO ATM'!$A$2:$B$922,2,0)</f>
        <v xml:space="preserve">ATM Oficina Núñez de Cáceres II </v>
      </c>
      <c r="D34" s="152" t="s">
        <v>2428</v>
      </c>
      <c r="E34" s="144">
        <v>3336036377</v>
      </c>
    </row>
    <row r="35" spans="1:5" s="119" customFormat="1" ht="18" customHeight="1" x14ac:dyDescent="0.25">
      <c r="A35" s="142" t="str">
        <f>VLOOKUP(B35,'[1]LISTADO ATM'!$A$2:$C$922,3,0)</f>
        <v>NORTE</v>
      </c>
      <c r="B35" s="136">
        <v>3</v>
      </c>
      <c r="C35" s="142" t="str">
        <f>VLOOKUP(B35,'[1]LISTADO ATM'!$A$2:$B$922,2,0)</f>
        <v>ATM Autoservicio La Vega Real</v>
      </c>
      <c r="D35" s="152" t="s">
        <v>2428</v>
      </c>
      <c r="E35" s="144">
        <v>3336036397</v>
      </c>
    </row>
    <row r="36" spans="1:5" s="119" customFormat="1" ht="19.5" customHeight="1" x14ac:dyDescent="0.25">
      <c r="A36" s="142" t="str">
        <f>VLOOKUP(B36,'[1]LISTADO ATM'!$A$2:$C$922,3,0)</f>
        <v>DISTRITO NACIONAL</v>
      </c>
      <c r="B36" s="136">
        <v>36</v>
      </c>
      <c r="C36" s="142" t="str">
        <f>VLOOKUP(B36,'[1]LISTADO ATM'!$A$2:$B$922,2,0)</f>
        <v xml:space="preserve">ATM Banco Central </v>
      </c>
      <c r="D36" s="152" t="s">
        <v>2428</v>
      </c>
      <c r="E36" s="144">
        <v>3336036404</v>
      </c>
    </row>
    <row r="37" spans="1:5" s="119" customFormat="1" ht="19.5" customHeight="1" x14ac:dyDescent="0.25">
      <c r="A37" s="142" t="str">
        <f>VLOOKUP(B37,'[1]LISTADO ATM'!$A$2:$C$922,3,0)</f>
        <v>NORTE</v>
      </c>
      <c r="B37" s="136">
        <v>687</v>
      </c>
      <c r="C37" s="142" t="str">
        <f>VLOOKUP(B37,'[1]LISTADO ATM'!$A$2:$B$922,2,0)</f>
        <v>ATM Oficina Monterrico II</v>
      </c>
      <c r="D37" s="152" t="s">
        <v>2428</v>
      </c>
      <c r="E37" s="144" t="s">
        <v>2632</v>
      </c>
    </row>
    <row r="38" spans="1:5" s="119" customFormat="1" ht="19.5" customHeight="1" x14ac:dyDescent="0.25">
      <c r="A38" s="142" t="str">
        <f>VLOOKUP(B38,'[1]LISTADO ATM'!$A$2:$C$922,3,0)</f>
        <v>NORTE</v>
      </c>
      <c r="B38" s="136">
        <v>756</v>
      </c>
      <c r="C38" s="142" t="str">
        <f>VLOOKUP(B38,'[1]LISTADO ATM'!$A$2:$B$922,2,0)</f>
        <v xml:space="preserve">ATM UNP Villa La Mata (Cotuí) </v>
      </c>
      <c r="D38" s="152" t="s">
        <v>2428</v>
      </c>
      <c r="E38" s="144" t="s">
        <v>2637</v>
      </c>
    </row>
    <row r="39" spans="1:5" s="119" customFormat="1" ht="19.5" customHeight="1" x14ac:dyDescent="0.25">
      <c r="A39" s="142" t="str">
        <f>VLOOKUP(B39,'[1]LISTADO ATM'!$A$2:$C$922,3,0)</f>
        <v>DISTRITO NACIONAL</v>
      </c>
      <c r="B39" s="136">
        <v>697</v>
      </c>
      <c r="C39" s="142" t="str">
        <f>VLOOKUP(B39,'[1]LISTADO ATM'!$A$2:$B$922,2,0)</f>
        <v>ATM Hipermercado Olé Ciudad Juan Bosch</v>
      </c>
      <c r="D39" s="152" t="s">
        <v>2428</v>
      </c>
      <c r="E39" s="144" t="s">
        <v>2636</v>
      </c>
    </row>
    <row r="40" spans="1:5" s="119" customFormat="1" ht="19.5" customHeight="1" x14ac:dyDescent="0.25">
      <c r="A40" s="142" t="str">
        <f>VLOOKUP(B40,'[1]LISTADO ATM'!$A$2:$C$922,3,0)</f>
        <v>NORTE</v>
      </c>
      <c r="B40" s="136">
        <v>851</v>
      </c>
      <c r="C40" s="142" t="str">
        <f>VLOOKUP(B40,'[1]LISTADO ATM'!$A$2:$B$922,2,0)</f>
        <v xml:space="preserve">ATM Hospital Vinicio Calventi </v>
      </c>
      <c r="D40" s="152" t="s">
        <v>2428</v>
      </c>
      <c r="E40" s="144" t="s">
        <v>2635</v>
      </c>
    </row>
    <row r="41" spans="1:5" s="119" customFormat="1" ht="19.5" customHeight="1" x14ac:dyDescent="0.25">
      <c r="A41" s="142" t="str">
        <f>VLOOKUP(B41,'[1]LISTADO ATM'!$A$2:$C$922,3,0)</f>
        <v>ESTE</v>
      </c>
      <c r="B41" s="136">
        <v>776</v>
      </c>
      <c r="C41" s="142" t="str">
        <f>VLOOKUP(B41,'[1]LISTADO ATM'!$A$2:$B$922,2,0)</f>
        <v xml:space="preserve">ATM Oficina Monte Plata </v>
      </c>
      <c r="D41" s="152" t="s">
        <v>2428</v>
      </c>
      <c r="E41" s="144" t="s">
        <v>2633</v>
      </c>
    </row>
    <row r="42" spans="1:5" s="119" customFormat="1" ht="19.5" customHeight="1" x14ac:dyDescent="0.25">
      <c r="A42" s="142" t="str">
        <f>VLOOKUP(B42,'[1]LISTADO ATM'!$A$2:$C$922,3,0)</f>
        <v>NORTE</v>
      </c>
      <c r="B42" s="136">
        <v>171</v>
      </c>
      <c r="C42" s="142" t="str">
        <f>VLOOKUP(B42,'[1]LISTADO ATM'!$A$2:$B$922,2,0)</f>
        <v xml:space="preserve">ATM Oficina Moca </v>
      </c>
      <c r="D42" s="152" t="s">
        <v>2428</v>
      </c>
      <c r="E42" s="144" t="s">
        <v>2639</v>
      </c>
    </row>
    <row r="43" spans="1:5" s="119" customFormat="1" ht="19.5" customHeight="1" x14ac:dyDescent="0.25">
      <c r="A43" s="142" t="str">
        <f>VLOOKUP(B43,'[1]LISTADO ATM'!$A$2:$C$922,3,0)</f>
        <v>NORTE</v>
      </c>
      <c r="B43" s="136">
        <v>986</v>
      </c>
      <c r="C43" s="142" t="str">
        <f>VLOOKUP(B43,'[1]LISTADO ATM'!$A$2:$B$922,2,0)</f>
        <v xml:space="preserve">ATM S/M Jumbo (La Vega) </v>
      </c>
      <c r="D43" s="152" t="s">
        <v>2428</v>
      </c>
      <c r="E43" s="144" t="s">
        <v>2640</v>
      </c>
    </row>
    <row r="44" spans="1:5" s="119" customFormat="1" ht="19.5" customHeight="1" x14ac:dyDescent="0.25">
      <c r="A44" s="142" t="str">
        <f>VLOOKUP(B44,'[1]LISTADO ATM'!$A$2:$C$922,3,0)</f>
        <v>NORTE</v>
      </c>
      <c r="B44" s="136">
        <v>402</v>
      </c>
      <c r="C44" s="142" t="str">
        <f>VLOOKUP(B44,'[1]LISTADO ATM'!$A$2:$B$922,2,0)</f>
        <v xml:space="preserve">ATM La Sirena La Vega </v>
      </c>
      <c r="D44" s="152" t="s">
        <v>2428</v>
      </c>
      <c r="E44" s="144" t="s">
        <v>2641</v>
      </c>
    </row>
    <row r="45" spans="1:5" s="119" customFormat="1" ht="19.5" customHeight="1" x14ac:dyDescent="0.25">
      <c r="A45" s="142" t="str">
        <f>VLOOKUP(B45,'[1]LISTADO ATM'!$A$2:$C$922,3,0)</f>
        <v>NORTE</v>
      </c>
      <c r="B45" s="136">
        <v>151</v>
      </c>
      <c r="C45" s="142" t="str">
        <f>VLOOKUP(B45,'[1]LISTADO ATM'!$A$2:$B$922,2,0)</f>
        <v xml:space="preserve">ATM Oficina Nagua </v>
      </c>
      <c r="D45" s="152" t="s">
        <v>2428</v>
      </c>
      <c r="E45" s="144" t="s">
        <v>2644</v>
      </c>
    </row>
    <row r="46" spans="1:5" s="119" customFormat="1" ht="19.5" customHeight="1" x14ac:dyDescent="0.25">
      <c r="A46" s="142" t="str">
        <f>VLOOKUP(B46,'[1]LISTADO ATM'!$A$2:$C$922,3,0)</f>
        <v>NORTE</v>
      </c>
      <c r="B46" s="136">
        <v>760</v>
      </c>
      <c r="C46" s="142" t="str">
        <f>VLOOKUP(B46,'[1]LISTADO ATM'!$A$2:$B$922,2,0)</f>
        <v xml:space="preserve">ATM UNP Cruce Guayacanes (Mao) </v>
      </c>
      <c r="D46" s="152" t="s">
        <v>2428</v>
      </c>
      <c r="E46" s="144" t="s">
        <v>2645</v>
      </c>
    </row>
    <row r="47" spans="1:5" s="119" customFormat="1" ht="19.5" customHeight="1" x14ac:dyDescent="0.25">
      <c r="A47" s="142" t="str">
        <f>VLOOKUP(B47,'[1]LISTADO ATM'!$A$2:$C$922,3,0)</f>
        <v>ESTE</v>
      </c>
      <c r="B47" s="136">
        <v>630</v>
      </c>
      <c r="C47" s="142" t="str">
        <f>VLOOKUP(B47,'[1]LISTADO ATM'!$A$2:$B$922,2,0)</f>
        <v xml:space="preserve">ATM Oficina Plaza Zaglul (SPM) </v>
      </c>
      <c r="D47" s="152" t="s">
        <v>2428</v>
      </c>
      <c r="E47" s="144" t="s">
        <v>2646</v>
      </c>
    </row>
    <row r="48" spans="1:5" s="119" customFormat="1" ht="19.5" customHeight="1" x14ac:dyDescent="0.25">
      <c r="A48" s="142" t="str">
        <f>VLOOKUP(B48,'[1]LISTADO ATM'!$A$2:$C$922,3,0)</f>
        <v>DISTRITO NACIONAL</v>
      </c>
      <c r="B48" s="136">
        <v>958</v>
      </c>
      <c r="C48" s="142" t="str">
        <f>VLOOKUP(B48,'[1]LISTADO ATM'!$A$2:$B$922,2,0)</f>
        <v xml:space="preserve">ATM Olé Aut. San Isidro </v>
      </c>
      <c r="D48" s="152" t="s">
        <v>2428</v>
      </c>
      <c r="E48" s="144" t="s">
        <v>2654</v>
      </c>
    </row>
    <row r="49" spans="1:5" s="119" customFormat="1" ht="19.5" customHeight="1" x14ac:dyDescent="0.25">
      <c r="A49" s="142" t="str">
        <f>VLOOKUP(B49,'[1]LISTADO ATM'!$A$2:$C$922,3,0)</f>
        <v>ESTE</v>
      </c>
      <c r="B49" s="136">
        <v>104</v>
      </c>
      <c r="C49" s="142" t="str">
        <f>VLOOKUP(B49,'[1]LISTADO ATM'!$A$2:$B$922,2,0)</f>
        <v xml:space="preserve">ATM Jumbo Higuey </v>
      </c>
      <c r="D49" s="152" t="s">
        <v>2428</v>
      </c>
      <c r="E49" s="144" t="s">
        <v>2655</v>
      </c>
    </row>
    <row r="50" spans="1:5" s="119" customFormat="1" ht="19.5" customHeight="1" x14ac:dyDescent="0.25">
      <c r="A50" s="142" t="str">
        <f>VLOOKUP(B50,'[1]LISTADO ATM'!$A$2:$C$922,3,0)</f>
        <v>NORTE</v>
      </c>
      <c r="B50" s="136">
        <v>746</v>
      </c>
      <c r="C50" s="142" t="str">
        <f>VLOOKUP(B50,'[1]LISTADO ATM'!$A$2:$B$922,2,0)</f>
        <v xml:space="preserve">ATM Oficina Las Terrenas </v>
      </c>
      <c r="D50" s="152" t="s">
        <v>2428</v>
      </c>
      <c r="E50" s="144" t="s">
        <v>2648</v>
      </c>
    </row>
    <row r="51" spans="1:5" s="119" customFormat="1" ht="19.5" customHeight="1" x14ac:dyDescent="0.25">
      <c r="A51" s="142" t="str">
        <f>VLOOKUP(B51,'[1]LISTADO ATM'!$A$2:$C$922,3,0)</f>
        <v>NORTE</v>
      </c>
      <c r="B51" s="136">
        <v>605</v>
      </c>
      <c r="C51" s="142" t="str">
        <f>VLOOKUP(B51,'[1]LISTADO ATM'!$A$2:$B$922,2,0)</f>
        <v xml:space="preserve">ATM Oficina Bonao I </v>
      </c>
      <c r="D51" s="152" t="s">
        <v>2428</v>
      </c>
      <c r="E51" s="144" t="s">
        <v>2649</v>
      </c>
    </row>
    <row r="52" spans="1:5" s="119" customFormat="1" ht="19.5" customHeight="1" x14ac:dyDescent="0.25">
      <c r="A52" s="142" t="str">
        <f>VLOOKUP(B52,'[1]LISTADO ATM'!$A$2:$C$922,3,0)</f>
        <v>SUR</v>
      </c>
      <c r="B52" s="136">
        <v>615</v>
      </c>
      <c r="C52" s="142" t="str">
        <f>VLOOKUP(B52,'[1]LISTADO ATM'!$A$2:$B$922,2,0)</f>
        <v xml:space="preserve">ATM Estación Sunix Cabral (Barahona) </v>
      </c>
      <c r="D52" s="152" t="s">
        <v>2428</v>
      </c>
      <c r="E52" s="144" t="s">
        <v>2656</v>
      </c>
    </row>
    <row r="53" spans="1:5" s="119" customFormat="1" ht="19.5" customHeight="1" x14ac:dyDescent="0.25">
      <c r="A53" s="142" t="str">
        <f>VLOOKUP(B53,'[1]LISTADO ATM'!$A$2:$C$922,3,0)</f>
        <v>NORTE</v>
      </c>
      <c r="B53" s="136">
        <v>633</v>
      </c>
      <c r="C53" s="142" t="str">
        <f>VLOOKUP(B53,'[1]LISTADO ATM'!$A$2:$B$922,2,0)</f>
        <v xml:space="preserve">ATM Autobanco Las Colinas </v>
      </c>
      <c r="D53" s="152" t="s">
        <v>2428</v>
      </c>
      <c r="E53" s="144" t="s">
        <v>2650</v>
      </c>
    </row>
    <row r="54" spans="1:5" s="119" customFormat="1" ht="18" customHeight="1" x14ac:dyDescent="0.25">
      <c r="A54" s="142" t="str">
        <f>VLOOKUP(B54,'[1]LISTADO ATM'!$A$2:$C$922,3,0)</f>
        <v>NORTE</v>
      </c>
      <c r="B54" s="136">
        <v>348</v>
      </c>
      <c r="C54" s="142" t="str">
        <f>VLOOKUP(B54,'[1]LISTADO ATM'!$A$2:$B$922,2,0)</f>
        <v xml:space="preserve">ATM Oficina Las Terrenas </v>
      </c>
      <c r="D54" s="152" t="s">
        <v>2428</v>
      </c>
      <c r="E54" s="144" t="s">
        <v>2651</v>
      </c>
    </row>
    <row r="55" spans="1:5" s="119" customFormat="1" ht="18" customHeight="1" x14ac:dyDescent="0.25">
      <c r="A55" s="142" t="str">
        <f>VLOOKUP(B55,'[1]LISTADO ATM'!$A$2:$C$922,3,0)</f>
        <v>SUR</v>
      </c>
      <c r="B55" s="136">
        <v>582</v>
      </c>
      <c r="C55" s="142" t="str">
        <f>VLOOKUP(B55,'[1]LISTADO ATM'!$A$2:$B$922,2,0)</f>
        <v>ATM Estación Sabana Yegua</v>
      </c>
      <c r="D55" s="152" t="s">
        <v>2428</v>
      </c>
      <c r="E55" s="144" t="s">
        <v>2657</v>
      </c>
    </row>
    <row r="56" spans="1:5" s="119" customFormat="1" ht="18" customHeight="1" x14ac:dyDescent="0.25">
      <c r="A56" s="142" t="str">
        <f>VLOOKUP(B56,'[1]LISTADO ATM'!$A$2:$C$922,3,0)</f>
        <v>ESTE</v>
      </c>
      <c r="B56" s="136">
        <v>830</v>
      </c>
      <c r="C56" s="142" t="str">
        <f>VLOOKUP(B56,'[1]LISTADO ATM'!$A$2:$B$922,2,0)</f>
        <v xml:space="preserve">ATM UNP Sabana Grande de Boyá </v>
      </c>
      <c r="D56" s="152" t="s">
        <v>2428</v>
      </c>
      <c r="E56" s="144" t="s">
        <v>2652</v>
      </c>
    </row>
    <row r="57" spans="1:5" s="119" customFormat="1" ht="18" customHeight="1" x14ac:dyDescent="0.25">
      <c r="A57" s="142" t="str">
        <f>VLOOKUP(B57,'[1]LISTADO ATM'!$A$2:$C$922,3,0)</f>
        <v>ESTE</v>
      </c>
      <c r="B57" s="136">
        <v>158</v>
      </c>
      <c r="C57" s="142" t="str">
        <f>VLOOKUP(B57,'[1]LISTADO ATM'!$A$2:$B$922,2,0)</f>
        <v xml:space="preserve">ATM Oficina Romana Norte </v>
      </c>
      <c r="D57" s="152" t="s">
        <v>2428</v>
      </c>
      <c r="E57" s="151">
        <v>3336036535</v>
      </c>
    </row>
    <row r="58" spans="1:5" s="119" customFormat="1" ht="18" customHeight="1" x14ac:dyDescent="0.25">
      <c r="A58" s="142" t="str">
        <f>VLOOKUP(B58,'[1]LISTADO ATM'!$A$2:$C$922,3,0)</f>
        <v>SUR</v>
      </c>
      <c r="B58" s="136">
        <v>750</v>
      </c>
      <c r="C58" s="142" t="str">
        <f>VLOOKUP(B58,'[1]LISTADO ATM'!$A$2:$B$922,2,0)</f>
        <v xml:space="preserve">ATM UNP Duvergé </v>
      </c>
      <c r="D58" s="152" t="s">
        <v>2428</v>
      </c>
      <c r="E58" s="151">
        <v>3336036536</v>
      </c>
    </row>
    <row r="59" spans="1:5" s="119" customFormat="1" ht="18" customHeight="1" x14ac:dyDescent="0.25">
      <c r="A59" s="142" t="str">
        <f>VLOOKUP(B59,'[1]LISTADO ATM'!$A$2:$C$922,3,0)</f>
        <v>DISTRITO NACIONAL</v>
      </c>
      <c r="B59" s="136">
        <v>437</v>
      </c>
      <c r="C59" s="142" t="str">
        <f>VLOOKUP(B59,'[1]LISTADO ATM'!$A$2:$B$922,2,0)</f>
        <v xml:space="preserve">ATM Autobanco Torre III </v>
      </c>
      <c r="D59" s="152" t="s">
        <v>2428</v>
      </c>
      <c r="E59" s="151">
        <v>3336036537</v>
      </c>
    </row>
    <row r="60" spans="1:5" s="119" customFormat="1" ht="18" customHeight="1" x14ac:dyDescent="0.25">
      <c r="A60" s="142" t="str">
        <f>VLOOKUP(B60,'[1]LISTADO ATM'!$A$2:$C$922,3,0)</f>
        <v>DISTRITO NACIONAL</v>
      </c>
      <c r="B60" s="136">
        <v>911</v>
      </c>
      <c r="C60" s="142" t="str">
        <f>VLOOKUP(B60,'[1]LISTADO ATM'!$A$2:$B$922,2,0)</f>
        <v xml:space="preserve">ATM Oficina Venezuela II </v>
      </c>
      <c r="D60" s="152" t="s">
        <v>2428</v>
      </c>
      <c r="E60" s="151">
        <v>3336036538</v>
      </c>
    </row>
    <row r="61" spans="1:5" s="119" customFormat="1" ht="18" customHeight="1" x14ac:dyDescent="0.25">
      <c r="A61" s="142" t="str">
        <f>VLOOKUP(B61,'[1]LISTADO ATM'!$A$2:$C$922,3,0)</f>
        <v>DISTRITO NACIONAL</v>
      </c>
      <c r="B61" s="136">
        <v>409</v>
      </c>
      <c r="C61" s="142" t="str">
        <f>VLOOKUP(B61,'[1]LISTADO ATM'!$A$2:$B$922,2,0)</f>
        <v xml:space="preserve">ATM Oficina Las Palmas de Herrera I </v>
      </c>
      <c r="D61" s="152" t="s">
        <v>2428</v>
      </c>
      <c r="E61" s="151">
        <v>3336036539</v>
      </c>
    </row>
    <row r="62" spans="1:5" s="119" customFormat="1" ht="18" customHeight="1" x14ac:dyDescent="0.25">
      <c r="A62" s="142" t="str">
        <f>VLOOKUP(B62,'[1]LISTADO ATM'!$A$2:$C$922,3,0)</f>
        <v>ESTE</v>
      </c>
      <c r="B62" s="136">
        <v>838</v>
      </c>
      <c r="C62" s="142" t="str">
        <f>VLOOKUP(B62,'[1]LISTADO ATM'!$A$2:$B$922,2,0)</f>
        <v xml:space="preserve">ATM UNP Consuelo </v>
      </c>
      <c r="D62" s="152" t="s">
        <v>2428</v>
      </c>
      <c r="E62" s="151" t="s">
        <v>2675</v>
      </c>
    </row>
    <row r="63" spans="1:5" s="119" customFormat="1" ht="18" customHeight="1" x14ac:dyDescent="0.25">
      <c r="A63" s="142" t="str">
        <f>VLOOKUP(B63,'[1]LISTADO ATM'!$A$2:$C$922,3,0)</f>
        <v>DISTRITO NACIONAL</v>
      </c>
      <c r="B63" s="136">
        <v>12</v>
      </c>
      <c r="C63" s="142" t="str">
        <f>VLOOKUP(B63,'[1]LISTADO ATM'!$A$2:$B$922,2,0)</f>
        <v xml:space="preserve">ATM Comercial Ganadera (San Isidro) </v>
      </c>
      <c r="D63" s="152" t="s">
        <v>2428</v>
      </c>
      <c r="E63" s="151" t="s">
        <v>2676</v>
      </c>
    </row>
    <row r="64" spans="1:5" s="119" customFormat="1" ht="18" customHeight="1" x14ac:dyDescent="0.25">
      <c r="A64" s="142" t="str">
        <f>VLOOKUP(B64,'[1]LISTADO ATM'!$A$2:$C$922,3,0)</f>
        <v>NORTE</v>
      </c>
      <c r="B64" s="136">
        <v>40</v>
      </c>
      <c r="C64" s="142" t="str">
        <f>VLOOKUP(B64,'[1]LISTADO ATM'!$A$2:$B$922,2,0)</f>
        <v xml:space="preserve">ATM Oficina El Puñal </v>
      </c>
      <c r="D64" s="152" t="s">
        <v>2428</v>
      </c>
      <c r="E64" s="151" t="s">
        <v>2677</v>
      </c>
    </row>
    <row r="65" spans="1:6" ht="18" x14ac:dyDescent="0.25">
      <c r="A65" s="142" t="str">
        <f>VLOOKUP(B65,'[1]LISTADO ATM'!$A$2:$C$922,3,0)</f>
        <v>SUR</v>
      </c>
      <c r="B65" s="136">
        <v>50</v>
      </c>
      <c r="C65" s="142" t="str">
        <f>VLOOKUP(B65,'[1]LISTADO ATM'!$A$2:$B$922,2,0)</f>
        <v xml:space="preserve">ATM Oficina Padre Las Casas (Azua) </v>
      </c>
      <c r="D65" s="152" t="s">
        <v>2428</v>
      </c>
      <c r="E65" s="151" t="s">
        <v>2678</v>
      </c>
    </row>
    <row r="66" spans="1:6" s="106" customFormat="1" ht="18" customHeight="1" x14ac:dyDescent="0.25">
      <c r="A66" s="142" t="str">
        <f>VLOOKUP(B66,'[1]LISTADO ATM'!$A$2:$C$922,3,0)</f>
        <v>NORTE</v>
      </c>
      <c r="B66" s="136">
        <v>93</v>
      </c>
      <c r="C66" s="142" t="str">
        <f>VLOOKUP(B66,'[1]LISTADO ATM'!$A$2:$B$922,2,0)</f>
        <v xml:space="preserve">ATM Oficina Cotuí </v>
      </c>
      <c r="D66" s="152" t="s">
        <v>2428</v>
      </c>
      <c r="E66" s="151">
        <v>3336036559</v>
      </c>
    </row>
    <row r="67" spans="1:6" s="106" customFormat="1" ht="18.75" customHeight="1" x14ac:dyDescent="0.25">
      <c r="A67" s="142" t="str">
        <f>VLOOKUP(B67,'[1]LISTADO ATM'!$A$2:$C$922,3,0)</f>
        <v>SUR</v>
      </c>
      <c r="B67" s="136">
        <v>101</v>
      </c>
      <c r="C67" s="142" t="str">
        <f>VLOOKUP(B67,'[1]LISTADO ATM'!$A$2:$B$922,2,0)</f>
        <v xml:space="preserve">ATM Oficina San Juan de la Maguana I </v>
      </c>
      <c r="D67" s="152" t="s">
        <v>2428</v>
      </c>
      <c r="E67" s="151" t="s">
        <v>2679</v>
      </c>
    </row>
    <row r="68" spans="1:6" s="106" customFormat="1" ht="18" customHeight="1" x14ac:dyDescent="0.25">
      <c r="A68" s="142" t="str">
        <f>VLOOKUP(B68,'[1]LISTADO ATM'!$A$2:$C$922,3,0)</f>
        <v>NORTE</v>
      </c>
      <c r="B68" s="136">
        <v>142</v>
      </c>
      <c r="C68" s="142" t="str">
        <f>VLOOKUP(B68,'[1]LISTADO ATM'!$A$2:$B$922,2,0)</f>
        <v xml:space="preserve">ATM Centro de Caja Galerías Bonao </v>
      </c>
      <c r="D68" s="152" t="s">
        <v>2428</v>
      </c>
      <c r="E68" s="151" t="s">
        <v>2680</v>
      </c>
    </row>
    <row r="69" spans="1:6" s="106" customFormat="1" ht="18" customHeight="1" x14ac:dyDescent="0.25">
      <c r="A69" s="142" t="str">
        <f>VLOOKUP(B69,'[1]LISTADO ATM'!$A$2:$C$922,3,0)</f>
        <v>SUR</v>
      </c>
      <c r="B69" s="136">
        <v>249</v>
      </c>
      <c r="C69" s="142" t="str">
        <f>VLOOKUP(B69,'[1]LISTADO ATM'!$A$2:$B$922,2,0)</f>
        <v xml:space="preserve">ATM Banco Agrícola Neiba </v>
      </c>
      <c r="D69" s="152" t="s">
        <v>2428</v>
      </c>
      <c r="E69" s="151">
        <v>3336036564</v>
      </c>
    </row>
    <row r="70" spans="1:6" s="111" customFormat="1" ht="18" customHeight="1" x14ac:dyDescent="0.25">
      <c r="A70" s="142" t="str">
        <f>VLOOKUP(B70,'[1]LISTADO ATM'!$A$2:$C$922,3,0)</f>
        <v>NORTE</v>
      </c>
      <c r="B70" s="136">
        <v>304</v>
      </c>
      <c r="C70" s="142" t="str">
        <f>VLOOKUP(B70,'[1]LISTADO ATM'!$A$2:$B$922,2,0)</f>
        <v xml:space="preserve">ATM Multicentro La Sirena Estrella Sadhala </v>
      </c>
      <c r="D70" s="152" t="s">
        <v>2428</v>
      </c>
      <c r="E70" s="151">
        <v>3336036569</v>
      </c>
      <c r="F70" s="119"/>
    </row>
    <row r="71" spans="1:6" s="118" customFormat="1" ht="18" customHeight="1" x14ac:dyDescent="0.25">
      <c r="A71" s="142" t="str">
        <f>VLOOKUP(B71,'[1]LISTADO ATM'!$A$2:$C$922,3,0)</f>
        <v>DISTRITO NACIONAL</v>
      </c>
      <c r="B71" s="136">
        <v>430</v>
      </c>
      <c r="C71" s="142" t="str">
        <f>VLOOKUP(B71,'[1]LISTADO ATM'!$A$2:$B$922,2,0)</f>
        <v xml:space="preserve">ATM Almacén IKEA </v>
      </c>
      <c r="D71" s="152" t="s">
        <v>2428</v>
      </c>
      <c r="E71" s="151" t="s">
        <v>2681</v>
      </c>
      <c r="F71" s="119"/>
    </row>
    <row r="72" spans="1:6" s="119" customFormat="1" ht="18" customHeight="1" x14ac:dyDescent="0.25">
      <c r="A72" s="142" t="str">
        <f>VLOOKUP(B72,'[1]LISTADO ATM'!$A$2:$C$922,3,0)</f>
        <v>NORTE</v>
      </c>
      <c r="B72" s="136">
        <v>504</v>
      </c>
      <c r="C72" s="142" t="str">
        <f>VLOOKUP(B72,'[1]LISTADO ATM'!$A$2:$B$922,2,0)</f>
        <v>ATM CURNA UASD Nagua</v>
      </c>
      <c r="D72" s="152" t="s">
        <v>2428</v>
      </c>
      <c r="E72" s="151" t="s">
        <v>2682</v>
      </c>
    </row>
    <row r="73" spans="1:6" s="119" customFormat="1" ht="18" customHeight="1" x14ac:dyDescent="0.25">
      <c r="A73" s="142" t="str">
        <f>VLOOKUP(B73,'[1]LISTADO ATM'!$A$2:$C$922,3,0)</f>
        <v>DISTRITO NACIONAL</v>
      </c>
      <c r="B73" s="136">
        <v>527</v>
      </c>
      <c r="C73" s="142" t="str">
        <f>VLOOKUP(B73,'[1]LISTADO ATM'!$A$2:$B$922,2,0)</f>
        <v>ATM Oficina Zona Oriental II</v>
      </c>
      <c r="D73" s="152" t="s">
        <v>2428</v>
      </c>
      <c r="E73" s="151">
        <v>3336036576</v>
      </c>
    </row>
    <row r="74" spans="1:6" s="118" customFormat="1" ht="18.75" customHeight="1" x14ac:dyDescent="0.25">
      <c r="A74" s="142" t="str">
        <f>VLOOKUP(B74,'[1]LISTADO ATM'!$A$2:$C$922,3,0)</f>
        <v>DISTRITO NACIONAL</v>
      </c>
      <c r="B74" s="136">
        <v>590</v>
      </c>
      <c r="C74" s="142" t="str">
        <f>VLOOKUP(B74,'[1]LISTADO ATM'!$A$2:$B$922,2,0)</f>
        <v xml:space="preserve">ATM Olé Aut. Las Américas </v>
      </c>
      <c r="D74" s="152" t="s">
        <v>2428</v>
      </c>
      <c r="E74" s="151" t="s">
        <v>2683</v>
      </c>
      <c r="F74" s="119"/>
    </row>
    <row r="75" spans="1:6" s="111" customFormat="1" ht="18.75" customHeight="1" x14ac:dyDescent="0.25">
      <c r="A75" s="142" t="str">
        <f>VLOOKUP(B75,'[1]LISTADO ATM'!$A$2:$C$922,3,0)</f>
        <v>NORTE</v>
      </c>
      <c r="B75" s="136">
        <v>632</v>
      </c>
      <c r="C75" s="142" t="str">
        <f>VLOOKUP(B75,'[1]LISTADO ATM'!$A$2:$B$922,2,0)</f>
        <v xml:space="preserve">ATM Autobanco Gurabo </v>
      </c>
      <c r="D75" s="152" t="s">
        <v>2428</v>
      </c>
      <c r="E75" s="151" t="s">
        <v>2684</v>
      </c>
      <c r="F75" s="119"/>
    </row>
    <row r="76" spans="1:6" s="111" customFormat="1" ht="18" customHeight="1" x14ac:dyDescent="0.25">
      <c r="A76" s="142" t="str">
        <f>VLOOKUP(B76,'[1]LISTADO ATM'!$A$2:$C$922,3,0)</f>
        <v>ESTE</v>
      </c>
      <c r="B76" s="136">
        <v>660</v>
      </c>
      <c r="C76" s="142" t="str">
        <f>VLOOKUP(B76,'[1]LISTADO ATM'!$A$2:$B$922,2,0)</f>
        <v>ATM Oficina Romana Norte II</v>
      </c>
      <c r="D76" s="152" t="s">
        <v>2428</v>
      </c>
      <c r="E76" s="151" t="s">
        <v>2685</v>
      </c>
      <c r="F76" s="119"/>
    </row>
    <row r="77" spans="1:6" ht="18.75" customHeight="1" x14ac:dyDescent="0.25">
      <c r="A77" s="142" t="str">
        <f>VLOOKUP(B77,'[1]LISTADO ATM'!$A$2:$C$922,3,0)</f>
        <v>ESTE</v>
      </c>
      <c r="B77" s="136">
        <v>117</v>
      </c>
      <c r="C77" s="142" t="str">
        <f>VLOOKUP(B77,'[1]LISTADO ATM'!$A$2:$B$922,2,0)</f>
        <v xml:space="preserve">ATM Oficina El Seybo </v>
      </c>
      <c r="D77" s="152" t="s">
        <v>2428</v>
      </c>
      <c r="E77" s="151">
        <v>3336036583</v>
      </c>
      <c r="F77" s="119"/>
    </row>
    <row r="78" spans="1:6" ht="18.75" customHeight="1" x14ac:dyDescent="0.25">
      <c r="A78" s="142" t="str">
        <f>VLOOKUP(B78,'[1]LISTADO ATM'!$A$2:$C$922,3,0)</f>
        <v>ESTE</v>
      </c>
      <c r="B78" s="136">
        <v>121</v>
      </c>
      <c r="C78" s="142" t="str">
        <f>VLOOKUP(B78,'[1]LISTADO ATM'!$A$2:$B$922,2,0)</f>
        <v xml:space="preserve">ATM Oficina Bayaguana </v>
      </c>
      <c r="D78" s="152" t="s">
        <v>2428</v>
      </c>
      <c r="E78" s="151" t="s">
        <v>2661</v>
      </c>
      <c r="F78" s="119"/>
    </row>
    <row r="79" spans="1:6" ht="18.75" customHeight="1" x14ac:dyDescent="0.25">
      <c r="A79" s="142" t="str">
        <f>VLOOKUP(B79,'[1]LISTADO ATM'!$A$2:$C$922,3,0)</f>
        <v>NORTE</v>
      </c>
      <c r="B79" s="136">
        <v>606</v>
      </c>
      <c r="C79" s="142" t="str">
        <f>VLOOKUP(B79,'[1]LISTADO ATM'!$A$2:$B$922,2,0)</f>
        <v xml:space="preserve">ATM UNP Manolo Tavarez Justo </v>
      </c>
      <c r="D79" s="152" t="s">
        <v>2428</v>
      </c>
      <c r="E79" s="151" t="s">
        <v>2662</v>
      </c>
      <c r="F79" s="119"/>
    </row>
    <row r="80" spans="1:6" ht="18.75" customHeight="1" x14ac:dyDescent="0.25">
      <c r="A80" s="142" t="str">
        <f>VLOOKUP(B80,'[1]LISTADO ATM'!$A$2:$C$922,3,0)</f>
        <v>ESTE</v>
      </c>
      <c r="B80" s="136">
        <v>345</v>
      </c>
      <c r="C80" s="142" t="str">
        <f>VLOOKUP(B80,'[1]LISTADO ATM'!$A$2:$B$922,2,0)</f>
        <v>ATM Ofic. Yamasa II</v>
      </c>
      <c r="D80" s="152" t="s">
        <v>2428</v>
      </c>
      <c r="E80" s="151" t="s">
        <v>2663</v>
      </c>
      <c r="F80" s="119"/>
    </row>
    <row r="81" spans="1:6" ht="18" customHeight="1" x14ac:dyDescent="0.25">
      <c r="A81" s="142" t="str">
        <f>VLOOKUP(B81,'[1]LISTADO ATM'!$A$2:$C$922,3,0)</f>
        <v>DISTRITO NACIONAL</v>
      </c>
      <c r="B81" s="136">
        <v>416</v>
      </c>
      <c r="C81" s="142" t="str">
        <f>VLOOKUP(B81,'[1]LISTADO ATM'!$A$2:$B$922,2,0)</f>
        <v xml:space="preserve">ATM Autobanco San Martín II </v>
      </c>
      <c r="D81" s="152" t="s">
        <v>2428</v>
      </c>
      <c r="E81" s="151" t="s">
        <v>2664</v>
      </c>
      <c r="F81" s="119"/>
    </row>
    <row r="82" spans="1:6" ht="18.75" customHeight="1" x14ac:dyDescent="0.25">
      <c r="A82" s="142" t="str">
        <f>VLOOKUP(B82,'[1]LISTADO ATM'!$A$2:$C$922,3,0)</f>
        <v>NORTE</v>
      </c>
      <c r="B82" s="136">
        <v>350</v>
      </c>
      <c r="C82" s="142" t="str">
        <f>VLOOKUP(B82,'[1]LISTADO ATM'!$A$2:$B$922,2,0)</f>
        <v xml:space="preserve">ATM Oficina Villa Tapia </v>
      </c>
      <c r="D82" s="152" t="s">
        <v>2428</v>
      </c>
      <c r="E82" s="151" t="s">
        <v>2666</v>
      </c>
      <c r="F82" s="119"/>
    </row>
    <row r="83" spans="1:6" ht="18.75" customHeight="1" x14ac:dyDescent="0.25">
      <c r="A83" s="142" t="str">
        <f>VLOOKUP(B83,'[1]LISTADO ATM'!$A$2:$C$922,3,0)</f>
        <v>ESTE</v>
      </c>
      <c r="B83" s="136">
        <v>772</v>
      </c>
      <c r="C83" s="142" t="str">
        <f>VLOOKUP(B83,'[1]LISTADO ATM'!$A$2:$B$922,2,0)</f>
        <v xml:space="preserve">ATM UNP Yamasá </v>
      </c>
      <c r="D83" s="152" t="s">
        <v>2428</v>
      </c>
      <c r="E83" s="151" t="s">
        <v>2668</v>
      </c>
      <c r="F83" s="119"/>
    </row>
    <row r="84" spans="1:6" s="241" customFormat="1" ht="18.75" customHeight="1" x14ac:dyDescent="0.25">
      <c r="A84" s="237" t="str">
        <f>VLOOKUP(B84,'[1]LISTADO ATM'!$A$2:$C$922,3,0)</f>
        <v>NORTE</v>
      </c>
      <c r="B84" s="238">
        <v>728</v>
      </c>
      <c r="C84" s="237" t="str">
        <f>VLOOKUP(B84,'[1]LISTADO ATM'!$A$2:$B$922,2,0)</f>
        <v xml:space="preserve">ATM UNP La Vega Oficina Regional Norcentral </v>
      </c>
      <c r="D84" s="239" t="s">
        <v>2428</v>
      </c>
      <c r="E84" s="240" t="s">
        <v>2670</v>
      </c>
    </row>
    <row r="85" spans="1:6" s="119" customFormat="1" ht="18.75" customHeight="1" x14ac:dyDescent="0.25">
      <c r="A85" s="142"/>
      <c r="B85" s="136">
        <v>722</v>
      </c>
      <c r="C85" s="142" t="str">
        <f>VLOOKUP(B85,'[1]LISTADO ATM'!$A$2:$B$922,2,0)</f>
        <v xml:space="preserve">ATM Oficina Charles de Gaulle III </v>
      </c>
      <c r="D85" s="152" t="s">
        <v>2428</v>
      </c>
      <c r="E85" s="151"/>
    </row>
    <row r="86" spans="1:6" s="119" customFormat="1" ht="18.75" customHeight="1" x14ac:dyDescent="0.25">
      <c r="A86" s="142"/>
      <c r="B86" s="136"/>
      <c r="C86" s="235"/>
      <c r="D86" s="236"/>
      <c r="E86" s="151"/>
    </row>
    <row r="87" spans="1:6" s="119" customFormat="1" ht="18.75" customHeight="1" x14ac:dyDescent="0.25">
      <c r="A87" s="142"/>
      <c r="B87" s="136"/>
      <c r="C87" s="235"/>
      <c r="D87" s="236"/>
      <c r="E87" s="151"/>
    </row>
    <row r="88" spans="1:6" s="119" customFormat="1" ht="18.75" customHeight="1" x14ac:dyDescent="0.25">
      <c r="A88" s="142"/>
      <c r="B88" s="136"/>
      <c r="C88" s="235"/>
      <c r="D88" s="236"/>
      <c r="E88" s="151"/>
    </row>
    <row r="89" spans="1:6" ht="18" x14ac:dyDescent="0.25">
      <c r="A89" s="148"/>
      <c r="B89" s="149">
        <f>COUNT(B21:B85)</f>
        <v>65</v>
      </c>
      <c r="C89" s="189"/>
      <c r="D89" s="190"/>
      <c r="E89" s="191"/>
    </row>
    <row r="90" spans="1:6" ht="18.75" customHeight="1" thickBot="1" x14ac:dyDescent="0.3">
      <c r="A90" s="192"/>
      <c r="B90" s="193"/>
      <c r="C90" s="193"/>
      <c r="D90" s="193"/>
      <c r="E90" s="194"/>
    </row>
    <row r="91" spans="1:6" ht="18.75" customHeight="1" thickBot="1" x14ac:dyDescent="0.3">
      <c r="A91" s="195" t="s">
        <v>2433</v>
      </c>
      <c r="B91" s="196"/>
      <c r="C91" s="196"/>
      <c r="D91" s="196"/>
      <c r="E91" s="197"/>
    </row>
    <row r="92" spans="1:6" ht="18" x14ac:dyDescent="0.25">
      <c r="A92" s="147" t="s">
        <v>15</v>
      </c>
      <c r="B92" s="147" t="s">
        <v>2407</v>
      </c>
      <c r="C92" s="147" t="s">
        <v>46</v>
      </c>
      <c r="D92" s="156" t="s">
        <v>2410</v>
      </c>
      <c r="E92" s="156" t="s">
        <v>2408</v>
      </c>
    </row>
    <row r="93" spans="1:6" ht="18.75" customHeight="1" x14ac:dyDescent="0.25">
      <c r="A93" s="142" t="str">
        <f>VLOOKUP(B93,'[1]LISTADO ATM'!$A$2:$C$922,3,0)</f>
        <v>ESTE</v>
      </c>
      <c r="B93" s="136">
        <v>609</v>
      </c>
      <c r="C93" s="142" t="str">
        <f>VLOOKUP(B93,'[1]LISTADO ATM'!$A$2:$B$922,2,0)</f>
        <v xml:space="preserve">ATM S/M Jumbo (San Pedro) </v>
      </c>
      <c r="D93" s="143" t="s">
        <v>2433</v>
      </c>
      <c r="E93" s="144" t="s">
        <v>2643</v>
      </c>
    </row>
    <row r="94" spans="1:6" ht="18" x14ac:dyDescent="0.25">
      <c r="A94" s="142" t="str">
        <f>VLOOKUP(B94,'[1]LISTADO ATM'!$A$2:$C$922,3,0)</f>
        <v>NORTE</v>
      </c>
      <c r="B94" s="136">
        <v>395</v>
      </c>
      <c r="C94" s="142" t="str">
        <f>VLOOKUP(B94,'[1]LISTADO ATM'!$A$2:$B$922,2,0)</f>
        <v xml:space="preserve">ATM UNP Sabana Iglesia </v>
      </c>
      <c r="D94" s="143" t="s">
        <v>2433</v>
      </c>
      <c r="E94" s="144" t="s">
        <v>2647</v>
      </c>
    </row>
    <row r="95" spans="1:6" ht="18" x14ac:dyDescent="0.25">
      <c r="A95" s="142" t="str">
        <f>VLOOKUP(B95,'[1]LISTADO ATM'!$A$2:$C$922,3,0)</f>
        <v>DISTRITO NACIONAL</v>
      </c>
      <c r="B95" s="136">
        <v>745</v>
      </c>
      <c r="C95" s="142" t="str">
        <f>VLOOKUP(B95,'[1]LISTADO ATM'!$A$2:$B$922,2,0)</f>
        <v xml:space="preserve">ATM Oficina Ave. Duarte </v>
      </c>
      <c r="D95" s="143" t="s">
        <v>2433</v>
      </c>
      <c r="E95" s="144">
        <v>3336034749</v>
      </c>
    </row>
    <row r="96" spans="1:6" ht="18" x14ac:dyDescent="0.25">
      <c r="A96" s="142" t="str">
        <f>VLOOKUP(B96,'[1]LISTADO ATM'!$A$2:$C$922,3,0)</f>
        <v>DISTRITO NACIONAL</v>
      </c>
      <c r="B96" s="136">
        <v>438</v>
      </c>
      <c r="C96" s="142" t="str">
        <f>VLOOKUP(B96,'[1]LISTADO ATM'!$A$2:$B$922,2,0)</f>
        <v xml:space="preserve">ATM Autobanco Torre IV </v>
      </c>
      <c r="D96" s="143" t="s">
        <v>2433</v>
      </c>
      <c r="E96" s="144">
        <v>3336035210</v>
      </c>
    </row>
    <row r="97" spans="1:5" ht="18" x14ac:dyDescent="0.25">
      <c r="A97" s="142" t="str">
        <f>VLOOKUP(B97,'[1]LISTADO ATM'!$A$2:$C$922,3,0)</f>
        <v>DISTRITO NACIONAL</v>
      </c>
      <c r="B97" s="136">
        <v>620</v>
      </c>
      <c r="C97" s="142" t="str">
        <f>VLOOKUP(B97,'[1]LISTADO ATM'!$A$2:$B$922,2,0)</f>
        <v xml:space="preserve">ATM Ministerio de Medio Ambiente </v>
      </c>
      <c r="D97" s="143" t="s">
        <v>2433</v>
      </c>
      <c r="E97" s="144">
        <v>3336035700</v>
      </c>
    </row>
    <row r="98" spans="1:5" ht="18.75" customHeight="1" x14ac:dyDescent="0.25">
      <c r="A98" s="142" t="str">
        <f>VLOOKUP(B98,'[1]LISTADO ATM'!$A$2:$C$922,3,0)</f>
        <v>SUR</v>
      </c>
      <c r="B98" s="136">
        <v>311</v>
      </c>
      <c r="C98" s="142" t="str">
        <f>VLOOKUP(B98,'[1]LISTADO ATM'!$A$2:$B$922,2,0)</f>
        <v>ATM Plaza Eroski</v>
      </c>
      <c r="D98" s="143" t="s">
        <v>2433</v>
      </c>
      <c r="E98" s="144">
        <v>3336036036</v>
      </c>
    </row>
    <row r="99" spans="1:5" ht="18.75" customHeight="1" x14ac:dyDescent="0.25">
      <c r="A99" s="142" t="str">
        <f>VLOOKUP(B99,'[1]LISTADO ATM'!$A$2:$C$922,3,0)</f>
        <v>SUR</v>
      </c>
      <c r="B99" s="136">
        <v>6</v>
      </c>
      <c r="C99" s="142" t="str">
        <f>VLOOKUP(B99,'[1]LISTADO ATM'!$A$2:$B$922,2,0)</f>
        <v xml:space="preserve">ATM Plaza WAO San Juan </v>
      </c>
      <c r="D99" s="143" t="s">
        <v>2433</v>
      </c>
      <c r="E99" s="144">
        <v>3336036322</v>
      </c>
    </row>
    <row r="100" spans="1:5" ht="18.75" customHeight="1" x14ac:dyDescent="0.25">
      <c r="A100" s="142" t="str">
        <f>VLOOKUP(B100,'[1]LISTADO ATM'!$A$2:$C$922,3,0)</f>
        <v>NORTE</v>
      </c>
      <c r="B100" s="136">
        <v>604</v>
      </c>
      <c r="C100" s="142" t="str">
        <f>VLOOKUP(B100,'[1]LISTADO ATM'!$A$2:$B$922,2,0)</f>
        <v xml:space="preserve">ATM Oficina Estancia Nueva (Moca) </v>
      </c>
      <c r="D100" s="143" t="s">
        <v>2433</v>
      </c>
      <c r="E100" s="144">
        <v>3336036346</v>
      </c>
    </row>
    <row r="101" spans="1:5" ht="18.75" customHeight="1" x14ac:dyDescent="0.25">
      <c r="A101" s="142" t="str">
        <f>VLOOKUP(B101,'[1]LISTADO ATM'!$A$2:$C$922,3,0)</f>
        <v>SUR</v>
      </c>
      <c r="B101" s="136">
        <v>871</v>
      </c>
      <c r="C101" s="142" t="str">
        <f>VLOOKUP(B101,'[1]LISTADO ATM'!$A$2:$B$922,2,0)</f>
        <v>ATM Plaza Cultural San Juan</v>
      </c>
      <c r="D101" s="143" t="s">
        <v>2433</v>
      </c>
      <c r="E101" s="144" t="s">
        <v>2631</v>
      </c>
    </row>
    <row r="102" spans="1:5" ht="18" x14ac:dyDescent="0.25">
      <c r="A102" s="142" t="str">
        <f>VLOOKUP(B102,'[1]LISTADO ATM'!$A$2:$C$922,3,0)</f>
        <v>NORTE</v>
      </c>
      <c r="B102" s="136">
        <v>903</v>
      </c>
      <c r="C102" s="142" t="str">
        <f>VLOOKUP(B102,'[1]LISTADO ATM'!$A$2:$B$922,2,0)</f>
        <v xml:space="preserve">ATM Oficina La Vega Real I </v>
      </c>
      <c r="D102" s="143" t="s">
        <v>2433</v>
      </c>
      <c r="E102" s="144" t="s">
        <v>2638</v>
      </c>
    </row>
    <row r="103" spans="1:5" ht="18" x14ac:dyDescent="0.25">
      <c r="A103" s="142" t="str">
        <f>VLOOKUP(B103,'[1]LISTADO ATM'!$A$2:$C$922,3,0)</f>
        <v>NORTE</v>
      </c>
      <c r="B103" s="136">
        <v>703</v>
      </c>
      <c r="C103" s="142" t="str">
        <f>VLOOKUP(B103,'[1]LISTADO ATM'!$A$2:$B$922,2,0)</f>
        <v xml:space="preserve">ATM Oficina El Mamey Los Hidalgos </v>
      </c>
      <c r="D103" s="143" t="s">
        <v>2433</v>
      </c>
      <c r="E103" s="144" t="s">
        <v>2642</v>
      </c>
    </row>
    <row r="104" spans="1:5" ht="18.75" customHeight="1" x14ac:dyDescent="0.25">
      <c r="A104" s="142" t="str">
        <f>VLOOKUP(B104,'[1]LISTADO ATM'!$A$2:$C$922,3,0)</f>
        <v>SUR</v>
      </c>
      <c r="B104" s="136">
        <v>764</v>
      </c>
      <c r="C104" s="142" t="str">
        <f>VLOOKUP(B104,'[1]LISTADO ATM'!$A$2:$B$922,2,0)</f>
        <v xml:space="preserve">ATM Oficina Elías Piña </v>
      </c>
      <c r="D104" s="143" t="s">
        <v>2433</v>
      </c>
      <c r="E104" s="144" t="s">
        <v>2686</v>
      </c>
    </row>
    <row r="105" spans="1:5" ht="18.75" customHeight="1" x14ac:dyDescent="0.25">
      <c r="A105" s="142" t="str">
        <f>VLOOKUP(B105,'[1]LISTADO ATM'!$A$2:$C$922,3,0)</f>
        <v>NORTE</v>
      </c>
      <c r="B105" s="136">
        <v>91</v>
      </c>
      <c r="C105" s="142" t="str">
        <f>VLOOKUP(B105,'[1]LISTADO ATM'!$A$2:$B$922,2,0)</f>
        <v xml:space="preserve">ATM UNP Villa Isabela </v>
      </c>
      <c r="D105" s="143" t="s">
        <v>2433</v>
      </c>
      <c r="E105" s="144" t="s">
        <v>2687</v>
      </c>
    </row>
    <row r="106" spans="1:5" ht="18" x14ac:dyDescent="0.25">
      <c r="A106" s="142" t="str">
        <f>VLOOKUP(B106,'[1]LISTADO ATM'!$A$2:$C$922,3,0)</f>
        <v>DISTRITO NACIONAL</v>
      </c>
      <c r="B106" s="136">
        <v>302</v>
      </c>
      <c r="C106" s="142" t="str">
        <f>VLOOKUP(B106,'[1]LISTADO ATM'!$A$2:$B$922,2,0)</f>
        <v xml:space="preserve">ATM S/M Aprezio Los Mameyes  </v>
      </c>
      <c r="D106" s="143" t="s">
        <v>2433</v>
      </c>
      <c r="E106" s="144" t="s">
        <v>2688</v>
      </c>
    </row>
    <row r="107" spans="1:5" ht="18" x14ac:dyDescent="0.25">
      <c r="A107" s="142" t="str">
        <f>VLOOKUP(B107,'[1]LISTADO ATM'!$A$2:$C$922,3,0)</f>
        <v>NORTE</v>
      </c>
      <c r="B107" s="136">
        <v>315</v>
      </c>
      <c r="C107" s="142" t="str">
        <f>VLOOKUP(B107,'[1]LISTADO ATM'!$A$2:$B$922,2,0)</f>
        <v xml:space="preserve">ATM Oficina Estrella Sadalá </v>
      </c>
      <c r="D107" s="143" t="s">
        <v>2433</v>
      </c>
      <c r="E107" s="144" t="s">
        <v>2689</v>
      </c>
    </row>
    <row r="108" spans="1:5" ht="18.75" customHeight="1" x14ac:dyDescent="0.25">
      <c r="A108" s="142" t="str">
        <f>VLOOKUP(B108,'[1]LISTADO ATM'!$A$2:$C$922,3,0)</f>
        <v>NORTE</v>
      </c>
      <c r="B108" s="136">
        <v>405</v>
      </c>
      <c r="C108" s="142" t="str">
        <f>VLOOKUP(B108,'[1]LISTADO ATM'!$A$2:$B$922,2,0)</f>
        <v xml:space="preserve">ATM UNP Loma de Cabrera </v>
      </c>
      <c r="D108" s="143" t="s">
        <v>2433</v>
      </c>
      <c r="E108" s="144" t="s">
        <v>2690</v>
      </c>
    </row>
    <row r="109" spans="1:5" ht="18.75" customHeight="1" x14ac:dyDescent="0.25">
      <c r="A109" s="142" t="str">
        <f>VLOOKUP(B109,'[1]LISTADO ATM'!$A$2:$C$922,3,0)</f>
        <v>DISTRITO NACIONAL</v>
      </c>
      <c r="B109" s="136">
        <v>443</v>
      </c>
      <c r="C109" s="142" t="str">
        <f>VLOOKUP(B109,'[1]LISTADO ATM'!$A$2:$B$922,2,0)</f>
        <v xml:space="preserve">ATM Edificio San Rafael </v>
      </c>
      <c r="D109" s="143" t="s">
        <v>2433</v>
      </c>
      <c r="E109" s="144" t="s">
        <v>2691</v>
      </c>
    </row>
    <row r="110" spans="1:5" ht="18.75" customHeight="1" x14ac:dyDescent="0.25">
      <c r="A110" s="142" t="str">
        <f>VLOOKUP(B110,'[1]LISTADO ATM'!$A$2:$C$922,3,0)</f>
        <v>SUR</v>
      </c>
      <c r="B110" s="136">
        <v>616</v>
      </c>
      <c r="C110" s="142" t="str">
        <f>VLOOKUP(B110,'[1]LISTADO ATM'!$A$2:$B$922,2,0)</f>
        <v xml:space="preserve">ATM 5ta. Brigada Barahona </v>
      </c>
      <c r="D110" s="143" t="s">
        <v>2433</v>
      </c>
      <c r="E110" s="144" t="s">
        <v>2692</v>
      </c>
    </row>
    <row r="111" spans="1:5" ht="18" x14ac:dyDescent="0.25">
      <c r="A111" s="142" t="str">
        <f>VLOOKUP(B111,'[1]LISTADO ATM'!$A$2:$C$922,3,0)</f>
        <v>SUR</v>
      </c>
      <c r="B111" s="136">
        <v>962</v>
      </c>
      <c r="C111" s="142" t="str">
        <f>VLOOKUP(B111,'[1]LISTADO ATM'!$A$2:$B$922,2,0)</f>
        <v xml:space="preserve">ATM Oficina Villa Ofelia II (San Juan) </v>
      </c>
      <c r="D111" s="143" t="s">
        <v>2433</v>
      </c>
      <c r="E111" s="144" t="s">
        <v>2665</v>
      </c>
    </row>
    <row r="112" spans="1:5" ht="18.75" customHeight="1" x14ac:dyDescent="0.25">
      <c r="A112" s="142" t="str">
        <f>VLOOKUP(B112,'[1]LISTADO ATM'!$A$2:$C$922,3,0)</f>
        <v>NORTE</v>
      </c>
      <c r="B112" s="136">
        <v>337</v>
      </c>
      <c r="C112" s="142" t="str">
        <f>VLOOKUP(B112,'[1]LISTADO ATM'!$A$2:$B$922,2,0)</f>
        <v>ATM S/M Cooperativa Moca</v>
      </c>
      <c r="D112" s="143" t="s">
        <v>2433</v>
      </c>
      <c r="E112" s="144" t="s">
        <v>2667</v>
      </c>
    </row>
    <row r="113" spans="1:5" ht="18.75" customHeight="1" x14ac:dyDescent="0.25">
      <c r="A113" s="142" t="str">
        <f>VLOOKUP(B113,'[1]LISTADO ATM'!$A$2:$C$922,3,0)</f>
        <v>DISTRITO NACIONAL</v>
      </c>
      <c r="B113" s="136">
        <v>717</v>
      </c>
      <c r="C113" s="142" t="str">
        <f>VLOOKUP(B113,'[1]LISTADO ATM'!$A$2:$B$922,2,0)</f>
        <v xml:space="preserve">ATM Oficina Los Alcarrizos </v>
      </c>
      <c r="D113" s="143" t="s">
        <v>2433</v>
      </c>
      <c r="E113" s="144" t="s">
        <v>2669</v>
      </c>
    </row>
    <row r="114" spans="1:5" ht="18" x14ac:dyDescent="0.25">
      <c r="A114" s="142" t="str">
        <f>VLOOKUP(B114,'[1]LISTADO ATM'!$A$2:$C$922,3,0)</f>
        <v>ESTE</v>
      </c>
      <c r="B114" s="136">
        <v>293</v>
      </c>
      <c r="C114" s="142" t="str">
        <f>VLOOKUP(B114,'[1]LISTADO ATM'!$A$2:$B$922,2,0)</f>
        <v xml:space="preserve">ATM S/M Nueva Visión (San Pedro) </v>
      </c>
      <c r="D114" s="143" t="s">
        <v>2433</v>
      </c>
      <c r="E114" s="144" t="s">
        <v>2659</v>
      </c>
    </row>
    <row r="115" spans="1:5" ht="18" x14ac:dyDescent="0.25">
      <c r="A115" s="142" t="e">
        <f>VLOOKUP(B115,'[1]LISTADO ATM'!$A$2:$C$922,3,0)</f>
        <v>#N/A</v>
      </c>
      <c r="B115" s="136"/>
      <c r="C115" s="142" t="e">
        <f>VLOOKUP(B115,'[1]LISTADO ATM'!$A$2:$B$922,2,0)</f>
        <v>#N/A</v>
      </c>
      <c r="D115" s="143" t="s">
        <v>2433</v>
      </c>
      <c r="E115" s="144"/>
    </row>
    <row r="116" spans="1:5" ht="18.75" thickBot="1" x14ac:dyDescent="0.3">
      <c r="A116" s="141" t="s">
        <v>2460</v>
      </c>
      <c r="B116" s="150">
        <f>COUNTA(B93:B115)</f>
        <v>22</v>
      </c>
      <c r="C116" s="203"/>
      <c r="D116" s="204"/>
      <c r="E116" s="205"/>
    </row>
    <row r="117" spans="1:5" ht="15.75" thickBot="1" x14ac:dyDescent="0.3">
      <c r="A117" s="192"/>
      <c r="B117" s="193"/>
      <c r="C117" s="193"/>
      <c r="D117" s="193"/>
      <c r="E117" s="194"/>
    </row>
    <row r="118" spans="1:5" ht="18.75" thickBot="1" x14ac:dyDescent="0.3">
      <c r="A118" s="206" t="s">
        <v>2571</v>
      </c>
      <c r="B118" s="207"/>
      <c r="C118" s="207"/>
      <c r="D118" s="207"/>
      <c r="E118" s="208"/>
    </row>
    <row r="119" spans="1:5" ht="18" x14ac:dyDescent="0.25">
      <c r="A119" s="147" t="s">
        <v>15</v>
      </c>
      <c r="B119" s="147" t="s">
        <v>2407</v>
      </c>
      <c r="C119" s="147" t="s">
        <v>46</v>
      </c>
      <c r="D119" s="156" t="s">
        <v>2410</v>
      </c>
      <c r="E119" s="156" t="s">
        <v>2408</v>
      </c>
    </row>
    <row r="120" spans="1:5" ht="18" x14ac:dyDescent="0.25">
      <c r="A120" s="139" t="str">
        <f>VLOOKUP(B120,'[1]LISTADO ATM'!$A$2:$C$922,3,0)</f>
        <v>DISTRITO NACIONAL</v>
      </c>
      <c r="B120" s="136">
        <v>818</v>
      </c>
      <c r="C120" s="139" t="str">
        <f>VLOOKUP(B120,'[1]LISTADO ATM'!$A$2:$B$822,2,0)</f>
        <v xml:space="preserve">ATM Juridicción Inmobiliaria </v>
      </c>
      <c r="D120" s="143" t="s">
        <v>2625</v>
      </c>
      <c r="E120" s="144">
        <v>3336032435</v>
      </c>
    </row>
    <row r="121" spans="1:5" ht="18" x14ac:dyDescent="0.25">
      <c r="A121" s="139" t="e">
        <f>VLOOKUP(B121,'[1]LISTADO ATM'!$A$2:$C$922,3,0)</f>
        <v>#N/A</v>
      </c>
      <c r="B121" s="136">
        <v>474</v>
      </c>
      <c r="C121" s="139" t="e">
        <f>VLOOKUP(B121,'[1]LISTADO ATM'!$A$2:$B$822,2,0)</f>
        <v>#N/A</v>
      </c>
      <c r="D121" s="143" t="s">
        <v>2625</v>
      </c>
      <c r="E121" s="144">
        <v>3336035060</v>
      </c>
    </row>
    <row r="122" spans="1:5" ht="18" x14ac:dyDescent="0.25">
      <c r="A122" s="139" t="str">
        <f>VLOOKUP(B122,'[1]LISTADO ATM'!$A$2:$C$922,3,0)</f>
        <v>DISTRITO NACIONAL</v>
      </c>
      <c r="B122" s="136">
        <v>26</v>
      </c>
      <c r="C122" s="139" t="str">
        <f>VLOOKUP(B122,'[1]LISTADO ATM'!$A$2:$B$822,2,0)</f>
        <v>ATM S/M Jumbo San Isidro</v>
      </c>
      <c r="D122" s="143" t="s">
        <v>2625</v>
      </c>
      <c r="E122" s="144">
        <v>3336035083</v>
      </c>
    </row>
    <row r="123" spans="1:5" ht="18" x14ac:dyDescent="0.25">
      <c r="A123" s="139" t="str">
        <f>VLOOKUP(B123,'[1]LISTADO ATM'!$A$2:$C$922,3,0)</f>
        <v>NORTE</v>
      </c>
      <c r="B123" s="136">
        <v>654</v>
      </c>
      <c r="C123" s="139" t="str">
        <f>VLOOKUP(B123,'[1]LISTADO ATM'!$A$2:$B$822,2,0)</f>
        <v>ATM Autoservicio S/M Jumbo Puerto Plata</v>
      </c>
      <c r="D123" s="143" t="s">
        <v>2625</v>
      </c>
      <c r="E123" s="144" t="s">
        <v>2674</v>
      </c>
    </row>
    <row r="124" spans="1:5" ht="18" x14ac:dyDescent="0.25">
      <c r="A124" s="139" t="str">
        <f>VLOOKUP(B124,'[1]LISTADO ATM'!$A$2:$C$922,3,0)</f>
        <v>NORTE</v>
      </c>
      <c r="B124" s="136">
        <v>299</v>
      </c>
      <c r="C124" s="139" t="str">
        <f>VLOOKUP(B124,'[1]LISTADO ATM'!$A$2:$B$822,2,0)</f>
        <v xml:space="preserve">ATM S/M Aprezio Cotui </v>
      </c>
      <c r="D124" s="143" t="s">
        <v>2625</v>
      </c>
      <c r="E124" s="144" t="s">
        <v>2673</v>
      </c>
    </row>
    <row r="125" spans="1:5" ht="18" x14ac:dyDescent="0.25">
      <c r="A125" s="139" t="str">
        <f>VLOOKUP(B125,'[1]LISTADO ATM'!$A$2:$C$922,3,0)</f>
        <v>DISTRITO NACIONAL</v>
      </c>
      <c r="B125" s="136">
        <v>949</v>
      </c>
      <c r="C125" s="139" t="str">
        <f>VLOOKUP(B125,'[1]LISTADO ATM'!$A$2:$B$822,2,0)</f>
        <v xml:space="preserve">ATM S/M Bravo San Isidro Coral Mall </v>
      </c>
      <c r="D125" s="143" t="s">
        <v>2625</v>
      </c>
      <c r="E125" s="144" t="s">
        <v>2672</v>
      </c>
    </row>
    <row r="126" spans="1:5" ht="18" x14ac:dyDescent="0.25">
      <c r="A126" s="139" t="str">
        <f>VLOOKUP(B126,'[1]LISTADO ATM'!$A$2:$C$922,3,0)</f>
        <v>SUR</v>
      </c>
      <c r="B126" s="136">
        <v>297</v>
      </c>
      <c r="C126" s="139" t="str">
        <f>VLOOKUP(B126,'[1]LISTADO ATM'!$A$2:$B$822,2,0)</f>
        <v xml:space="preserve">ATM S/M Cadena Ocoa </v>
      </c>
      <c r="D126" s="143" t="s">
        <v>2625</v>
      </c>
      <c r="E126" s="144" t="s">
        <v>2671</v>
      </c>
    </row>
    <row r="127" spans="1:5" ht="18" x14ac:dyDescent="0.25">
      <c r="A127" s="139" t="str">
        <f>VLOOKUP(B127,'[1]LISTADO ATM'!$A$2:$C$922,3,0)</f>
        <v>NORTE</v>
      </c>
      <c r="B127" s="136">
        <v>277</v>
      </c>
      <c r="C127" s="139" t="str">
        <f>VLOOKUP(B127,'[1]LISTADO ATM'!$A$2:$B$822,2,0)</f>
        <v xml:space="preserve">ATM Oficina Duarte (Santiago) </v>
      </c>
      <c r="D127" s="143" t="s">
        <v>2625</v>
      </c>
      <c r="E127" s="144">
        <v>3336036565</v>
      </c>
    </row>
    <row r="128" spans="1:5" ht="18" x14ac:dyDescent="0.25">
      <c r="A128" s="139" t="str">
        <f>VLOOKUP(B128,'[1]LISTADO ATM'!$A$2:$C$922,3,0)</f>
        <v>DISTRITO NACIONAL</v>
      </c>
      <c r="B128" s="136">
        <v>744</v>
      </c>
      <c r="C128" s="139" t="str">
        <f>VLOOKUP(B128,'[1]LISTADO ATM'!$A$2:$B$822,2,0)</f>
        <v xml:space="preserve">ATM Multicentro La Sirena Venezuela </v>
      </c>
      <c r="D128" s="143" t="s">
        <v>2625</v>
      </c>
      <c r="E128" s="144">
        <v>3336036405</v>
      </c>
    </row>
    <row r="129" spans="1:5" ht="18" x14ac:dyDescent="0.25">
      <c r="A129" s="139" t="str">
        <f>VLOOKUP(B129,'[1]LISTADO ATM'!$A$2:$C$922,3,0)</f>
        <v>DISTRITO NACIONAL</v>
      </c>
      <c r="B129" s="136">
        <v>576</v>
      </c>
      <c r="C129" s="139" t="str">
        <f>VLOOKUP(B129,'[1]LISTADO ATM'!$A$2:$B$822,2,0)</f>
        <v xml:space="preserve">ATM IDSS </v>
      </c>
      <c r="D129" s="143" t="s">
        <v>2625</v>
      </c>
      <c r="E129" s="144" t="s">
        <v>2634</v>
      </c>
    </row>
    <row r="130" spans="1:5" ht="18" x14ac:dyDescent="0.25">
      <c r="A130" s="139" t="str">
        <f>VLOOKUP(B130,'[1]LISTADO ATM'!$A$2:$C$922,3,0)</f>
        <v>DISTRITO NACIONAL</v>
      </c>
      <c r="B130" s="136">
        <v>391</v>
      </c>
      <c r="C130" s="139" t="str">
        <f>VLOOKUP(B130,'[1]LISTADO ATM'!$A$2:$B$822,2,0)</f>
        <v xml:space="preserve">ATM S/M Jumbo Luperón </v>
      </c>
      <c r="D130" s="143" t="s">
        <v>2625</v>
      </c>
      <c r="E130" s="144" t="s">
        <v>2693</v>
      </c>
    </row>
    <row r="131" spans="1:5" ht="18" x14ac:dyDescent="0.25">
      <c r="A131" s="139" t="str">
        <f>VLOOKUP(B131,'[1]LISTADO ATM'!$A$2:$C$922,3,0)</f>
        <v>DISTRITO NACIONAL</v>
      </c>
      <c r="B131" s="136">
        <v>927</v>
      </c>
      <c r="C131" s="139" t="str">
        <f>VLOOKUP(B131,'[1]LISTADO ATM'!$A$2:$B$822,2,0)</f>
        <v>ATM S/M Bravo La Esperilla</v>
      </c>
      <c r="D131" s="143" t="s">
        <v>2625</v>
      </c>
      <c r="E131" s="144" t="s">
        <v>2694</v>
      </c>
    </row>
    <row r="132" spans="1:5" ht="18" x14ac:dyDescent="0.25">
      <c r="A132" s="142" t="str">
        <f>VLOOKUP(B132,'[1]LISTADO ATM'!$A$2:$C$922,3,0)</f>
        <v>DISTRITO NACIONAL</v>
      </c>
      <c r="B132" s="136">
        <v>493</v>
      </c>
      <c r="C132" s="142" t="str">
        <f>VLOOKUP(B132,'[1]LISTADO ATM'!$A$2:$B$922,2,0)</f>
        <v xml:space="preserve">ATM Oficina Haina Occidental II </v>
      </c>
      <c r="D132" s="143" t="s">
        <v>2625</v>
      </c>
      <c r="E132" s="144" t="s">
        <v>2695</v>
      </c>
    </row>
    <row r="133" spans="1:5" ht="18" x14ac:dyDescent="0.25">
      <c r="A133" s="139" t="str">
        <f>VLOOKUP(B133,'[1]LISTADO ATM'!$A$2:$C$922,3,0)</f>
        <v>NORTE</v>
      </c>
      <c r="B133" s="136">
        <v>796</v>
      </c>
      <c r="C133" s="139" t="str">
        <f>VLOOKUP(B133,'[1]LISTADO ATM'!$A$2:$B$822,2,0)</f>
        <v xml:space="preserve">ATM Oficina Plaza Ventura (Nagua) </v>
      </c>
      <c r="D133" s="143" t="s">
        <v>2625</v>
      </c>
      <c r="E133" s="144" t="s">
        <v>2696</v>
      </c>
    </row>
    <row r="134" spans="1:5" ht="18" x14ac:dyDescent="0.25">
      <c r="A134" s="139" t="str">
        <f>VLOOKUP(B134,'[1]LISTADO ATM'!$A$2:$C$922,3,0)</f>
        <v>NORTE</v>
      </c>
      <c r="B134" s="136">
        <v>304</v>
      </c>
      <c r="C134" s="139" t="str">
        <f>VLOOKUP(B134,'[1]LISTADO ATM'!$A$2:$B$822,2,0)</f>
        <v xml:space="preserve">ATM Multicentro La Sirena Estrella Sadhala </v>
      </c>
      <c r="D134" s="153" t="s">
        <v>2658</v>
      </c>
      <c r="E134" s="144" t="s">
        <v>2653</v>
      </c>
    </row>
    <row r="135" spans="1:5" ht="18.75" thickBot="1" x14ac:dyDescent="0.3">
      <c r="A135" s="141" t="s">
        <v>2460</v>
      </c>
      <c r="B135" s="137">
        <f>COUNT(B120:B134)</f>
        <v>15</v>
      </c>
      <c r="C135" s="209"/>
      <c r="D135" s="210"/>
      <c r="E135" s="211"/>
    </row>
    <row r="136" spans="1:5" ht="15.75" thickBot="1" x14ac:dyDescent="0.3">
      <c r="A136" s="212"/>
      <c r="B136" s="213"/>
      <c r="C136" s="182"/>
      <c r="D136" s="182"/>
      <c r="E136" s="214"/>
    </row>
    <row r="137" spans="1:5" ht="18.75" thickBot="1" x14ac:dyDescent="0.3">
      <c r="A137" s="217" t="s">
        <v>2462</v>
      </c>
      <c r="B137" s="218"/>
      <c r="C137" s="215"/>
      <c r="D137" s="215"/>
      <c r="E137" s="216"/>
    </row>
    <row r="138" spans="1:5" ht="18.75" thickBot="1" x14ac:dyDescent="0.3">
      <c r="A138" s="219">
        <f>+B89+B116+B135</f>
        <v>102</v>
      </c>
      <c r="B138" s="220"/>
      <c r="C138" s="215"/>
      <c r="D138" s="215"/>
      <c r="E138" s="216"/>
    </row>
    <row r="139" spans="1:5" ht="15.75" thickBot="1" x14ac:dyDescent="0.3">
      <c r="A139" s="212"/>
      <c r="B139" s="213"/>
      <c r="C139" s="193"/>
      <c r="D139" s="193"/>
      <c r="E139" s="194"/>
    </row>
    <row r="140" spans="1:5" ht="18.75" thickBot="1" x14ac:dyDescent="0.3">
      <c r="A140" s="200" t="s">
        <v>2463</v>
      </c>
      <c r="B140" s="201"/>
      <c r="C140" s="201"/>
      <c r="D140" s="201"/>
      <c r="E140" s="202"/>
    </row>
    <row r="141" spans="1:5" ht="18" x14ac:dyDescent="0.25">
      <c r="A141" s="147" t="s">
        <v>15</v>
      </c>
      <c r="B141" s="147" t="s">
        <v>2407</v>
      </c>
      <c r="C141" s="147" t="s">
        <v>46</v>
      </c>
      <c r="D141" s="198" t="s">
        <v>2410</v>
      </c>
      <c r="E141" s="199"/>
    </row>
    <row r="142" spans="1:5" ht="18" x14ac:dyDescent="0.25">
      <c r="A142" s="139" t="str">
        <f>VLOOKUP(B142,'[1]LISTADO ATM'!$A$2:$C$922,3,0)</f>
        <v>DISTRITO NACIONAL</v>
      </c>
      <c r="B142" s="138">
        <v>574</v>
      </c>
      <c r="C142" s="139" t="str">
        <f>VLOOKUP(B142,'[1]LISTADO ATM'!$A$2:$B$822,2,0)</f>
        <v xml:space="preserve">ATM Club Obras Públicas </v>
      </c>
      <c r="D142" s="221" t="s">
        <v>2573</v>
      </c>
      <c r="E142" s="222"/>
    </row>
    <row r="143" spans="1:5" ht="18" x14ac:dyDescent="0.25">
      <c r="A143" s="139" t="str">
        <f>VLOOKUP(B143,'[1]LISTADO ATM'!$A$2:$C$922,3,0)</f>
        <v>ESTE</v>
      </c>
      <c r="B143" s="138">
        <v>219</v>
      </c>
      <c r="C143" s="139" t="str">
        <f>VLOOKUP(B143,'[1]LISTADO ATM'!$A$2:$B$822,2,0)</f>
        <v xml:space="preserve">ATM Oficina La Altagracia (Higuey) </v>
      </c>
      <c r="D143" s="221" t="s">
        <v>2573</v>
      </c>
      <c r="E143" s="222"/>
    </row>
    <row r="144" spans="1:5" ht="18" x14ac:dyDescent="0.25">
      <c r="A144" s="139" t="str">
        <f>VLOOKUP(B144,'[1]LISTADO ATM'!$A$2:$C$922,3,0)</f>
        <v>ESTE</v>
      </c>
      <c r="B144" s="138">
        <v>399</v>
      </c>
      <c r="C144" s="139" t="str">
        <f>VLOOKUP(B144,'[1]LISTADO ATM'!$A$2:$B$822,2,0)</f>
        <v xml:space="preserve">ATM Oficina La Romana II </v>
      </c>
      <c r="D144" s="221" t="s">
        <v>2697</v>
      </c>
      <c r="E144" s="222"/>
    </row>
    <row r="145" spans="1:5" ht="18" x14ac:dyDescent="0.25">
      <c r="A145" s="139" t="str">
        <f>VLOOKUP(B145,'[1]LISTADO ATM'!$A$2:$C$922,3,0)</f>
        <v>DISTRITO NACIONAL</v>
      </c>
      <c r="B145" s="138">
        <v>237</v>
      </c>
      <c r="C145" s="139" t="str">
        <f>VLOOKUP(B145,'[1]LISTADO ATM'!$A$2:$B$822,2,0)</f>
        <v xml:space="preserve">ATM UNP Plaza Vásquez </v>
      </c>
      <c r="D145" s="221" t="s">
        <v>2573</v>
      </c>
      <c r="E145" s="222"/>
    </row>
    <row r="146" spans="1:5" ht="18" x14ac:dyDescent="0.25">
      <c r="A146" s="139" t="str">
        <f>VLOOKUP(B146,'[1]LISTADO ATM'!$A$2:$C$922,3,0)</f>
        <v>DISTRITO NACIONAL</v>
      </c>
      <c r="B146" s="138">
        <v>39</v>
      </c>
      <c r="C146" s="139" t="str">
        <f>VLOOKUP(B146,'[1]LISTADO ATM'!$A$2:$B$822,2,0)</f>
        <v xml:space="preserve">ATM Oficina Ovando </v>
      </c>
      <c r="D146" s="221" t="s">
        <v>2573</v>
      </c>
      <c r="E146" s="222"/>
    </row>
    <row r="147" spans="1:5" ht="18" x14ac:dyDescent="0.25">
      <c r="A147" s="139" t="str">
        <f>VLOOKUP(B147,'[1]LISTADO ATM'!$A$2:$C$922,3,0)</f>
        <v>NORTE</v>
      </c>
      <c r="B147" s="138">
        <v>277</v>
      </c>
      <c r="C147" s="139" t="str">
        <f>VLOOKUP(B147,'[1]LISTADO ATM'!$A$2:$B$822,2,0)</f>
        <v xml:space="preserve">ATM Oficina Duarte (Santiago) </v>
      </c>
      <c r="D147" s="221" t="s">
        <v>2573</v>
      </c>
      <c r="E147" s="222"/>
    </row>
    <row r="148" spans="1:5" ht="18" x14ac:dyDescent="0.25">
      <c r="A148" s="139" t="str">
        <f>VLOOKUP(B148,'[1]LISTADO ATM'!$A$2:$C$922,3,0)</f>
        <v>SUR</v>
      </c>
      <c r="B148" s="138">
        <v>297</v>
      </c>
      <c r="C148" s="139" t="str">
        <f>VLOOKUP(B148,'[1]LISTADO ATM'!$A$2:$B$822,2,0)</f>
        <v xml:space="preserve">ATM S/M Cadena Ocoa </v>
      </c>
      <c r="D148" s="221" t="s">
        <v>2697</v>
      </c>
      <c r="E148" s="222"/>
    </row>
    <row r="149" spans="1:5" ht="18" x14ac:dyDescent="0.25">
      <c r="A149" s="139" t="str">
        <f>VLOOKUP(B149,'[1]LISTADO ATM'!$A$2:$C$922,3,0)</f>
        <v>NORTE</v>
      </c>
      <c r="B149" s="138">
        <v>373</v>
      </c>
      <c r="C149" s="139" t="str">
        <f>VLOOKUP(B149,'[1]LISTADO ATM'!$A$2:$B$822,2,0)</f>
        <v>S/M Tangui Nagua</v>
      </c>
      <c r="D149" s="221" t="s">
        <v>2573</v>
      </c>
      <c r="E149" s="222"/>
    </row>
    <row r="150" spans="1:5" ht="18" x14ac:dyDescent="0.25">
      <c r="A150" s="139" t="str">
        <f>VLOOKUP(B150,'[1]LISTADO ATM'!$A$2:$C$922,3,0)</f>
        <v>NORTE</v>
      </c>
      <c r="B150" s="138">
        <v>431</v>
      </c>
      <c r="C150" s="139" t="str">
        <f>VLOOKUP(B150,'[1]LISTADO ATM'!$A$2:$B$822,2,0)</f>
        <v xml:space="preserve">ATM Autoservicio Sol (Santiago) </v>
      </c>
      <c r="D150" s="221" t="s">
        <v>2573</v>
      </c>
      <c r="E150" s="222"/>
    </row>
    <row r="151" spans="1:5" ht="18" x14ac:dyDescent="0.25">
      <c r="A151" s="139" t="str">
        <f>VLOOKUP(B151,'[1]LISTADO ATM'!$A$2:$C$922,3,0)</f>
        <v>DISTRITO NACIONAL</v>
      </c>
      <c r="B151" s="138">
        <v>446</v>
      </c>
      <c r="C151" s="139" t="str">
        <f>VLOOKUP(B151,'[1]LISTADO ATM'!$A$2:$B$822,2,0)</f>
        <v>ATM Hipodromo V Centenario</v>
      </c>
      <c r="D151" s="221" t="s">
        <v>2573</v>
      </c>
      <c r="E151" s="222"/>
    </row>
    <row r="152" spans="1:5" ht="18" x14ac:dyDescent="0.25">
      <c r="A152" s="139" t="str">
        <f>VLOOKUP(B152,'[1]LISTADO ATM'!$A$2:$C$922,3,0)</f>
        <v>NORTE</v>
      </c>
      <c r="B152" s="138">
        <v>463</v>
      </c>
      <c r="C152" s="139" t="str">
        <f>VLOOKUP(B152,'[1]LISTADO ATM'!$A$2:$B$822,2,0)</f>
        <v xml:space="preserve">ATM La Sirena El Embrujo </v>
      </c>
      <c r="D152" s="221" t="s">
        <v>2697</v>
      </c>
      <c r="E152" s="222"/>
    </row>
    <row r="153" spans="1:5" ht="18" x14ac:dyDescent="0.25">
      <c r="A153" s="139" t="str">
        <f>VLOOKUP(B153,'[1]LISTADO ATM'!$A$2:$C$922,3,0)</f>
        <v>DISTRITO NACIONAL</v>
      </c>
      <c r="B153" s="138">
        <v>552</v>
      </c>
      <c r="C153" s="139" t="str">
        <f>VLOOKUP(B153,'[1]LISTADO ATM'!$A$2:$B$822,2,0)</f>
        <v xml:space="preserve">ATM Suprema Corte de Justicia </v>
      </c>
      <c r="D153" s="221" t="s">
        <v>2697</v>
      </c>
      <c r="E153" s="222"/>
    </row>
    <row r="154" spans="1:5" ht="18" x14ac:dyDescent="0.25">
      <c r="A154" s="139" t="str">
        <f>VLOOKUP(B154,'[1]LISTADO ATM'!$A$2:$C$922,3,0)</f>
        <v>DISTRITO NACIONAL</v>
      </c>
      <c r="B154" s="138">
        <v>622</v>
      </c>
      <c r="C154" s="139" t="str">
        <f>VLOOKUP(B154,'[1]LISTADO ATM'!$A$2:$B$822,2,0)</f>
        <v xml:space="preserve">ATM Ayuntamiento D.N. </v>
      </c>
      <c r="D154" s="221" t="s">
        <v>2697</v>
      </c>
      <c r="E154" s="222"/>
    </row>
    <row r="155" spans="1:5" ht="18" x14ac:dyDescent="0.25">
      <c r="A155" s="139" t="str">
        <f>VLOOKUP(B155,'[1]LISTADO ATM'!$A$2:$C$922,3,0)</f>
        <v>NORTE</v>
      </c>
      <c r="B155" s="138">
        <v>654</v>
      </c>
      <c r="C155" s="139" t="str">
        <f>VLOOKUP(B155,'[1]LISTADO ATM'!$A$2:$B$822,2,0)</f>
        <v>ATM Autoservicio S/M Jumbo Puerto Plata</v>
      </c>
      <c r="D155" s="221" t="s">
        <v>2573</v>
      </c>
      <c r="E155" s="222"/>
    </row>
    <row r="156" spans="1:5" ht="18" x14ac:dyDescent="0.25">
      <c r="A156" s="139" t="str">
        <f>VLOOKUP(B156,'[1]LISTADO ATM'!$A$2:$C$922,3,0)</f>
        <v>NORTE</v>
      </c>
      <c r="B156" s="138">
        <v>796</v>
      </c>
      <c r="C156" s="139" t="str">
        <f>VLOOKUP(B156,'[1]LISTADO ATM'!$A$2:$B$822,2,0)</f>
        <v xml:space="preserve">ATM Oficina Plaza Ventura (Nagua) </v>
      </c>
      <c r="D156" s="221" t="s">
        <v>2573</v>
      </c>
      <c r="E156" s="222"/>
    </row>
    <row r="157" spans="1:5" ht="18" x14ac:dyDescent="0.25">
      <c r="A157" s="139" t="e">
        <f>VLOOKUP(B157,'[1]LISTADO ATM'!$A$2:$C$922,3,0)</f>
        <v>#N/A</v>
      </c>
      <c r="B157" s="138"/>
      <c r="C157" s="139" t="e">
        <f>VLOOKUP(B157,'[1]LISTADO ATM'!$A$2:$B$822,2,0)</f>
        <v>#N/A</v>
      </c>
      <c r="D157" s="154"/>
      <c r="E157" s="155"/>
    </row>
    <row r="158" spans="1:5" ht="18" x14ac:dyDescent="0.25">
      <c r="A158" s="139" t="e">
        <f>VLOOKUP(B158,'[1]LISTADO ATM'!$A$2:$C$922,3,0)</f>
        <v>#N/A</v>
      </c>
      <c r="B158" s="138"/>
      <c r="C158" s="139" t="e">
        <f>VLOOKUP(B158,'[1]LISTADO ATM'!$A$2:$B$822,2,0)</f>
        <v>#N/A</v>
      </c>
      <c r="D158" s="154"/>
      <c r="E158" s="155"/>
    </row>
    <row r="159" spans="1:5" ht="18" x14ac:dyDescent="0.25">
      <c r="A159" s="139" t="e">
        <f>VLOOKUP(B159,'[1]LISTADO ATM'!$A$2:$C$922,3,0)</f>
        <v>#N/A</v>
      </c>
      <c r="B159" s="138"/>
      <c r="C159" s="139" t="e">
        <f>VLOOKUP(B159,'[1]LISTADO ATM'!$A$2:$B$822,2,0)</f>
        <v>#N/A</v>
      </c>
      <c r="D159" s="154"/>
      <c r="E159" s="155"/>
    </row>
    <row r="160" spans="1:5" ht="18" x14ac:dyDescent="0.25">
      <c r="A160" s="139" t="e">
        <f>VLOOKUP(B160,'[1]LISTADO ATM'!$A$2:$C$922,3,0)</f>
        <v>#N/A</v>
      </c>
      <c r="B160" s="138"/>
      <c r="C160" s="139" t="e">
        <f>VLOOKUP(B160,'[1]LISTADO ATM'!$A$2:$B$822,2,0)</f>
        <v>#N/A</v>
      </c>
      <c r="D160" s="154"/>
      <c r="E160" s="155"/>
    </row>
    <row r="161" spans="1:5" ht="18" x14ac:dyDescent="0.25">
      <c r="A161" s="139" t="e">
        <f>VLOOKUP(B161,'[1]LISTADO ATM'!$A$2:$C$922,3,0)</f>
        <v>#N/A</v>
      </c>
      <c r="B161" s="138"/>
      <c r="C161" s="139" t="e">
        <f>VLOOKUP(B161,'[1]LISTADO ATM'!$A$2:$B$822,2,0)</f>
        <v>#N/A</v>
      </c>
      <c r="D161" s="221"/>
      <c r="E161" s="222"/>
    </row>
    <row r="162" spans="1:5" ht="18" x14ac:dyDescent="0.25">
      <c r="A162" s="148" t="s">
        <v>2460</v>
      </c>
      <c r="B162" s="149">
        <f>COUNT(B142:B161)</f>
        <v>15</v>
      </c>
      <c r="C162" s="166"/>
      <c r="D162" s="166"/>
      <c r="E162" s="166"/>
    </row>
    <row r="163" spans="1:5" x14ac:dyDescent="0.25">
      <c r="A163" s="68"/>
      <c r="B163" s="68"/>
      <c r="C163" s="68"/>
      <c r="D163" s="68"/>
    </row>
    <row r="164" spans="1:5" x14ac:dyDescent="0.25">
      <c r="A164" s="68"/>
      <c r="C164" s="68"/>
      <c r="D164" s="68"/>
    </row>
    <row r="165" spans="1:5" x14ac:dyDescent="0.25">
      <c r="A165" s="68"/>
      <c r="C165" s="68"/>
      <c r="D165" s="68"/>
    </row>
    <row r="166" spans="1:5" x14ac:dyDescent="0.25">
      <c r="A166" s="68"/>
      <c r="C166" s="68"/>
      <c r="D166" s="68"/>
    </row>
    <row r="167" spans="1:5" x14ac:dyDescent="0.25">
      <c r="A167" s="68"/>
      <c r="C167" s="68"/>
      <c r="D167" s="68"/>
    </row>
    <row r="168" spans="1:5" x14ac:dyDescent="0.25">
      <c r="A168" s="68"/>
      <c r="C168" s="68"/>
      <c r="D168" s="68"/>
    </row>
    <row r="169" spans="1:5" x14ac:dyDescent="0.25">
      <c r="A169" s="68"/>
      <c r="C169" s="68"/>
      <c r="D169" s="68"/>
    </row>
    <row r="170" spans="1:5" x14ac:dyDescent="0.25">
      <c r="A170" s="68"/>
      <c r="C170" s="68"/>
      <c r="D170" s="68"/>
    </row>
    <row r="171" spans="1:5" x14ac:dyDescent="0.25">
      <c r="A171" s="68"/>
      <c r="C171" s="68"/>
      <c r="D171" s="68"/>
    </row>
    <row r="172" spans="1:5" x14ac:dyDescent="0.25">
      <c r="A172" s="68"/>
      <c r="C172" s="68"/>
      <c r="D172" s="68"/>
    </row>
    <row r="173" spans="1:5" x14ac:dyDescent="0.25">
      <c r="A173" s="68"/>
      <c r="C173" s="68"/>
      <c r="D173" s="68"/>
    </row>
    <row r="174" spans="1:5" x14ac:dyDescent="0.25">
      <c r="A174" s="68"/>
      <c r="C174" s="68"/>
      <c r="D174" s="68"/>
    </row>
    <row r="175" spans="1:5" x14ac:dyDescent="0.25">
      <c r="A175" s="68"/>
      <c r="C175" s="68"/>
      <c r="D175" s="68"/>
    </row>
    <row r="176" spans="1:5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</sheetData>
  <mergeCells count="45">
    <mergeCell ref="D155:E155"/>
    <mergeCell ref="D156:E156"/>
    <mergeCell ref="D161:E161"/>
    <mergeCell ref="C162:E162"/>
    <mergeCell ref="D150:E150"/>
    <mergeCell ref="D151:E151"/>
    <mergeCell ref="D152:E152"/>
    <mergeCell ref="D153:E153"/>
    <mergeCell ref="D154:E154"/>
    <mergeCell ref="D145:E145"/>
    <mergeCell ref="D146:E146"/>
    <mergeCell ref="D147:E147"/>
    <mergeCell ref="D148:E148"/>
    <mergeCell ref="D149:E149"/>
    <mergeCell ref="A140:E140"/>
    <mergeCell ref="D141:E141"/>
    <mergeCell ref="D142:E142"/>
    <mergeCell ref="D143:E143"/>
    <mergeCell ref="D144:E144"/>
    <mergeCell ref="C116:E116"/>
    <mergeCell ref="A117:E117"/>
    <mergeCell ref="A118:E118"/>
    <mergeCell ref="C135:E135"/>
    <mergeCell ref="A136:B136"/>
    <mergeCell ref="C136:E139"/>
    <mergeCell ref="A137:B137"/>
    <mergeCell ref="A138:B138"/>
    <mergeCell ref="A139:B139"/>
    <mergeCell ref="C89:E89"/>
    <mergeCell ref="A90:E90"/>
    <mergeCell ref="A91:E91"/>
    <mergeCell ref="A13:E13"/>
    <mergeCell ref="D14:E14"/>
    <mergeCell ref="C17:E17"/>
    <mergeCell ref="A18:E18"/>
    <mergeCell ref="A19:E19"/>
    <mergeCell ref="C11:E11"/>
    <mergeCell ref="A12:E12"/>
    <mergeCell ref="F1:G1"/>
    <mergeCell ref="A1:E1"/>
    <mergeCell ref="A2:E2"/>
    <mergeCell ref="A7:E7"/>
    <mergeCell ref="A3:B3"/>
    <mergeCell ref="C3:E6"/>
    <mergeCell ref="A6:B6"/>
  </mergeCells>
  <phoneticPr fontId="45" type="noConversion"/>
  <hyperlinks>
    <hyperlink ref="E37" r:id="rId1" display="javascript:do_default(49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36">
        <v>43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43 85 151 239 289 294 458 490 512 584 678 699 744 790 836 908 957                                                   </v>
      </c>
    </row>
    <row r="2" spans="2:5" s="119" customFormat="1" ht="18.75" thickBot="1" x14ac:dyDescent="0.3">
      <c r="B2" s="136">
        <v>85</v>
      </c>
      <c r="C2" s="130" t="s">
        <v>2404</v>
      </c>
    </row>
    <row r="3" spans="2:5" s="119" customFormat="1" ht="18.75" thickBot="1" x14ac:dyDescent="0.3">
      <c r="B3" s="136">
        <v>151</v>
      </c>
      <c r="C3" s="130" t="s">
        <v>2404</v>
      </c>
    </row>
    <row r="4" spans="2:5" s="119" customFormat="1" ht="18.75" thickBot="1" x14ac:dyDescent="0.3">
      <c r="B4" s="136">
        <v>239</v>
      </c>
      <c r="C4" s="130" t="s">
        <v>2404</v>
      </c>
    </row>
    <row r="5" spans="2:5" s="119" customFormat="1" ht="18.75" thickBot="1" x14ac:dyDescent="0.3">
      <c r="B5" s="136">
        <v>289</v>
      </c>
      <c r="C5" s="130" t="s">
        <v>2404</v>
      </c>
    </row>
    <row r="6" spans="2:5" s="119" customFormat="1" ht="18.75" thickBot="1" x14ac:dyDescent="0.3">
      <c r="B6" s="136">
        <v>294</v>
      </c>
      <c r="C6" s="130" t="s">
        <v>2404</v>
      </c>
    </row>
    <row r="7" spans="2:5" s="119" customFormat="1" ht="18.75" thickBot="1" x14ac:dyDescent="0.3">
      <c r="B7" s="136">
        <v>458</v>
      </c>
      <c r="C7" s="130" t="s">
        <v>2404</v>
      </c>
    </row>
    <row r="8" spans="2:5" s="119" customFormat="1" ht="18.75" thickBot="1" x14ac:dyDescent="0.3">
      <c r="B8" s="136">
        <v>490</v>
      </c>
      <c r="C8" s="130" t="s">
        <v>2404</v>
      </c>
    </row>
    <row r="9" spans="2:5" s="119" customFormat="1" ht="18.75" thickBot="1" x14ac:dyDescent="0.3">
      <c r="B9" s="136">
        <v>512</v>
      </c>
      <c r="C9" s="130" t="s">
        <v>2404</v>
      </c>
    </row>
    <row r="10" spans="2:5" s="119" customFormat="1" ht="18.75" thickBot="1" x14ac:dyDescent="0.3">
      <c r="B10" s="136">
        <v>584</v>
      </c>
      <c r="C10" s="130" t="s">
        <v>2404</v>
      </c>
    </row>
    <row r="11" spans="2:5" s="119" customFormat="1" ht="18.75" thickBot="1" x14ac:dyDescent="0.3">
      <c r="B11" s="136">
        <v>678</v>
      </c>
      <c r="C11" s="130" t="s">
        <v>2404</v>
      </c>
    </row>
    <row r="12" spans="2:5" s="119" customFormat="1" ht="18.75" thickBot="1" x14ac:dyDescent="0.3">
      <c r="B12" s="136">
        <v>699</v>
      </c>
      <c r="C12" s="130" t="s">
        <v>2404</v>
      </c>
    </row>
    <row r="13" spans="2:5" s="119" customFormat="1" ht="18.75" thickBot="1" x14ac:dyDescent="0.3">
      <c r="B13" s="136">
        <v>744</v>
      </c>
      <c r="C13" s="130" t="s">
        <v>2404</v>
      </c>
    </row>
    <row r="14" spans="2:5" s="119" customFormat="1" ht="18.75" thickBot="1" x14ac:dyDescent="0.3">
      <c r="B14" s="136">
        <v>790</v>
      </c>
      <c r="C14" s="130" t="s">
        <v>2404</v>
      </c>
    </row>
    <row r="15" spans="2:5" s="119" customFormat="1" ht="18.75" thickBot="1" x14ac:dyDescent="0.3">
      <c r="B15" s="136">
        <v>836</v>
      </c>
      <c r="C15" s="130" t="s">
        <v>2404</v>
      </c>
    </row>
    <row r="16" spans="2:5" s="119" customFormat="1" ht="18.75" thickBot="1" x14ac:dyDescent="0.3">
      <c r="B16" s="136">
        <v>908</v>
      </c>
      <c r="C16" s="130" t="s">
        <v>2404</v>
      </c>
    </row>
    <row r="17" spans="2:3" s="119" customFormat="1" ht="18.75" thickBot="1" x14ac:dyDescent="0.3">
      <c r="B17" s="136">
        <v>957</v>
      </c>
      <c r="C17" s="130" t="s">
        <v>2404</v>
      </c>
    </row>
    <row r="18" spans="2:3" s="119" customFormat="1" ht="18.75" thickBot="1" x14ac:dyDescent="0.3">
      <c r="B18" s="136"/>
      <c r="C18" s="130" t="s">
        <v>2404</v>
      </c>
    </row>
    <row r="19" spans="2:3" s="119" customFormat="1" ht="18.75" thickBot="1" x14ac:dyDescent="0.3">
      <c r="B19" s="136"/>
      <c r="C19" s="130" t="s">
        <v>2404</v>
      </c>
    </row>
    <row r="20" spans="2:3" s="119" customFormat="1" ht="18.75" thickBot="1" x14ac:dyDescent="0.3">
      <c r="B20" s="136"/>
      <c r="C20" s="130" t="s">
        <v>2404</v>
      </c>
    </row>
    <row r="21" spans="2:3" s="119" customFormat="1" ht="18.75" thickBot="1" x14ac:dyDescent="0.3">
      <c r="B21" s="136"/>
      <c r="C21" s="130" t="s">
        <v>2404</v>
      </c>
    </row>
    <row r="22" spans="2:3" s="119" customFormat="1" ht="18.75" thickBot="1" x14ac:dyDescent="0.3">
      <c r="B22" s="136"/>
      <c r="C22" s="130" t="s">
        <v>2404</v>
      </c>
    </row>
    <row r="23" spans="2:3" s="119" customFormat="1" ht="18.75" thickBot="1" x14ac:dyDescent="0.3">
      <c r="B23" s="136"/>
      <c r="C23" s="130" t="s">
        <v>2404</v>
      </c>
    </row>
    <row r="24" spans="2:3" s="119" customFormat="1" ht="18.75" thickBot="1" x14ac:dyDescent="0.3">
      <c r="B24" s="136"/>
      <c r="C24" s="130" t="s">
        <v>2404</v>
      </c>
    </row>
    <row r="25" spans="2:3" s="119" customFormat="1" ht="18.75" thickBot="1" x14ac:dyDescent="0.3">
      <c r="B25" s="136"/>
      <c r="C25" s="130" t="s">
        <v>2404</v>
      </c>
    </row>
    <row r="26" spans="2:3" s="119" customFormat="1" ht="18.75" thickBot="1" x14ac:dyDescent="0.3">
      <c r="B26" s="136"/>
      <c r="C26" s="130" t="s">
        <v>2404</v>
      </c>
    </row>
    <row r="27" spans="2:3" s="119" customFormat="1" ht="18.75" thickBot="1" x14ac:dyDescent="0.3">
      <c r="B27" s="136"/>
      <c r="C27" s="130" t="s">
        <v>2404</v>
      </c>
    </row>
    <row r="28" spans="2:3" s="119" customFormat="1" ht="18.75" thickBot="1" x14ac:dyDescent="0.3">
      <c r="B28" s="136"/>
      <c r="C28" s="130" t="s">
        <v>2404</v>
      </c>
    </row>
    <row r="29" spans="2:3" s="119" customFormat="1" ht="18.75" thickBot="1" x14ac:dyDescent="0.3">
      <c r="B29" s="136"/>
      <c r="C29" s="130" t="s">
        <v>2404</v>
      </c>
    </row>
    <row r="30" spans="2:3" s="119" customFormat="1" ht="18.75" thickBot="1" x14ac:dyDescent="0.3">
      <c r="B30" s="136"/>
      <c r="C30" s="130" t="s">
        <v>2404</v>
      </c>
    </row>
    <row r="31" spans="2:3" s="119" customFormat="1" ht="18.75" thickBot="1" x14ac:dyDescent="0.3">
      <c r="B31" s="136"/>
      <c r="C31" s="130" t="s">
        <v>2404</v>
      </c>
    </row>
    <row r="32" spans="2:3" s="119" customFormat="1" ht="18.75" thickBot="1" x14ac:dyDescent="0.3">
      <c r="B32" s="136"/>
      <c r="C32" s="130" t="s">
        <v>2404</v>
      </c>
    </row>
    <row r="33" spans="2:3" s="119" customFormat="1" ht="18.75" thickBot="1" x14ac:dyDescent="0.3">
      <c r="B33" s="136"/>
      <c r="C33" s="130" t="s">
        <v>2404</v>
      </c>
    </row>
    <row r="34" spans="2:3" s="119" customFormat="1" ht="18.75" thickBot="1" x14ac:dyDescent="0.3">
      <c r="B34" s="136"/>
      <c r="C34" s="130" t="s">
        <v>2404</v>
      </c>
    </row>
    <row r="35" spans="2:3" s="119" customFormat="1" ht="18.75" thickBot="1" x14ac:dyDescent="0.3">
      <c r="B35" s="136"/>
      <c r="C35" s="130" t="s">
        <v>2404</v>
      </c>
    </row>
    <row r="36" spans="2:3" s="119" customFormat="1" ht="18.75" thickBot="1" x14ac:dyDescent="0.3">
      <c r="B36" s="136"/>
      <c r="C36" s="130" t="s">
        <v>2404</v>
      </c>
    </row>
    <row r="37" spans="2:3" s="119" customFormat="1" ht="18.75" thickBot="1" x14ac:dyDescent="0.3">
      <c r="B37" s="136"/>
      <c r="C37" s="130" t="s">
        <v>2404</v>
      </c>
    </row>
    <row r="38" spans="2:3" s="119" customFormat="1" ht="18.75" thickBot="1" x14ac:dyDescent="0.3">
      <c r="B38" s="136"/>
      <c r="C38" s="130" t="s">
        <v>2404</v>
      </c>
    </row>
    <row r="39" spans="2:3" s="119" customFormat="1" ht="18.75" thickBot="1" x14ac:dyDescent="0.3">
      <c r="B39" s="136"/>
      <c r="C39" s="130" t="s">
        <v>2404</v>
      </c>
    </row>
    <row r="40" spans="2:3" s="119" customFormat="1" ht="18.75" thickBot="1" x14ac:dyDescent="0.3">
      <c r="B40" s="136"/>
      <c r="C40" s="130" t="s">
        <v>2404</v>
      </c>
    </row>
    <row r="41" spans="2:3" s="119" customFormat="1" ht="18.75" thickBot="1" x14ac:dyDescent="0.3">
      <c r="B41" s="136"/>
      <c r="C41" s="130" t="s">
        <v>2404</v>
      </c>
    </row>
    <row r="42" spans="2:3" s="119" customFormat="1" ht="18.75" thickBot="1" x14ac:dyDescent="0.3">
      <c r="B42" s="136"/>
      <c r="C42" s="130" t="s">
        <v>2404</v>
      </c>
    </row>
    <row r="43" spans="2:3" s="119" customFormat="1" ht="18.75" thickBot="1" x14ac:dyDescent="0.3">
      <c r="B43" s="136"/>
      <c r="C43" s="130" t="s">
        <v>2404</v>
      </c>
    </row>
    <row r="44" spans="2:3" s="119" customFormat="1" ht="18.75" thickBot="1" x14ac:dyDescent="0.3">
      <c r="B44" s="136"/>
      <c r="C44" s="130" t="s">
        <v>2404</v>
      </c>
    </row>
    <row r="45" spans="2:3" s="119" customFormat="1" ht="18.75" thickBot="1" x14ac:dyDescent="0.3">
      <c r="B45" s="136"/>
      <c r="C45" s="130" t="s">
        <v>2404</v>
      </c>
    </row>
    <row r="46" spans="2:3" s="119" customFormat="1" ht="18.75" thickBot="1" x14ac:dyDescent="0.3">
      <c r="B46" s="136"/>
      <c r="C46" s="130" t="s">
        <v>2404</v>
      </c>
    </row>
    <row r="47" spans="2:3" s="119" customFormat="1" ht="18.75" thickBot="1" x14ac:dyDescent="0.3">
      <c r="B47" s="136"/>
      <c r="C47" s="130" t="s">
        <v>2404</v>
      </c>
    </row>
    <row r="48" spans="2:3" s="119" customFormat="1" ht="18.75" thickBot="1" x14ac:dyDescent="0.3">
      <c r="B48" s="136"/>
      <c r="C48" s="130" t="s">
        <v>2404</v>
      </c>
    </row>
    <row r="49" spans="2:3" s="119" customFormat="1" ht="18.75" thickBot="1" x14ac:dyDescent="0.3">
      <c r="B49" s="136"/>
      <c r="C49" s="130" t="s">
        <v>2404</v>
      </c>
    </row>
    <row r="50" spans="2:3" s="119" customFormat="1" ht="18.75" thickBot="1" x14ac:dyDescent="0.3">
      <c r="B50" s="136"/>
      <c r="C50" s="130" t="s">
        <v>2404</v>
      </c>
    </row>
    <row r="51" spans="2:3" s="119" customFormat="1" ht="18.75" thickBot="1" x14ac:dyDescent="0.3">
      <c r="B51" s="136"/>
      <c r="C51" s="130" t="s">
        <v>2404</v>
      </c>
    </row>
    <row r="52" spans="2:3" s="119" customFormat="1" ht="18.75" thickBot="1" x14ac:dyDescent="0.3">
      <c r="B52" s="13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336" priority="1826"/>
  </conditionalFormatting>
  <conditionalFormatting sqref="B61:B67">
    <cfRule type="duplicateValues" dxfId="335" priority="1825"/>
  </conditionalFormatting>
  <conditionalFormatting sqref="B57:B60">
    <cfRule type="duplicateValues" dxfId="334" priority="1823"/>
  </conditionalFormatting>
  <conditionalFormatting sqref="B57:B60">
    <cfRule type="duplicateValues" dxfId="333" priority="1824"/>
  </conditionalFormatting>
  <conditionalFormatting sqref="B53:B56">
    <cfRule type="duplicateValues" dxfId="332" priority="1822"/>
  </conditionalFormatting>
  <conditionalFormatting sqref="B36:B46">
    <cfRule type="duplicateValues" dxfId="331" priority="423"/>
  </conditionalFormatting>
  <conditionalFormatting sqref="B36:B46">
    <cfRule type="duplicateValues" dxfId="330" priority="422"/>
  </conditionalFormatting>
  <conditionalFormatting sqref="B36:B46">
    <cfRule type="duplicateValues" dxfId="329" priority="420"/>
    <cfRule type="duplicateValues" dxfId="328" priority="421"/>
  </conditionalFormatting>
  <conditionalFormatting sqref="B36:B46">
    <cfRule type="duplicateValues" dxfId="327" priority="417"/>
    <cfRule type="duplicateValues" dxfId="326" priority="418"/>
    <cfRule type="duplicateValues" dxfId="325" priority="419"/>
  </conditionalFormatting>
  <conditionalFormatting sqref="B36:B46">
    <cfRule type="duplicateValues" dxfId="324" priority="414"/>
    <cfRule type="duplicateValues" dxfId="323" priority="415"/>
    <cfRule type="duplicateValues" dxfId="322" priority="416"/>
  </conditionalFormatting>
  <conditionalFormatting sqref="B36:B46">
    <cfRule type="duplicateValues" dxfId="321" priority="412"/>
    <cfRule type="duplicateValues" dxfId="320" priority="413"/>
  </conditionalFormatting>
  <conditionalFormatting sqref="B36:B46">
    <cfRule type="duplicateValues" dxfId="319" priority="410"/>
    <cfRule type="duplicateValues" dxfId="318" priority="411"/>
  </conditionalFormatting>
  <conditionalFormatting sqref="B36:B46">
    <cfRule type="duplicateValues" dxfId="317" priority="409"/>
  </conditionalFormatting>
  <conditionalFormatting sqref="B36:B46">
    <cfRule type="duplicateValues" dxfId="316" priority="407"/>
    <cfRule type="duplicateValues" dxfId="315" priority="408"/>
  </conditionalFormatting>
  <conditionalFormatting sqref="B36:B46">
    <cfRule type="duplicateValues" dxfId="314" priority="404"/>
    <cfRule type="duplicateValues" dxfId="313" priority="405"/>
    <cfRule type="duplicateValues" dxfId="312" priority="406"/>
  </conditionalFormatting>
  <conditionalFormatting sqref="B36:B46">
    <cfRule type="duplicateValues" dxfId="311" priority="403"/>
  </conditionalFormatting>
  <conditionalFormatting sqref="B36:B46">
    <cfRule type="duplicateValues" dxfId="310" priority="402"/>
  </conditionalFormatting>
  <conditionalFormatting sqref="B36:B46">
    <cfRule type="duplicateValues" dxfId="309" priority="400"/>
    <cfRule type="duplicateValues" dxfId="308" priority="401"/>
  </conditionalFormatting>
  <conditionalFormatting sqref="B36:B46">
    <cfRule type="duplicateValues" dxfId="307" priority="397"/>
    <cfRule type="duplicateValues" dxfId="306" priority="398"/>
    <cfRule type="duplicateValues" dxfId="305" priority="399"/>
  </conditionalFormatting>
  <conditionalFormatting sqref="B36:B46">
    <cfRule type="duplicateValues" dxfId="304" priority="395"/>
    <cfRule type="duplicateValues" dxfId="303" priority="396"/>
  </conditionalFormatting>
  <conditionalFormatting sqref="B47:B52">
    <cfRule type="duplicateValues" dxfId="302" priority="394"/>
  </conditionalFormatting>
  <conditionalFormatting sqref="B47:B52">
    <cfRule type="duplicateValues" dxfId="301" priority="393"/>
  </conditionalFormatting>
  <conditionalFormatting sqref="B47:B52">
    <cfRule type="duplicateValues" dxfId="300" priority="391"/>
    <cfRule type="duplicateValues" dxfId="299" priority="392"/>
  </conditionalFormatting>
  <conditionalFormatting sqref="B47:B52">
    <cfRule type="duplicateValues" dxfId="298" priority="388"/>
    <cfRule type="duplicateValues" dxfId="297" priority="389"/>
    <cfRule type="duplicateValues" dxfId="296" priority="390"/>
  </conditionalFormatting>
  <conditionalFormatting sqref="B47:B52">
    <cfRule type="duplicateValues" dxfId="295" priority="385"/>
    <cfRule type="duplicateValues" dxfId="294" priority="386"/>
    <cfRule type="duplicateValues" dxfId="293" priority="387"/>
  </conditionalFormatting>
  <conditionalFormatting sqref="B47:B52">
    <cfRule type="duplicateValues" dxfId="292" priority="383"/>
    <cfRule type="duplicateValues" dxfId="291" priority="384"/>
  </conditionalFormatting>
  <conditionalFormatting sqref="B47:B52">
    <cfRule type="duplicateValues" dxfId="290" priority="381"/>
    <cfRule type="duplicateValues" dxfId="289" priority="382"/>
  </conditionalFormatting>
  <conditionalFormatting sqref="B47:B52">
    <cfRule type="duplicateValues" dxfId="288" priority="380"/>
  </conditionalFormatting>
  <conditionalFormatting sqref="B47:B52">
    <cfRule type="duplicateValues" dxfId="287" priority="378"/>
    <cfRule type="duplicateValues" dxfId="286" priority="379"/>
  </conditionalFormatting>
  <conditionalFormatting sqref="B47:B52">
    <cfRule type="duplicateValues" dxfId="285" priority="375"/>
    <cfRule type="duplicateValues" dxfId="284" priority="376"/>
    <cfRule type="duplicateValues" dxfId="283" priority="377"/>
  </conditionalFormatting>
  <conditionalFormatting sqref="B47:B52">
    <cfRule type="duplicateValues" dxfId="282" priority="374"/>
  </conditionalFormatting>
  <conditionalFormatting sqref="B47:B52">
    <cfRule type="duplicateValues" dxfId="281" priority="373"/>
  </conditionalFormatting>
  <conditionalFormatting sqref="B47:B52">
    <cfRule type="duplicateValues" dxfId="280" priority="371"/>
    <cfRule type="duplicateValues" dxfId="279" priority="372"/>
  </conditionalFormatting>
  <conditionalFormatting sqref="B47:B52">
    <cfRule type="duplicateValues" dxfId="278" priority="368"/>
    <cfRule type="duplicateValues" dxfId="277" priority="369"/>
    <cfRule type="duplicateValues" dxfId="276" priority="370"/>
  </conditionalFormatting>
  <conditionalFormatting sqref="B47:B52">
    <cfRule type="duplicateValues" dxfId="275" priority="366"/>
    <cfRule type="duplicateValues" dxfId="274" priority="367"/>
  </conditionalFormatting>
  <conditionalFormatting sqref="B28:B35">
    <cfRule type="duplicateValues" dxfId="273" priority="215"/>
    <cfRule type="duplicateValues" dxfId="272" priority="216"/>
    <cfRule type="duplicateValues" dxfId="271" priority="217"/>
    <cfRule type="duplicateValues" dxfId="270" priority="218"/>
  </conditionalFormatting>
  <conditionalFormatting sqref="B28:B35">
    <cfRule type="duplicateValues" dxfId="269" priority="208"/>
  </conditionalFormatting>
  <conditionalFormatting sqref="B28:B35">
    <cfRule type="duplicateValues" dxfId="268" priority="206"/>
    <cfRule type="duplicateValues" dxfId="267" priority="207"/>
  </conditionalFormatting>
  <conditionalFormatting sqref="B28:B35">
    <cfRule type="duplicateValues" dxfId="266" priority="203"/>
    <cfRule type="duplicateValues" dxfId="265" priority="204"/>
    <cfRule type="duplicateValues" dxfId="264" priority="205"/>
  </conditionalFormatting>
  <conditionalFormatting sqref="B18:B27">
    <cfRule type="duplicateValues" dxfId="263" priority="130"/>
  </conditionalFormatting>
  <conditionalFormatting sqref="B18:B27">
    <cfRule type="duplicateValues" dxfId="262" priority="129"/>
  </conditionalFormatting>
  <conditionalFormatting sqref="B18:B27">
    <cfRule type="duplicateValues" dxfId="261" priority="127"/>
    <cfRule type="duplicateValues" dxfId="260" priority="128"/>
  </conditionalFormatting>
  <conditionalFormatting sqref="B18:B27">
    <cfRule type="duplicateValues" dxfId="259" priority="124"/>
    <cfRule type="duplicateValues" dxfId="258" priority="125"/>
    <cfRule type="duplicateValues" dxfId="257" priority="126"/>
  </conditionalFormatting>
  <conditionalFormatting sqref="B18:B27">
    <cfRule type="duplicateValues" dxfId="256" priority="121"/>
    <cfRule type="duplicateValues" dxfId="255" priority="122"/>
    <cfRule type="duplicateValues" dxfId="254" priority="123"/>
  </conditionalFormatting>
  <conditionalFormatting sqref="B18:B27">
    <cfRule type="duplicateValues" dxfId="253" priority="119"/>
    <cfRule type="duplicateValues" dxfId="252" priority="120"/>
  </conditionalFormatting>
  <conditionalFormatting sqref="B18:B27">
    <cfRule type="duplicateValues" dxfId="251" priority="115"/>
    <cfRule type="duplicateValues" dxfId="250" priority="116"/>
    <cfRule type="duplicateValues" dxfId="249" priority="117"/>
    <cfRule type="duplicateValues" dxfId="248" priority="118"/>
  </conditionalFormatting>
  <conditionalFormatting sqref="B18:B27">
    <cfRule type="duplicateValues" dxfId="247" priority="114"/>
  </conditionalFormatting>
  <conditionalFormatting sqref="B18:B27">
    <cfRule type="duplicateValues" dxfId="246" priority="113"/>
  </conditionalFormatting>
  <conditionalFormatting sqref="B18:B27">
    <cfRule type="duplicateValues" dxfId="245" priority="111"/>
    <cfRule type="duplicateValues" dxfId="244" priority="112"/>
  </conditionalFormatting>
  <conditionalFormatting sqref="B18:B27">
    <cfRule type="duplicateValues" dxfId="243" priority="108"/>
    <cfRule type="duplicateValues" dxfId="242" priority="109"/>
    <cfRule type="duplicateValues" dxfId="241" priority="110"/>
  </conditionalFormatting>
  <conditionalFormatting sqref="B18:B27">
    <cfRule type="duplicateValues" dxfId="240" priority="105"/>
    <cfRule type="duplicateValues" dxfId="239" priority="106"/>
    <cfRule type="duplicateValues" dxfId="238" priority="107"/>
  </conditionalFormatting>
  <conditionalFormatting sqref="B18:B27">
    <cfRule type="duplicateValues" dxfId="237" priority="103"/>
    <cfRule type="duplicateValues" dxfId="236" priority="104"/>
  </conditionalFormatting>
  <conditionalFormatting sqref="B18:B27">
    <cfRule type="duplicateValues" dxfId="235" priority="102"/>
  </conditionalFormatting>
  <conditionalFormatting sqref="B18:B27">
    <cfRule type="duplicateValues" dxfId="234" priority="98"/>
    <cfRule type="duplicateValues" dxfId="233" priority="99"/>
    <cfRule type="duplicateValues" dxfId="232" priority="100"/>
    <cfRule type="duplicateValues" dxfId="231" priority="101"/>
  </conditionalFormatting>
  <conditionalFormatting sqref="B18:B27">
    <cfRule type="duplicateValues" dxfId="230" priority="97"/>
  </conditionalFormatting>
  <conditionalFormatting sqref="B18:B27">
    <cfRule type="duplicateValues" dxfId="229" priority="95"/>
    <cfRule type="duplicateValues" dxfId="228" priority="96"/>
  </conditionalFormatting>
  <conditionalFormatting sqref="B18:B27">
    <cfRule type="duplicateValues" dxfId="227" priority="92"/>
    <cfRule type="duplicateValues" dxfId="226" priority="93"/>
    <cfRule type="duplicateValues" dxfId="225" priority="94"/>
  </conditionalFormatting>
  <conditionalFormatting sqref="B18:B27">
    <cfRule type="duplicateValues" dxfId="224" priority="91"/>
  </conditionalFormatting>
  <conditionalFormatting sqref="B1:B17">
    <cfRule type="duplicateValues" dxfId="223" priority="40"/>
  </conditionalFormatting>
  <conditionalFormatting sqref="B1:B17">
    <cfRule type="duplicateValues" dxfId="222" priority="39"/>
  </conditionalFormatting>
  <conditionalFormatting sqref="B1:B17">
    <cfRule type="duplicateValues" dxfId="221" priority="37"/>
    <cfRule type="duplicateValues" dxfId="220" priority="38"/>
  </conditionalFormatting>
  <conditionalFormatting sqref="B1:B17">
    <cfRule type="duplicateValues" dxfId="219" priority="34"/>
    <cfRule type="duplicateValues" dxfId="218" priority="35"/>
    <cfRule type="duplicateValues" dxfId="217" priority="36"/>
  </conditionalFormatting>
  <conditionalFormatting sqref="B1:B17">
    <cfRule type="duplicateValues" dxfId="216" priority="31"/>
    <cfRule type="duplicateValues" dxfId="215" priority="32"/>
    <cfRule type="duplicateValues" dxfId="214" priority="33"/>
  </conditionalFormatting>
  <conditionalFormatting sqref="B1:B17">
    <cfRule type="duplicateValues" dxfId="213" priority="29"/>
    <cfRule type="duplicateValues" dxfId="212" priority="30"/>
  </conditionalFormatting>
  <conditionalFormatting sqref="B1:B17">
    <cfRule type="duplicateValues" dxfId="211" priority="25"/>
    <cfRule type="duplicateValues" dxfId="210" priority="26"/>
    <cfRule type="duplicateValues" dxfId="209" priority="27"/>
    <cfRule type="duplicateValues" dxfId="208" priority="28"/>
  </conditionalFormatting>
  <conditionalFormatting sqref="B1:B17">
    <cfRule type="duplicateValues" dxfId="207" priority="24"/>
  </conditionalFormatting>
  <conditionalFormatting sqref="B1:B17">
    <cfRule type="duplicateValues" dxfId="206" priority="23"/>
  </conditionalFormatting>
  <conditionalFormatting sqref="B1:B17">
    <cfRule type="duplicateValues" dxfId="205" priority="21"/>
    <cfRule type="duplicateValues" dxfId="204" priority="22"/>
  </conditionalFormatting>
  <conditionalFormatting sqref="B1:B17">
    <cfRule type="duplicateValues" dxfId="203" priority="18"/>
    <cfRule type="duplicateValues" dxfId="202" priority="19"/>
    <cfRule type="duplicateValues" dxfId="201" priority="20"/>
  </conditionalFormatting>
  <conditionalFormatting sqref="B1:B17">
    <cfRule type="duplicateValues" dxfId="200" priority="15"/>
    <cfRule type="duplicateValues" dxfId="199" priority="16"/>
    <cfRule type="duplicateValues" dxfId="198" priority="17"/>
  </conditionalFormatting>
  <conditionalFormatting sqref="B1:B17">
    <cfRule type="duplicateValues" dxfId="197" priority="13"/>
    <cfRule type="duplicateValues" dxfId="196" priority="14"/>
  </conditionalFormatting>
  <conditionalFormatting sqref="B1:B17">
    <cfRule type="duplicateValues" dxfId="195" priority="12"/>
  </conditionalFormatting>
  <conditionalFormatting sqref="B1:B17">
    <cfRule type="duplicateValues" dxfId="194" priority="8"/>
    <cfRule type="duplicateValues" dxfId="193" priority="9"/>
    <cfRule type="duplicateValues" dxfId="192" priority="10"/>
    <cfRule type="duplicateValues" dxfId="191" priority="11"/>
  </conditionalFormatting>
  <conditionalFormatting sqref="B1:B17">
    <cfRule type="duplicateValues" dxfId="190" priority="7"/>
  </conditionalFormatting>
  <conditionalFormatting sqref="B1:B17">
    <cfRule type="duplicateValues" dxfId="189" priority="5"/>
    <cfRule type="duplicateValues" dxfId="188" priority="6"/>
  </conditionalFormatting>
  <conditionalFormatting sqref="B1:B17">
    <cfRule type="duplicateValues" dxfId="187" priority="2"/>
    <cfRule type="duplicateValues" dxfId="186" priority="3"/>
    <cfRule type="duplicateValues" dxfId="185" priority="4"/>
  </conditionalFormatting>
  <conditionalFormatting sqref="B1:B17">
    <cfRule type="duplicateValues" dxfId="18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167" activePane="bottomLeft" state="frozen"/>
      <selection pane="bottomLeft" activeCell="B182" sqref="B1:B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2618</v>
      </c>
      <c r="C844" s="38" t="s">
        <v>1271</v>
      </c>
    </row>
  </sheetData>
  <autoFilter ref="A1:C829">
    <sortState ref="A2:C843">
      <sortCondition sortBy="cellColor" ref="A1:A830" dxfId="579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83" priority="24"/>
  </conditionalFormatting>
  <conditionalFormatting sqref="A830">
    <cfRule type="duplicateValues" dxfId="182" priority="23"/>
  </conditionalFormatting>
  <conditionalFormatting sqref="A831">
    <cfRule type="duplicateValues" dxfId="181" priority="22"/>
  </conditionalFormatting>
  <conditionalFormatting sqref="A832">
    <cfRule type="duplicateValues" dxfId="180" priority="21"/>
  </conditionalFormatting>
  <conditionalFormatting sqref="A833">
    <cfRule type="duplicateValues" dxfId="179" priority="20"/>
  </conditionalFormatting>
  <conditionalFormatting sqref="A845:A1048576 A1:A833">
    <cfRule type="duplicateValues" dxfId="178" priority="19"/>
  </conditionalFormatting>
  <conditionalFormatting sqref="A834:A840">
    <cfRule type="duplicateValues" dxfId="177" priority="18"/>
  </conditionalFormatting>
  <conditionalFormatting sqref="A834:A840">
    <cfRule type="duplicateValues" dxfId="176" priority="17"/>
  </conditionalFormatting>
  <conditionalFormatting sqref="A845:A1048576 A1:A840">
    <cfRule type="duplicateValues" dxfId="175" priority="16"/>
  </conditionalFormatting>
  <conditionalFormatting sqref="A841">
    <cfRule type="duplicateValues" dxfId="174" priority="15"/>
  </conditionalFormatting>
  <conditionalFormatting sqref="A841">
    <cfRule type="duplicateValues" dxfId="173" priority="14"/>
  </conditionalFormatting>
  <conditionalFormatting sqref="A841">
    <cfRule type="duplicateValues" dxfId="172" priority="13"/>
  </conditionalFormatting>
  <conditionalFormatting sqref="A842">
    <cfRule type="duplicateValues" dxfId="171" priority="12"/>
  </conditionalFormatting>
  <conditionalFormatting sqref="A842">
    <cfRule type="duplicateValues" dxfId="170" priority="11"/>
  </conditionalFormatting>
  <conditionalFormatting sqref="A842">
    <cfRule type="duplicateValues" dxfId="169" priority="10"/>
  </conditionalFormatting>
  <conditionalFormatting sqref="A1:A842 A845:A1048576">
    <cfRule type="duplicateValues" dxfId="168" priority="9"/>
  </conditionalFormatting>
  <conditionalFormatting sqref="A843">
    <cfRule type="duplicateValues" dxfId="167" priority="8"/>
  </conditionalFormatting>
  <conditionalFormatting sqref="A843">
    <cfRule type="duplicateValues" dxfId="166" priority="7"/>
  </conditionalFormatting>
  <conditionalFormatting sqref="A843">
    <cfRule type="duplicateValues" dxfId="165" priority="6"/>
  </conditionalFormatting>
  <conditionalFormatting sqref="A843">
    <cfRule type="duplicateValues" dxfId="164" priority="5"/>
  </conditionalFormatting>
  <conditionalFormatting sqref="A844">
    <cfRule type="duplicateValues" dxfId="163" priority="4"/>
  </conditionalFormatting>
  <conditionalFormatting sqref="A844">
    <cfRule type="duplicateValues" dxfId="162" priority="3"/>
  </conditionalFormatting>
  <conditionalFormatting sqref="A844">
    <cfRule type="duplicateValues" dxfId="161" priority="2"/>
  </conditionalFormatting>
  <conditionalFormatting sqref="A844">
    <cfRule type="duplicateValues" dxfId="160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3" t="s">
        <v>2412</v>
      </c>
      <c r="B1" s="224"/>
      <c r="C1" s="224"/>
      <c r="D1" s="224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2610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2611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3" t="s">
        <v>2421</v>
      </c>
      <c r="B16" s="224"/>
      <c r="C16" s="224"/>
      <c r="D16" s="224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59" priority="26"/>
  </conditionalFormatting>
  <conditionalFormatting sqref="B5:B6">
    <cfRule type="duplicateValues" dxfId="158" priority="25"/>
  </conditionalFormatting>
  <conditionalFormatting sqref="A5:A6">
    <cfRule type="duplicateValues" dxfId="157" priority="23"/>
    <cfRule type="duplicateValues" dxfId="156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2021-09-26T18:42:54Z</dcterms:modified>
</cp:coreProperties>
</file>