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8\"/>
    </mc:Choice>
  </mc:AlternateContent>
  <bookViews>
    <workbookView xWindow="0" yWindow="0" windowWidth="28800" windowHeight="114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REPORTE!$A$4:$Q$128</definedName>
    <definedName name="_xlnm._FilterDatabase" localSheetId="8" hidden="1">'Sin Efectivo'!$A$41:$E$41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G14" i="1"/>
  <c r="H14" i="1"/>
  <c r="I14" i="1"/>
  <c r="J14" i="1"/>
  <c r="K14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F19" i="1" l="1"/>
  <c r="G19" i="1"/>
  <c r="H19" i="1"/>
  <c r="I19" i="1"/>
  <c r="J19" i="1"/>
  <c r="K19" i="1"/>
  <c r="F20" i="1"/>
  <c r="G20" i="1"/>
  <c r="H20" i="1"/>
  <c r="I20" i="1"/>
  <c r="J20" i="1"/>
  <c r="K20" i="1"/>
  <c r="F21" i="1"/>
  <c r="G21" i="1"/>
  <c r="H21" i="1"/>
  <c r="I21" i="1"/>
  <c r="J21" i="1"/>
  <c r="K21" i="1"/>
  <c r="F22" i="1"/>
  <c r="G22" i="1"/>
  <c r="H22" i="1"/>
  <c r="I22" i="1"/>
  <c r="J22" i="1"/>
  <c r="K22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I25" i="1"/>
  <c r="J25" i="1"/>
  <c r="K25" i="1"/>
  <c r="F26" i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 l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93" i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99" i="1"/>
  <c r="F99" i="1"/>
  <c r="G99" i="1"/>
  <c r="H99" i="1"/>
  <c r="I99" i="1"/>
  <c r="J99" i="1"/>
  <c r="K99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102" i="1"/>
  <c r="F102" i="1"/>
  <c r="G102" i="1"/>
  <c r="H102" i="1"/>
  <c r="I102" i="1"/>
  <c r="J102" i="1"/>
  <c r="K102" i="1"/>
  <c r="A114" i="1" l="1"/>
  <c r="A113" i="1"/>
  <c r="A112" i="1"/>
  <c r="A111" i="1"/>
  <c r="A110" i="1"/>
  <c r="A109" i="1"/>
  <c r="A108" i="1"/>
  <c r="A107" i="1"/>
  <c r="A106" i="1"/>
  <c r="A105" i="1"/>
  <c r="A104" i="1"/>
  <c r="A103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15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G115" i="1"/>
  <c r="H115" i="1"/>
  <c r="I115" i="1"/>
  <c r="J115" i="1"/>
  <c r="K115" i="1"/>
  <c r="A143" i="1" l="1"/>
  <c r="F143" i="1"/>
  <c r="G143" i="1"/>
  <c r="H143" i="1"/>
  <c r="I143" i="1"/>
  <c r="J143" i="1"/>
  <c r="K143" i="1"/>
  <c r="A144" i="1"/>
  <c r="F144" i="1"/>
  <c r="G144" i="1"/>
  <c r="H144" i="1"/>
  <c r="I144" i="1"/>
  <c r="J144" i="1"/>
  <c r="K144" i="1"/>
  <c r="A145" i="1"/>
  <c r="F145" i="1"/>
  <c r="G145" i="1"/>
  <c r="H145" i="1"/>
  <c r="I145" i="1"/>
  <c r="J145" i="1"/>
  <c r="K145" i="1"/>
  <c r="A146" i="1"/>
  <c r="F146" i="1"/>
  <c r="G146" i="1"/>
  <c r="H146" i="1"/>
  <c r="I146" i="1"/>
  <c r="J146" i="1"/>
  <c r="K146" i="1"/>
  <c r="A147" i="1"/>
  <c r="F147" i="1"/>
  <c r="G147" i="1"/>
  <c r="H147" i="1"/>
  <c r="I147" i="1"/>
  <c r="J147" i="1"/>
  <c r="K147" i="1"/>
  <c r="A148" i="1"/>
  <c r="F148" i="1"/>
  <c r="G148" i="1"/>
  <c r="H148" i="1"/>
  <c r="I148" i="1"/>
  <c r="J148" i="1"/>
  <c r="K148" i="1"/>
  <c r="A149" i="1"/>
  <c r="F149" i="1"/>
  <c r="G149" i="1"/>
  <c r="H149" i="1"/>
  <c r="I149" i="1"/>
  <c r="J149" i="1"/>
  <c r="K149" i="1"/>
  <c r="A150" i="1"/>
  <c r="F150" i="1"/>
  <c r="G150" i="1"/>
  <c r="H150" i="1"/>
  <c r="I150" i="1"/>
  <c r="J150" i="1"/>
  <c r="K150" i="1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53" i="1"/>
  <c r="F153" i="1"/>
  <c r="G153" i="1"/>
  <c r="H153" i="1"/>
  <c r="I153" i="1"/>
  <c r="J153" i="1"/>
  <c r="K153" i="1"/>
  <c r="A154" i="1"/>
  <c r="F154" i="1"/>
  <c r="G154" i="1"/>
  <c r="H154" i="1"/>
  <c r="I154" i="1"/>
  <c r="J154" i="1"/>
  <c r="K154" i="1"/>
  <c r="A162" i="1"/>
  <c r="F162" i="1"/>
  <c r="G162" i="1"/>
  <c r="H162" i="1"/>
  <c r="I162" i="1"/>
  <c r="J162" i="1"/>
  <c r="K162" i="1"/>
  <c r="A163" i="1"/>
  <c r="F163" i="1"/>
  <c r="G163" i="1"/>
  <c r="H163" i="1"/>
  <c r="I163" i="1"/>
  <c r="J163" i="1"/>
  <c r="K163" i="1"/>
  <c r="A155" i="1"/>
  <c r="F155" i="1"/>
  <c r="G155" i="1"/>
  <c r="H155" i="1"/>
  <c r="I155" i="1"/>
  <c r="J155" i="1"/>
  <c r="K155" i="1"/>
  <c r="A156" i="1"/>
  <c r="F156" i="1"/>
  <c r="G156" i="1"/>
  <c r="H156" i="1"/>
  <c r="I156" i="1"/>
  <c r="J156" i="1"/>
  <c r="K156" i="1"/>
  <c r="A157" i="1"/>
  <c r="F157" i="1"/>
  <c r="G157" i="1"/>
  <c r="H157" i="1"/>
  <c r="I157" i="1"/>
  <c r="J157" i="1"/>
  <c r="K157" i="1"/>
  <c r="A158" i="1"/>
  <c r="F158" i="1"/>
  <c r="G158" i="1"/>
  <c r="H158" i="1"/>
  <c r="I158" i="1"/>
  <c r="J158" i="1"/>
  <c r="K158" i="1"/>
  <c r="A159" i="1"/>
  <c r="F159" i="1"/>
  <c r="G159" i="1"/>
  <c r="H159" i="1"/>
  <c r="I159" i="1"/>
  <c r="J159" i="1"/>
  <c r="K159" i="1"/>
  <c r="A160" i="1"/>
  <c r="F160" i="1"/>
  <c r="G160" i="1"/>
  <c r="H160" i="1"/>
  <c r="I160" i="1"/>
  <c r="J160" i="1"/>
  <c r="K160" i="1"/>
  <c r="A161" i="1"/>
  <c r="F161" i="1"/>
  <c r="G161" i="1"/>
  <c r="H161" i="1"/>
  <c r="I161" i="1"/>
  <c r="J161" i="1"/>
  <c r="K161" i="1"/>
  <c r="A100" i="1"/>
  <c r="F100" i="1"/>
  <c r="G100" i="1"/>
  <c r="H100" i="1"/>
  <c r="I100" i="1"/>
  <c r="J100" i="1"/>
  <c r="K100" i="1"/>
  <c r="A164" i="1" l="1"/>
  <c r="F164" i="1"/>
  <c r="G164" i="1"/>
  <c r="H164" i="1"/>
  <c r="I164" i="1"/>
  <c r="J164" i="1"/>
  <c r="K164" i="1"/>
  <c r="A165" i="1"/>
  <c r="F165" i="1"/>
  <c r="G165" i="1"/>
  <c r="H165" i="1"/>
  <c r="I165" i="1"/>
  <c r="J165" i="1"/>
  <c r="K165" i="1"/>
  <c r="A167" i="1" l="1"/>
  <c r="F167" i="1"/>
  <c r="G167" i="1"/>
  <c r="H167" i="1"/>
  <c r="I167" i="1"/>
  <c r="J167" i="1"/>
  <c r="K167" i="1"/>
  <c r="A168" i="1" l="1"/>
  <c r="A169" i="1"/>
  <c r="F168" i="1"/>
  <c r="G168" i="1"/>
  <c r="H168" i="1"/>
  <c r="I168" i="1"/>
  <c r="J168" i="1"/>
  <c r="K168" i="1"/>
  <c r="F169" i="1"/>
  <c r="G169" i="1"/>
  <c r="H169" i="1"/>
  <c r="I169" i="1"/>
  <c r="J169" i="1"/>
  <c r="K169" i="1"/>
  <c r="A170" i="1" l="1"/>
  <c r="F170" i="1"/>
  <c r="G170" i="1"/>
  <c r="H170" i="1"/>
  <c r="I170" i="1"/>
  <c r="J170" i="1"/>
  <c r="K170" i="1"/>
  <c r="F171" i="1" l="1"/>
  <c r="G171" i="1"/>
  <c r="H171" i="1"/>
  <c r="I171" i="1"/>
  <c r="J171" i="1"/>
  <c r="K171" i="1"/>
  <c r="A171" i="1"/>
  <c r="F101" i="1"/>
  <c r="G101" i="1"/>
  <c r="H101" i="1"/>
  <c r="I101" i="1"/>
  <c r="J101" i="1"/>
  <c r="K101" i="1"/>
  <c r="F173" i="1"/>
  <c r="G173" i="1"/>
  <c r="H173" i="1"/>
  <c r="I173" i="1"/>
  <c r="J173" i="1"/>
  <c r="K173" i="1"/>
  <c r="F166" i="1"/>
  <c r="G166" i="1"/>
  <c r="H166" i="1"/>
  <c r="I166" i="1"/>
  <c r="J166" i="1"/>
  <c r="K166" i="1"/>
  <c r="F172" i="1"/>
  <c r="G172" i="1"/>
  <c r="H172" i="1"/>
  <c r="I172" i="1"/>
  <c r="J172" i="1"/>
  <c r="K172" i="1"/>
  <c r="A172" i="1" l="1"/>
  <c r="A101" i="1" l="1"/>
  <c r="A166" i="1"/>
  <c r="A173" i="1"/>
  <c r="E1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H1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<sst xmlns="http://schemas.openxmlformats.org/spreadsheetml/2006/main" count="14482" uniqueCount="2715">
  <si>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</si>
  <si>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</si>
  <si>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</si>
  <si>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</si>
  <si>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</si>
  <si>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</si>
  <si>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</si>
  <si>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</si>
  <si>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</si>
  <si>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</si>
  <si>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</si>
  <si>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</si>
  <si>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</si>
  <si>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</si>
  <si>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</si>
  <si>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</si>
  <si>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</si>
  <si>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</si>
  <si>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</si>
  <si>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</si>
  <si>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</si>
  <si>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</si>
  <si>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</si>
  <si>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</si>
  <si>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</si>
  <si>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</si>
  <si>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</si>
  <si>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</si>
  <si>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</si>
  <si>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</si>
  <si>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</si>
  <si>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</si>
  <si>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</si>
  <si>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</si>
  <si>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</si>
  <si>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</si>
  <si>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</si>
  <si>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</si>
  <si>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</si>
  <si>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</si>
  <si>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</si>
  <si>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</si>
  <si>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</si>
  <si>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</si>
  <si>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</si>
  <si>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</si>
  <si>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</si>
  <si>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</si>
  <si>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</si>
  <si>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</si>
  <si>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</si>
  <si>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</si>
  <si>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</si>
  <si>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</si>
  <si>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</si>
  <si>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</si>
  <si>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</si>
  <si>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</si>
  <si>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</si>
  <si>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</si>
  <si>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</si>
  <si>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</si>
  <si>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</si>
  <si>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</si>
  <si>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</si>
  <si>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</si>
  <si>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</si>
  <si>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</si>
  <si>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</si>
  <si>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</si>
  <si>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</si>
  <si>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</si>
  <si>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</si>
  <si>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</si>
  <si>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</si>
  <si>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</si>
  <si>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</si>
  <si>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</si>
  <si>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</si>
  <si>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</si>
  <si>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</si>
  <si>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</si>
  <si>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</si>
  <si>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</si>
  <si>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</si>
  <si>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</si>
  <si>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</si>
  <si>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</si>
  <si>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</si>
  <si>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</si>
  <si>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</si>
  <si>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</si>
  <si>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</si>
  <si>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</si>
  <si>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</si>
  <si>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</si>
  <si>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</si>
  <si>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</si>
  <si>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</si>
  <si>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</si>
  <si>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</si>
  <si>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</si>
  <si>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</si>
  <si>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</si>
  <si>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</si>
  <si>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</si>
  <si>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</si>
  <si>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</si>
  <si>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</si>
  <si>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</si>
  <si>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</si>
  <si>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</si>
  <si>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</si>
  <si>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</si>
  <si>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</si>
  <si>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</si>
  <si>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</si>
  <si>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</si>
  <si>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</si>
  <si>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</si>
  <si>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</si>
  <si>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</si>
  <si>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</si>
  <si>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</si>
  <si>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</si>
  <si>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</si>
  <si>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</si>
  <si>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</si>
  <si>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</si>
  <si>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</si>
  <si>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</si>
  <si>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</si>
  <si>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</si>
  <si>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</si>
  <si>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</si>
  <si>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</si>
  <si>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</si>
  <si>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</si>
  <si>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</si>
  <si>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</si>
  <si>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</si>
  <si>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</si>
  <si>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</si>
  <si>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</si>
  <si>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</si>
  <si>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</si>
  <si>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</si>
  <si>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</si>
  <si>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</si>
  <si>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</si>
  <si>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</si>
  <si>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</si>
  <si>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</si>
  <si>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</si>
  <si>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</si>
  <si>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</si>
  <si>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</si>
  <si>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</si>
  <si>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</si>
  <si>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</si>
  <si>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</si>
  <si>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</si>
  <si>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</si>
  <si>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</si>
  <si>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</si>
  <si>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</si>
  <si>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</si>
  <si>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</si>
  <si>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</si>
  <si>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</si>
  <si>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</si>
  <si>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</si>
  <si>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</si>
  <si>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</si>
  <si>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</si>
  <si>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</si>
  <si>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</si>
  <si>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</si>
  <si>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</si>
  <si>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</si>
  <si>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</si>
  <si>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</si>
  <si>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</si>
  <si>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</si>
  <si>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</si>
  <si>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</si>
  <si>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</si>
  <si>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</si>
  <si>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</si>
  <si>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</si>
  <si>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</si>
  <si>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</si>
  <si>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</si>
  <si>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</si>
  <si>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</si>
  <si>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</si>
  <si>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</si>
  <si>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</si>
  <si>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</si>
  <si>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</si>
  <si>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</si>
  <si>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</si>
  <si>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</si>
  <si>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</si>
  <si>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</si>
  <si>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</si>
  <si>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</si>
  <si>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</si>
  <si>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</si>
  <si>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</si>
  <si>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</si>
  <si>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</si>
  <si>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</si>
  <si>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</si>
  <si>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</si>
  <si>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</si>
  <si>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</si>
  <si>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</si>
  <si>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</si>
  <si>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</si>
  <si>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</si>
  <si>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</si>
  <si>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</si>
  <si>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</si>
  <si>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</si>
  <si>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</si>
  <si>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</si>
  <si>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</si>
  <si>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</si>
  <si>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</si>
  <si>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</si>
  <si>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</si>
  <si>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</si>
  <si>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</si>
  <si>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</si>
  <si>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</si>
  <si>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</si>
  <si>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</si>
  <si>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</si>
  <si>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</si>
  <si>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</si>
  <si>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</si>
  <si>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</si>
  <si>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</si>
  <si>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</si>
  <si>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</si>
  <si>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</si>
  <si>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</si>
  <si>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</si>
  <si>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</si>
  <si>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</si>
  <si>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</si>
  <si>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</si>
  <si>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</si>
  <si>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</si>
  <si>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</si>
  <si>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</si>
  <si>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</si>
  <si>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</si>
  <si>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</si>
  <si>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</si>
  <si>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</si>
  <si>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</si>
  <si>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</si>
  <si>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</si>
  <si>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</si>
  <si>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</si>
  <si>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</si>
  <si>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</si>
  <si>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</si>
  <si>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</si>
  <si>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</si>
  <si>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</si>
  <si>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</si>
  <si>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</si>
  <si>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</si>
  <si>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</si>
  <si>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</si>
  <si>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</si>
  <si>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</si>
  <si>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</si>
  <si>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</si>
  <si>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</si>
  <si>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</si>
  <si>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</si>
  <si>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</si>
  <si>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</si>
  <si>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</si>
  <si>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</si>
  <si>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</si>
  <si>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</si>
  <si>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</si>
  <si>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</si>
  <si>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</si>
  <si>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</si>
  <si>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</si>
  <si>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</si>
  <si>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</si>
  <si>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</si>
  <si>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</si>
  <si>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</si>
  <si>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</si>
  <si>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</si>
  <si>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</si>
  <si>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</si>
  <si>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</si>
  <si>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</si>
  <si>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</si>
  <si>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</si>
  <si>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</si>
  <si>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</si>
  <si>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</si>
  <si>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</si>
  <si>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</si>
  <si>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</si>
  <si>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</si>
  <si>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</si>
  <si>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</si>
  <si>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</si>
  <si>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</si>
  <si>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</si>
  <si>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</si>
  <si>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</si>
  <si>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</si>
  <si>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</si>
  <si>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</si>
  <si>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</si>
  <si>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</si>
  <si>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</si>
  <si>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</si>
  <si>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</si>
  <si>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</si>
  <si>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</si>
  <si>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</si>
  <si>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</si>
  <si>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</si>
  <si>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</si>
  <si>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</si>
  <si>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</si>
  <si>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</si>
  <si>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</si>
  <si>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</si>
  <si>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</si>
  <si>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</si>
  <si>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</si>
  <si>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</si>
  <si>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</si>
  <si>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</si>
  <si>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</si>
  <si>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</si>
  <si>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</si>
  <si>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</si>
  <si>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</si>
  <si>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</si>
  <si>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</si>
  <si>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</si>
  <si>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</si>
  <si>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</si>
  <si>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</si>
  <si>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</si>
  <si>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</si>
  <si>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</si>
  <si>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</si>
  <si>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</si>
  <si>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</si>
  <si>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</si>
  <si>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</si>
  <si>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</si>
  <si>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</si>
  <si>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</si>
  <si>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</si>
  <si>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</si>
  <si>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</si>
  <si>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</si>
  <si>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</si>
  <si>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</si>
  <si>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</si>
  <si>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</si>
  <si>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</si>
  <si>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</si>
  <si>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</si>
  <si>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</si>
  <si>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</si>
  <si>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</si>
  <si>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</si>
  <si>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</si>
  <si>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</si>
  <si>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</si>
  <si>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</si>
  <si>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</si>
  <si>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</si>
  <si>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</si>
  <si>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</si>
  <si>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</si>
  <si>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</si>
  <si>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</si>
  <si>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</si>
  <si>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</si>
  <si>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</si>
  <si>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</si>
  <si>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</si>
  <si>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</si>
  <si>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</si>
  <si>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</si>
  <si>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</si>
  <si>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</si>
  <si>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</si>
  <si>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</si>
  <si>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</si>
  <si>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</si>
  <si>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</si>
  <si>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</si>
  <si>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</si>
  <si>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</si>
  <si>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</si>
  <si>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</si>
  <si>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</si>
  <si>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</si>
  <si>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</si>
  <si>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</si>
  <si>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</si>
  <si>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</si>
  <si>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</si>
  <si>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</si>
  <si>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</si>
  <si>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</si>
  <si>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</si>
  <si>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</si>
  <si>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</si>
  <si>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</si>
  <si>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</si>
  <si>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</si>
  <si>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</si>
  <si>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</si>
  <si>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</si>
  <si>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</si>
  <si>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</si>
  <si>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</si>
  <si>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</si>
  <si>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</si>
  <si>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</si>
  <si>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</si>
  <si>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</si>
  <si>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</si>
  <si>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</si>
  <si>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</si>
  <si>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</si>
  <si>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</si>
  <si>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</si>
  <si>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</si>
  <si>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</si>
  <si>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</si>
  <si>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</si>
  <si>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</si>
  <si>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</si>
  <si>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</si>
  <si>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</si>
  <si>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</si>
  <si>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</si>
  <si>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</si>
  <si>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</si>
  <si>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</si>
  <si>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</si>
  <si>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</si>
  <si>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</si>
  <si>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</si>
  <si>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</si>
  <si>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</si>
  <si>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</si>
  <si>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</si>
  <si>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</si>
  <si>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</si>
  <si>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</si>
  <si>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</si>
  <si>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</si>
  <si>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</si>
  <si>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</si>
  <si>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</si>
  <si>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</si>
  <si>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</si>
  <si>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</si>
  <si>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</si>
  <si>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</si>
  <si>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</si>
  <si>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</si>
  <si>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</si>
  <si>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</si>
  <si>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</si>
  <si>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</si>
  <si>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</si>
  <si>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</si>
  <si>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</si>
  <si>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</si>
  <si>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</si>
  <si>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</si>
  <si>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</si>
  <si>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</si>
  <si>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</si>
  <si>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</si>
  <si>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</si>
  <si>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</si>
  <si>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</si>
  <si>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</si>
  <si>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</si>
  <si>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</si>
  <si>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</si>
  <si>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</si>
  <si>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</si>
  <si>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</si>
  <si>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</si>
  <si>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</si>
  <si>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</si>
  <si>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</si>
  <si>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</si>
  <si>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</si>
  <si>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</si>
  <si>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</si>
  <si>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</si>
  <si>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</si>
  <si>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</si>
  <si>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</si>
  <si>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</si>
  <si>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</si>
  <si>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</si>
  <si>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</si>
  <si>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</si>
  <si>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</si>
  <si>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</si>
  <si>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</si>
  <si>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</si>
  <si>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</si>
  <si>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</si>
  <si>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</si>
  <si>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</si>
  <si>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</si>
  <si>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</si>
  <si>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</si>
  <si>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</si>
  <si>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</si>
  <si>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</si>
  <si>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</si>
  <si>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</si>
  <si>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</si>
  <si>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</si>
  <si>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</si>
  <si>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</si>
  <si>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</si>
  <si>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</si>
  <si>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</si>
  <si>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</si>
  <si>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</si>
  <si>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</si>
  <si>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</si>
  <si>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</si>
  <si>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</si>
  <si>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</si>
  <si>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</si>
  <si>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</si>
  <si>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</si>
  <si>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</si>
  <si>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</si>
  <si>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</si>
  <si>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</si>
  <si>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</si>
  <si>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</si>
  <si>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</si>
  <si>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</si>
  <si>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</si>
  <si>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</si>
  <si>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</si>
  <si>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</si>
  <si>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</si>
  <si>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</si>
  <si>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</si>
  <si>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</si>
  <si>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</si>
  <si>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</si>
  <si>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</si>
  <si>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</si>
  <si>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</si>
  <si>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</si>
  <si>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</si>
  <si>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</si>
  <si>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</si>
  <si>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</si>
  <si>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</si>
  <si>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</si>
  <si>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</si>
  <si>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</si>
  <si>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</si>
  <si>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</si>
  <si>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</si>
  <si>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</si>
  <si>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</si>
  <si>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</si>
  <si>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</si>
  <si>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</si>
  <si>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</si>
  <si>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</si>
  <si>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</si>
  <si>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</si>
  <si>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</si>
  <si>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</si>
  <si>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</si>
  <si>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</si>
  <si>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</si>
  <si>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</si>
  <si>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</si>
  <si>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</si>
  <si>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</si>
  <si>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</si>
  <si>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</si>
  <si>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</si>
  <si>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</si>
  <si>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</si>
  <si>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</si>
  <si>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</si>
  <si>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</si>
  <si>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</si>
  <si>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</si>
  <si>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</si>
  <si>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</si>
  <si>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</si>
  <si>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</si>
  <si>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</si>
  <si>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</si>
  <si>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</si>
  <si>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</si>
  <si>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</si>
  <si>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</si>
  <si>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</si>
  <si>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</si>
  <si>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</si>
  <si>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</si>
  <si>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</si>
  <si>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</si>
  <si>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</si>
  <si>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</si>
  <si>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</si>
  <si>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</si>
  <si>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</si>
  <si>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</si>
  <si>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</si>
  <si>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</si>
  <si>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</si>
  <si>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</si>
  <si>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</si>
  <si>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</si>
  <si>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</si>
  <si>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</si>
  <si>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</si>
  <si>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</si>
  <si>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</si>
  <si>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</si>
  <si>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</si>
  <si>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</si>
  <si>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</si>
  <si>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</si>
  <si>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</si>
  <si>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</si>
  <si>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</si>
  <si>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</si>
  <si>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</si>
  <si>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</si>
  <si>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</si>
  <si>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</si>
  <si>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</si>
  <si>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</si>
  <si>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</si>
  <si>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</si>
  <si>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</si>
  <si>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</si>
  <si>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</si>
  <si>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</si>
  <si>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</si>
  <si>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</si>
  <si>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</si>
  <si>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</si>
  <si>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</si>
  <si>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</si>
  <si>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</si>
  <si>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</si>
  <si>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</si>
  <si>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</si>
  <si>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</si>
  <si>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</si>
  <si>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</si>
  <si>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</si>
  <si>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</si>
  <si>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</si>
  <si>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</si>
  <si>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</si>
  <si>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</si>
  <si>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</si>
  <si>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</si>
  <si>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</si>
  <si>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</si>
  <si>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</si>
  <si>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</si>
  <si>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</si>
  <si>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</si>
  <si>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</si>
  <si>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</si>
  <si>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</si>
  <si>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</si>
  <si>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</si>
  <si>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</si>
  <si>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</si>
  <si>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</si>
  <si>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</si>
  <si>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</si>
  <si>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</si>
  <si>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</si>
  <si>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</si>
  <si>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</si>
  <si>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</si>
  <si>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</si>
  <si>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</si>
  <si>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</si>
  <si>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</si>
  <si>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</si>
  <si>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</si>
  <si>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</si>
  <si>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</si>
  <si>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</si>
  <si>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</si>
  <si>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</si>
  <si>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</si>
  <si>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</si>
  <si>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</si>
  <si>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</si>
  <si>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</si>
  <si>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</si>
  <si>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</si>
  <si>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</si>
  <si>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</si>
  <si>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</si>
  <si>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</si>
  <si>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</si>
  <si>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</si>
  <si>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</si>
  <si>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</si>
  <si>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</si>
  <si>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</si>
  <si>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</si>
  <si>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</si>
  <si>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</si>
  <si>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</si>
  <si>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</si>
  <si>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</si>
  <si>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</si>
  <si>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</si>
  <si>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</si>
  <si>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</si>
  <si>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</si>
  <si>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</si>
  <si>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</si>
  <si>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</si>
  <si>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</si>
  <si>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</si>
  <si>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</si>
  <si>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</si>
  <si>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</si>
  <si>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</si>
  <si>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</si>
  <si>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</si>
  <si>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</si>
  <si>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</si>
  <si>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</si>
  <si>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</si>
  <si>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</si>
  <si>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</si>
  <si>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</si>
  <si>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</si>
  <si>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</si>
  <si>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</si>
  <si>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</si>
  <si>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</si>
  <si>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</si>
  <si>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</si>
  <si>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</si>
  <si>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</si>
  <si>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</si>
  <si>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</si>
  <si>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</si>
  <si>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</si>
  <si>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</si>
  <si>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</si>
  <si>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</si>
  <si>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</si>
  <si>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</si>
  <si>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</si>
  <si>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</si>
  <si>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</si>
  <si>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</si>
  <si>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</si>
  <si>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</si>
  <si>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</si>
  <si>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</si>
  <si>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</si>
  <si>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</si>
  <si>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</si>
  <si>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</si>
  <si>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</si>
  <si>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</si>
  <si>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</si>
  <si>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</si>
  <si>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</si>
  <si>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</si>
  <si>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</si>
  <si>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</si>
  <si>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</si>
  <si>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</si>
  <si>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</si>
  <si>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</si>
  <si>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</si>
  <si>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</si>
  <si>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</si>
  <si>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</si>
  <si>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</si>
  <si>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</si>
  <si>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</si>
  <si>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</si>
  <si>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</si>
  <si>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</si>
  <si>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</si>
  <si>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</si>
  <si>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</si>
  <si>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</si>
  <si>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</si>
  <si>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</si>
  <si>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</si>
  <si>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</si>
  <si>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</si>
  <si>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</si>
  <si>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</si>
  <si>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</si>
  <si>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</si>
  <si>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</si>
  <si>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</si>
  <si>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</si>
  <si>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</si>
  <si>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</si>
  <si>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</si>
  <si>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</si>
  <si>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</si>
  <si>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</si>
  <si>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</si>
  <si>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</si>
  <si>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</si>
  <si>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</si>
  <si>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</si>
  <si>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</si>
  <si>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</si>
  <si>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</si>
  <si>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</si>
  <si>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</si>
  <si>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</si>
  <si>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</si>
  <si>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</si>
  <si>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</si>
  <si>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</si>
  <si>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</si>
  <si>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</si>
  <si>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</si>
  <si>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</si>
  <si>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</si>
  <si>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</si>
  <si>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</si>
  <si>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</si>
  <si>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</si>
  <si>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</si>
  <si>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</si>
  <si>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</si>
  <si>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</si>
  <si>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</si>
  <si>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</si>
  <si>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</si>
  <si>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</si>
  <si>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</si>
  <si>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</si>
  <si>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</si>
  <si>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</si>
  <si>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</si>
  <si>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</si>
  <si>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</si>
  <si>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</si>
  <si>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</si>
  <si>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</si>
  <si>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</si>
  <si>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</si>
  <si>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</si>
  <si>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</si>
  <si>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</si>
  <si>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</si>
  <si>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</si>
  <si>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</si>
  <si>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</si>
  <si>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</si>
  <si>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</si>
  <si>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</si>
  <si>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</si>
  <si>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</si>
  <si>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</si>
  <si>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</si>
  <si>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</si>
  <si>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</si>
  <si>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</si>
  <si>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</si>
  <si>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</si>
  <si>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</si>
  <si>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</si>
  <si>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</si>
  <si>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</si>
  <si>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</si>
  <si>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</si>
  <si>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</si>
  <si>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</si>
  <si>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</si>
  <si>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</si>
  <si>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</si>
  <si>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</si>
  <si>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</si>
  <si>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</si>
  <si>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</si>
  <si>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</si>
  <si>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</si>
  <si>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</si>
  <si>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</si>
  <si>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</si>
  <si>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</si>
  <si>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</si>
  <si>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</si>
  <si>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</si>
  <si>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</si>
  <si>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</si>
  <si>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</si>
  <si>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</si>
  <si>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</si>
  <si>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</si>
  <si>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</si>
  <si>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</si>
  <si>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</si>
  <si>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</si>
  <si>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</si>
  <si>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</si>
  <si>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</si>
  <si>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</si>
  <si>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</si>
  <si>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</si>
  <si>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</si>
  <si>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</si>
  <si>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</si>
  <si>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</si>
  <si>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</si>
  <si>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</si>
  <si>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</si>
  <si>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</si>
  <si>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</si>
  <si>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</si>
  <si>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</si>
  <si>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</si>
  <si>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</si>
  <si>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</si>
  <si>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</si>
  <si>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</si>
  <si>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</si>
  <si>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</si>
  <si>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</si>
  <si>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</si>
  <si>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</si>
  <si>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</si>
  <si>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</si>
  <si>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</si>
  <si>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</si>
  <si>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</si>
  <si>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</si>
  <si>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</si>
  <si>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</si>
  <si>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</si>
  <si>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</si>
  <si>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</si>
  <si>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</si>
  <si>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</si>
  <si>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</si>
  <si>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</si>
  <si>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</si>
  <si>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</si>
  <si>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</si>
  <si>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</si>
  <si>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</si>
  <si>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</si>
  <si>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</si>
  <si>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</si>
  <si>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</si>
  <si>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</si>
  <si>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</si>
  <si>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</si>
  <si>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</si>
  <si>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</si>
  <si>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</si>
  <si>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</si>
  <si>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</si>
  <si>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</si>
  <si>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</si>
  <si>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</si>
  <si>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</si>
  <si>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</si>
  <si>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</si>
  <si>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</si>
  <si>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</si>
  <si>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</si>
  <si>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</si>
  <si>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</si>
  <si>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</si>
  <si>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</si>
  <si>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</si>
  <si>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</si>
  <si>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</si>
  <si>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</si>
  <si>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</si>
  <si>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</si>
  <si>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</si>
  <si>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</si>
  <si>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</si>
  <si>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</si>
  <si>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</si>
  <si>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</si>
  <si>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</si>
  <si>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</si>
  <si>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</si>
  <si>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</si>
  <si>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</si>
  <si>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</si>
  <si>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</si>
  <si>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</si>
  <si>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</si>
  <si>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</si>
  <si>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</si>
  <si>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</si>
  <si>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</si>
  <si>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</si>
  <si>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</si>
  <si>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</si>
  <si>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</si>
  <si>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</si>
  <si>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</si>
  <si>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</si>
  <si>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</si>
  <si>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</si>
  <si>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</si>
  <si>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</si>
  <si>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</si>
  <si>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</si>
  <si>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</si>
  <si>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</si>
  <si>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</si>
  <si>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</si>
  <si>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</si>
  <si>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</si>
  <si>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</si>
  <si>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</si>
  <si>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</si>
  <si>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</si>
  <si>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</si>
  <si>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</si>
  <si>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</si>
  <si>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</si>
  <si>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</si>
  <si>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</si>
  <si>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</si>
  <si>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</si>
  <si>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</si>
  <si>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</si>
  <si>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</si>
  <si>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</si>
  <si>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</si>
  <si>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</si>
  <si>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</si>
  <si>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</si>
  <si>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</si>
  <si>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</si>
  <si>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</si>
  <si>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</si>
  <si>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</si>
  <si>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</si>
  <si>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</si>
  <si>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</si>
  <si>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</si>
  <si>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</si>
  <si>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</si>
  <si>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</si>
  <si>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</si>
  <si>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</si>
  <si>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</si>
  <si>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</si>
  <si>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</si>
  <si>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</si>
  <si>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</si>
  <si>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</si>
  <si>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</si>
  <si>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</si>
  <si>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</si>
  <si>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</si>
  <si>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</si>
  <si>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</si>
  <si>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</si>
  <si>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</si>
  <si>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</si>
  <si>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</si>
  <si>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</si>
  <si>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</si>
  <si>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</si>
  <si>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</si>
  <si>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</si>
  <si>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</si>
  <si>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</si>
  <si>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</si>
  <si>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</si>
  <si>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</si>
  <si>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</si>
  <si>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</si>
  <si>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</si>
  <si>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</si>
  <si>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</si>
  <si>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</si>
  <si>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</si>
  <si>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</si>
  <si>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</si>
  <si>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</si>
  <si>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</si>
  <si>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</si>
  <si>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</si>
  <si>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</si>
  <si>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</si>
  <si>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</si>
  <si>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</si>
  <si>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</si>
  <si>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</si>
  <si>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</si>
  <si>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</si>
  <si>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</si>
  <si>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</si>
  <si>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</si>
  <si>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</si>
  <si>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</si>
  <si>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</si>
  <si>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</si>
  <si>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</si>
  <si>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</si>
  <si>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</si>
  <si>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</si>
  <si>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</si>
  <si>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</si>
  <si>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</si>
  <si>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</si>
  <si>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</si>
  <si>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</si>
  <si>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</si>
  <si>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</si>
  <si>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</si>
  <si>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</si>
  <si>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</si>
  <si>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</si>
  <si>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</si>
  <si>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</si>
  <si>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</si>
  <si>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</si>
  <si>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</si>
  <si>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</si>
  <si>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</si>
  <si>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</si>
  <si>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</si>
  <si>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</si>
  <si>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</si>
  <si>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</si>
  <si>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</si>
  <si>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</si>
  <si>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</si>
  <si>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</si>
  <si>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</si>
  <si>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</si>
  <si>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</si>
  <si>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</si>
  <si>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</si>
  <si>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</si>
  <si>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</si>
  <si>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</si>
  <si>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</si>
  <si>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</si>
  <si>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</si>
  <si>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</si>
  <si>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</si>
  <si>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</si>
  <si>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</si>
  <si>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</si>
  <si>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</si>
  <si>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</si>
  <si>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</si>
  <si>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</si>
  <si>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</si>
  <si>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</si>
  <si>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</si>
  <si>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</si>
  <si>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</si>
  <si>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</si>
  <si>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</si>
  <si>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</si>
  <si>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</si>
  <si>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</si>
  <si>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</si>
  <si>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</si>
  <si>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</si>
  <si>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</si>
  <si>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</si>
  <si>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</si>
  <si>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</si>
  <si>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</si>
  <si>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</si>
  <si>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</si>
  <si>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</si>
  <si>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</si>
  <si>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</si>
  <si>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</si>
  <si>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</si>
  <si>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</si>
  <si>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</si>
  <si>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</si>
  <si>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</si>
  <si>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</si>
  <si>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</si>
  <si>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</si>
  <si>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</si>
  <si>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</si>
  <si>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</si>
  <si>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</si>
  <si>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</si>
  <si>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</si>
  <si>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</si>
  <si>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</si>
  <si>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</si>
  <si>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</si>
  <si>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</si>
  <si>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</si>
  <si>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</si>
  <si>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</si>
  <si>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</si>
  <si>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</si>
  <si>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</si>
  <si>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</si>
  <si>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</si>
  <si>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</si>
  <si>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</si>
  <si>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</si>
  <si>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</si>
  <si>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</si>
  <si>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</si>
  <si>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</si>
  <si>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</si>
  <si>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</si>
  <si>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</si>
  <si>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</si>
  <si>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</si>
  <si>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</si>
  <si>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</si>
  <si>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</si>
  <si>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</si>
  <si>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</si>
  <si>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</si>
  <si>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</si>
  <si>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</si>
  <si>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</si>
  <si>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</si>
  <si>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</si>
  <si>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</si>
  <si>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</si>
  <si>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</si>
  <si>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</si>
  <si>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</si>
  <si>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</si>
  <si>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</si>
  <si>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</si>
  <si>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</si>
  <si>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</si>
  <si>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</si>
  <si>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</si>
  <si>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</si>
  <si>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</si>
  <si>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</si>
  <si>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</si>
  <si>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</si>
  <si>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</si>
  <si>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</si>
  <si>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</si>
  <si>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</si>
  <si>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</si>
  <si>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</si>
  <si>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</si>
  <si>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</si>
  <si>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</si>
  <si>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</si>
  <si>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</si>
  <si>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</si>
  <si>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</si>
  <si>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</si>
  <si>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</si>
  <si>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</si>
  <si>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</si>
  <si>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</si>
  <si>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</si>
  <si>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</si>
  <si>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</si>
  <si>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</si>
  <si>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</si>
  <si>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</si>
  <si>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</si>
  <si>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</si>
  <si>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</si>
  <si>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</si>
  <si>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</si>
  <si>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</si>
  <si>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</si>
  <si>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</si>
  <si>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</si>
  <si>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</si>
  <si>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</si>
  <si>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</si>
  <si>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</si>
  <si>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</si>
  <si>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</si>
  <si>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</si>
  <si>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</si>
  <si>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</si>
  <si>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</si>
  <si>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</si>
  <si>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</si>
  <si>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</si>
  <si>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</si>
  <si>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</si>
  <si>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</si>
  <si>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</si>
  <si>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</si>
  <si>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</si>
  <si>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</si>
  <si>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</si>
  <si>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</si>
  <si>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</si>
  <si>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</si>
  <si>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</si>
  <si>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</si>
  <si>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</si>
  <si>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</si>
  <si>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</si>
  <si>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</si>
  <si>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</si>
  <si>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</si>
  <si>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</si>
  <si>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</si>
  <si>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</si>
  <si>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</si>
  <si>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</si>
  <si>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</si>
  <si>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</si>
  <si>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</si>
  <si>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</si>
  <si>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</si>
  <si>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</si>
  <si>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</si>
  <si>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</si>
  <si>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</si>
  <si>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</si>
  <si>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</si>
  <si>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</si>
  <si>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</si>
  <si>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</si>
  <si>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</si>
  <si>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</si>
  <si>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</si>
  <si>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</si>
  <si>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</si>
  <si>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</si>
  <si>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</si>
  <si>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</si>
  <si>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</si>
  <si>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</si>
  <si>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</si>
  <si>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</si>
  <si>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</si>
  <si>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</si>
  <si>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</si>
  <si>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</si>
  <si>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</si>
  <si>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</si>
  <si>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</si>
  <si>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</si>
  <si>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</si>
  <si>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</si>
  <si>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</si>
  <si>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</si>
  <si>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</si>
  <si>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</si>
  <si>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</si>
  <si>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</si>
  <si>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</si>
  <si>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</si>
  <si>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</si>
  <si>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</si>
  <si>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</si>
  <si>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</si>
  <si>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</si>
  <si>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</si>
  <si>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</si>
  <si>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</si>
  <si>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</si>
  <si>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</si>
  <si>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</si>
  <si>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</si>
  <si>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</si>
  <si>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</si>
  <si>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</si>
  <si>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</si>
  <si>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</si>
  <si>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</si>
  <si>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</si>
  <si>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</si>
  <si>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</si>
  <si>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</si>
  <si>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</si>
  <si>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</si>
  <si>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</si>
  <si>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</si>
  <si>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</si>
  <si>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</si>
  <si>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</si>
  <si>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</si>
  <si>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</si>
  <si>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</si>
  <si>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</si>
  <si>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</si>
  <si>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</si>
  <si>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</si>
  <si>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</si>
  <si>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</si>
  <si>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</si>
  <si>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</si>
  <si>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</si>
  <si>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</si>
  <si>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</si>
  <si>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</si>
  <si>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</si>
  <si>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</si>
  <si>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</si>
  <si>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</si>
  <si>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</si>
  <si>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</si>
  <si>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</si>
  <si>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</si>
  <si>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</si>
  <si>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</si>
  <si>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</si>
  <si>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</si>
  <si>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</si>
  <si>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</si>
  <si>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</si>
  <si>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</si>
  <si>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</si>
  <si>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</si>
  <si>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</si>
  <si>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</si>
  <si>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</si>
  <si>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</si>
  <si>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</si>
  <si>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</si>
  <si>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</si>
  <si>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</si>
  <si>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</si>
  <si>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</si>
  <si>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</si>
  <si>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</si>
  <si>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</si>
  <si>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</si>
  <si>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</si>
  <si>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</si>
  <si>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</si>
  <si>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</si>
  <si>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</si>
  <si>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</si>
  <si>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</si>
  <si>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</si>
  <si>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</si>
  <si>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</si>
  <si>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</si>
  <si>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</si>
  <si>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</si>
  <si>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</si>
  <si>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</si>
  <si>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</si>
  <si>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</si>
  <si>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</si>
  <si>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</si>
  <si>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</si>
  <si>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</si>
  <si>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</si>
  <si>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</si>
  <si>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</si>
  <si>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</si>
  <si>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</si>
  <si>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</si>
  <si>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</si>
  <si>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</si>
  <si>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</si>
  <si>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</si>
  <si>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</si>
  <si>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</si>
  <si>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</si>
  <si>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</si>
  <si>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</si>
  <si>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</si>
  <si>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</si>
  <si>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</si>
  <si>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</si>
  <si>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</si>
  <si>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</si>
  <si>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</si>
  <si>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</si>
  <si>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</si>
  <si>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</si>
  <si>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</si>
  <si>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</si>
  <si>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</si>
  <si>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</si>
  <si>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</si>
  <si>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</si>
  <si>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</si>
  <si>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</si>
  <si>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</si>
  <si>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</si>
  <si>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</si>
  <si>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</si>
  <si>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</si>
  <si>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</si>
  <si>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</si>
  <si>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</si>
  <si>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</si>
  <si>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</si>
  <si>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</si>
  <si>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</si>
  <si>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</si>
  <si>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</si>
  <si>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</si>
  <si>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</si>
  <si>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</si>
  <si>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</si>
  <si>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</si>
  <si>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</si>
  <si>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</si>
  <si>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</si>
  <si>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</si>
  <si>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</si>
  <si>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</si>
  <si>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</si>
  <si>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</si>
  <si>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</si>
  <si>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</si>
  <si>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</si>
  <si>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</si>
  <si>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</si>
  <si>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</si>
  <si>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</si>
  <si>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</si>
  <si>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</si>
  <si>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</si>
  <si>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</si>
  <si>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</si>
  <si>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</si>
  <si>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</si>
  <si>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</si>
  <si>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</si>
  <si>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</si>
  <si>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</si>
  <si>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</si>
  <si>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</si>
  <si>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</si>
  <si>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</si>
  <si>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</si>
  <si>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</si>
  <si>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</si>
  <si>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</si>
  <si>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</si>
  <si>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</si>
  <si>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</si>
  <si>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</si>
  <si>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</si>
  <si>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</si>
  <si>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</si>
  <si>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</si>
  <si>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</si>
  <si>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</si>
  <si>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</si>
  <si>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</si>
  <si>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</si>
  <si>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</si>
  <si>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</si>
  <si>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</si>
  <si>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</si>
  <si>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</si>
  <si>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</si>
  <si>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</si>
  <si>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</si>
  <si>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</si>
  <si>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</si>
  <si>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</si>
  <si>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</si>
  <si>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</si>
  <si>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</si>
  <si>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</si>
  <si>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</si>
  <si>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</si>
  <si>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</si>
  <si>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</si>
  <si>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</si>
  <si>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</si>
  <si>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</si>
  <si>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</si>
  <si>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</si>
  <si>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</si>
  <si>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</si>
  <si>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</si>
  <si>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</si>
  <si>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</si>
  <si>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</si>
  <si>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</si>
  <si>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</si>
  <si>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</si>
  <si>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</si>
  <si>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</si>
  <si>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</si>
  <si>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</si>
  <si>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</si>
  <si>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</si>
  <si>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</si>
  <si>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</si>
  <si>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</si>
  <si>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</si>
  <si>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</si>
  <si>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</si>
  <si>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</si>
  <si>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</si>
  <si>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</si>
  <si>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</si>
  <si>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</si>
  <si>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</si>
  <si>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</si>
  <si>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</si>
  <si>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</si>
  <si>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</si>
  <si>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</si>
  <si>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</si>
  <si>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</si>
  <si>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</si>
  <si>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</si>
  <si>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</si>
  <si>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</si>
  <si>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</si>
  <si>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</si>
  <si>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</si>
  <si>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</si>
  <si>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</si>
  <si>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</si>
  <si>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</si>
  <si>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</si>
  <si>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</si>
  <si>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</si>
  <si>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</si>
  <si>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</si>
  <si>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</si>
  <si>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</si>
  <si>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</si>
  <si>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</si>
  <si>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</si>
  <si>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</si>
  <si>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</si>
  <si>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</si>
  <si>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</si>
  <si>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</si>
  <si>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</si>
  <si>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</si>
  <si>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</si>
  <si>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</si>
  <si>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</si>
  <si>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</si>
  <si>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</si>
  <si>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</si>
  <si>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</si>
  <si>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</si>
  <si>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</si>
  <si>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</si>
  <si>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</si>
  <si>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</si>
  <si>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</si>
  <si>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</si>
  <si>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</si>
  <si>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</si>
  <si>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</si>
  <si>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</si>
  <si>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</si>
  <si>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</si>
  <si>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</si>
  <si>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</si>
  <si>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</si>
  <si>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</si>
  <si>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</si>
  <si>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</si>
  <si>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</si>
  <si>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</si>
  <si>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</si>
  <si>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</si>
  <si>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</si>
  <si>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</si>
  <si>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</si>
  <si>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</si>
  <si>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</si>
  <si>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</si>
  <si>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</si>
  <si>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</si>
  <si>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</si>
  <si>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</si>
  <si>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</si>
  <si>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</si>
  <si>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</si>
  <si>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</si>
  <si>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</si>
  <si>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</si>
  <si>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</si>
  <si>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</si>
  <si>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</si>
  <si>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</si>
  <si>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</si>
  <si>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</si>
  <si>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</si>
  <si>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</si>
  <si>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</si>
  <si>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</si>
  <si>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</si>
  <si>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</si>
  <si>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</si>
  <si>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</si>
  <si>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</si>
  <si>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</si>
  <si>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</si>
  <si>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</si>
  <si>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</si>
  <si>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</si>
  <si>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</si>
  <si>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</si>
  <si>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</si>
  <si>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</si>
  <si>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</si>
  <si>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</si>
  <si>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</si>
  <si>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</si>
  <si>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</si>
  <si>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</si>
  <si>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</si>
  <si>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</si>
  <si>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</si>
  <si>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</si>
  <si>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</si>
  <si>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</si>
  <si>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</si>
  <si>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</si>
  <si>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</si>
  <si>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</si>
  <si>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</si>
  <si>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</si>
  <si>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</si>
  <si>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</si>
  <si>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</si>
  <si>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</si>
  <si>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</si>
  <si>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</si>
  <si>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</si>
  <si>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</si>
  <si>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</si>
  <si>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</si>
  <si>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</si>
  <si>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</si>
  <si>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</si>
  <si>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</si>
  <si>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</si>
  <si>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</si>
  <si>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</si>
  <si>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</si>
  <si>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</si>
  <si>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</si>
  <si>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</si>
  <si>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</si>
  <si>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</si>
  <si>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</si>
  <si>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</si>
  <si>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</si>
  <si>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</si>
  <si>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</si>
  <si>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</si>
  <si>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</si>
  <si>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</si>
  <si>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</si>
  <si>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</si>
  <si>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</si>
  <si>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</si>
  <si>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</si>
  <si>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</si>
  <si>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</si>
  <si>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</si>
  <si>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</si>
  <si>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</si>
  <si>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</si>
  <si>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</si>
  <si>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</si>
  <si>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</si>
  <si>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</si>
  <si>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</si>
  <si>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</si>
  <si>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</si>
  <si>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</si>
  <si>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</si>
  <si>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</si>
  <si>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</si>
  <si>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</si>
  <si>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</si>
  <si>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</si>
  <si>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</si>
  <si>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</si>
  <si>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</si>
  <si>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</si>
  <si>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</si>
  <si>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</si>
  <si>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</si>
  <si>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</si>
  <si>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</si>
  <si>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</si>
  <si>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</si>
  <si>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</si>
  <si>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</si>
  <si>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</si>
  <si>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</si>
  <si>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</si>
  <si>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</si>
  <si>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</si>
  <si>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</si>
  <si>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</si>
  <si>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</si>
  <si>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</si>
  <si>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</si>
  <si>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</si>
  <si>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</si>
  <si>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</si>
  <si>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</si>
  <si>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</si>
  <si>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</si>
  <si>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</si>
  <si>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</si>
  <si>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</si>
  <si>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</si>
  <si>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</si>
  <si>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</si>
  <si>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</si>
  <si>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</si>
  <si>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</si>
  <si>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</si>
  <si>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</si>
  <si>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</si>
  <si>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</si>
  <si>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</si>
  <si>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</si>
  <si>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</si>
  <si>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</si>
  <si>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</si>
  <si>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</si>
  <si>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</si>
  <si>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</si>
  <si>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</si>
  <si>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</si>
  <si>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</si>
  <si>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</si>
  <si>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</si>
  <si>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</si>
  <si>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</si>
  <si>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</si>
  <si>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</si>
  <si>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</si>
  <si>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</si>
  <si>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</si>
  <si>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</si>
  <si>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</si>
  <si>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</si>
  <si>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</si>
  <si>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</si>
  <si>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</si>
  <si>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</si>
  <si>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</si>
  <si>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</si>
  <si>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</si>
  <si>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</si>
  <si>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</si>
  <si>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</si>
  <si>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</si>
  <si>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</si>
  <si>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</si>
  <si>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</si>
  <si>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</si>
  <si>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</si>
  <si>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</si>
  <si>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</si>
  <si>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</si>
  <si>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</si>
  <si>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</si>
  <si>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</si>
  <si>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</si>
  <si>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</si>
  <si>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</si>
  <si>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</si>
  <si>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</si>
  <si>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</si>
  <si>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</si>
  <si>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</si>
  <si>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</si>
  <si>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</si>
  <si>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</si>
  <si>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</si>
  <si>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</si>
  <si>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</si>
  <si>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</si>
  <si>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</si>
  <si>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</si>
  <si>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</si>
  <si>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</si>
  <si>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</si>
  <si>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</si>
  <si>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</si>
  <si>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</si>
  <si>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</si>
  <si>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</si>
  <si>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</si>
  <si>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</si>
  <si>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</si>
  <si>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</si>
  <si>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</si>
  <si>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</si>
  <si>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</si>
  <si>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</si>
  <si>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</si>
  <si>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</si>
  <si>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</si>
  <si>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</si>
  <si>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</si>
  <si>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</si>
  <si>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</si>
  <si>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</si>
  <si>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</si>
  <si>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</si>
  <si>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</si>
  <si>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</si>
  <si>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</si>
  <si>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</si>
  <si>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</si>
  <si>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</si>
  <si>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</si>
  <si>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</si>
  <si>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</si>
  <si>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</si>
  <si>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</si>
  <si>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</si>
  <si>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</si>
  <si>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</si>
  <si>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</si>
  <si>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</si>
  <si>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</si>
  <si>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</si>
  <si>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</si>
  <si>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</si>
  <si>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</si>
  <si>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</si>
  <si>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</si>
  <si>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</si>
  <si>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</si>
  <si>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</si>
  <si>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</si>
  <si>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</si>
  <si>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</si>
  <si>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</si>
  <si>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</si>
  <si>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</si>
  <si>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</si>
  <si>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</si>
  <si>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</si>
  <si>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</si>
  <si>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</si>
  <si>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</si>
  <si>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</si>
  <si>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</si>
  <si>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</si>
  <si>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</si>
  <si>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</si>
  <si>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</si>
  <si>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</si>
  <si>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</si>
  <si>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</si>
  <si>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</si>
  <si>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</si>
  <si>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</si>
  <si>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</si>
  <si>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</si>
  <si>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</si>
  <si>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</si>
  <si>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</si>
  <si>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</si>
  <si>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</si>
  <si>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</si>
  <si>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</si>
  <si>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</si>
  <si>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</si>
  <si>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</si>
  <si>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</si>
  <si>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</si>
  <si>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</si>
  <si>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</si>
  <si>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</si>
  <si>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</si>
  <si>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</si>
  <si>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</si>
  <si>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</si>
  <si>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</si>
  <si>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</si>
  <si>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</si>
  <si>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</si>
  <si>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</si>
  <si>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</si>
  <si>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</si>
  <si>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</si>
  <si>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</si>
  <si>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</si>
  <si>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</si>
  <si>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</si>
  <si>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</si>
  <si>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</si>
  <si>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</si>
  <si>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</si>
  <si>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</si>
  <si>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</si>
  <si>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</si>
  <si>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</si>
  <si>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</si>
  <si>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</si>
  <si>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</si>
  <si>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</si>
  <si>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</si>
  <si>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</si>
  <si>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</si>
  <si>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</si>
  <si>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</si>
  <si>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</si>
  <si>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</si>
  <si>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</si>
  <si>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</si>
  <si>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</si>
  <si>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</si>
  <si>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</si>
  <si>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</si>
  <si>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</si>
  <si>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</si>
  <si>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</si>
  <si>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</si>
  <si>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</si>
  <si>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</si>
  <si>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</si>
  <si>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</si>
  <si>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</si>
  <si>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</si>
  <si>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</si>
  <si>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</si>
  <si>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</si>
  <si>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</si>
  <si>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</si>
  <si>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</si>
  <si>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</si>
  <si>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</si>
  <si>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</si>
  <si>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</si>
  <si>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</si>
  <si>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</si>
  <si>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</si>
  <si>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</si>
  <si>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</si>
  <si>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</si>
  <si>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</si>
  <si>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</si>
  <si>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</si>
  <si>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</si>
  <si>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</si>
  <si>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</si>
  <si>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</si>
  <si>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</si>
  <si>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</si>
  <si>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</si>
  <si>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</si>
  <si>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</si>
  <si>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</si>
  <si>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</si>
  <si>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</si>
  <si>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</si>
  <si>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</si>
  <si>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</si>
  <si>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</si>
  <si>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</si>
  <si>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</si>
  <si>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</si>
  <si>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</si>
  <si>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</si>
  <si>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</si>
  <si>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</si>
  <si>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</si>
  <si>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</si>
  <si>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</si>
  <si>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</si>
  <si>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</si>
  <si>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</si>
  <si>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</si>
  <si>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</si>
  <si>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</si>
  <si>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</si>
  <si>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</si>
  <si>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</si>
  <si>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</si>
  <si>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</si>
  <si>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</si>
  <si>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</si>
  <si>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</si>
  <si>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</si>
  <si>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</si>
  <si>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</si>
  <si>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</si>
  <si>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</si>
  <si>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</si>
  <si>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</si>
  <si>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</si>
  <si>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</si>
  <si>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</si>
  <si>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</si>
  <si>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</si>
  <si>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</si>
  <si>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</si>
  <si>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</si>
  <si>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</si>
  <si>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</si>
  <si>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</si>
  <si>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</si>
  <si>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</si>
  <si>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</si>
  <si>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</si>
  <si>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</si>
  <si>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</si>
  <si>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</si>
  <si>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</si>
  <si>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</si>
  <si>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</si>
  <si>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</si>
  <si>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</si>
  <si>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</si>
  <si>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</si>
  <si>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</si>
  <si>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</si>
  <si>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</si>
  <si>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</si>
  <si>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</si>
  <si>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</si>
  <si>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</si>
  <si>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</si>
  <si>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</si>
  <si>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</si>
  <si>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</si>
  <si>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</si>
  <si>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</si>
  <si>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</si>
  <si>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</si>
  <si>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</si>
  <si>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</si>
  <si>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</si>
  <si>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</si>
  <si>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</si>
  <si>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</si>
  <si>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</si>
  <si>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</si>
  <si>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</si>
  <si>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</si>
  <si>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</si>
  <si>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</si>
  <si>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</si>
  <si>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</si>
  <si>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</si>
  <si>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</si>
  <si>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</si>
  <si>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</si>
  <si>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</si>
  <si>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</si>
  <si>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</si>
  <si>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</si>
  <si>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</si>
  <si>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</si>
  <si>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</si>
  <si>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</si>
  <si>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</si>
  <si>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</si>
  <si>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</si>
  <si>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</si>
  <si>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</si>
  <si>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</si>
  <si>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</si>
  <si>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</si>
  <si>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</si>
  <si>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</si>
  <si>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</si>
  <si>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</si>
  <si>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</si>
  <si>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</si>
  <si>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</si>
  <si>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</si>
  <si>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</si>
  <si>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</si>
  <si>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</si>
  <si>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</si>
  <si>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</si>
  <si>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</si>
  <si>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</si>
  <si>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</si>
  <si>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</si>
  <si>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</si>
  <si>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</si>
  <si>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</si>
  <si>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</si>
  <si>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</si>
  <si>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</si>
  <si>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</si>
  <si>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</si>
  <si>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</si>
  <si>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</si>
  <si>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</si>
  <si>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</si>
  <si>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</si>
  <si>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</si>
  <si>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</si>
  <si>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</si>
  <si>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</si>
  <si>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</si>
  <si>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</si>
  <si>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</si>
  <si>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</si>
  <si>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</si>
  <si>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</si>
  <si>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</si>
  <si>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</si>
  <si>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</si>
  <si>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</si>
  <si>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</si>
  <si>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</si>
  <si>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</si>
  <si>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</si>
  <si>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</si>
  <si>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</si>
  <si>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</si>
  <si>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</si>
  <si>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</si>
  <si>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</si>
  <si>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</si>
  <si>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</si>
  <si>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</si>
  <si>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</si>
  <si>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</si>
  <si>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</si>
  <si>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</si>
  <si>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</si>
  <si>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</si>
  <si>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</si>
  <si>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</si>
  <si>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</si>
  <si>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</si>
  <si>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</si>
  <si>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</si>
  <si>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</si>
  <si>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</si>
  <si>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</si>
  <si>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</si>
  <si>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</si>
  <si>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</si>
  <si>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</si>
  <si>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</si>
  <si>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</si>
  <si>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</si>
  <si>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</si>
  <si>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</si>
  <si>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</si>
  <si>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</si>
  <si>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</si>
  <si>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</si>
  <si>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</si>
  <si>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</si>
  <si>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</si>
  <si>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</si>
  <si>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</si>
  <si>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</si>
  <si>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</si>
  <si>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</si>
  <si>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</si>
  <si>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</si>
  <si>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</si>
  <si>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</si>
  <si>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</si>
  <si>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</si>
  <si>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</si>
  <si>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</si>
  <si>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</si>
  <si>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</si>
  <si>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</si>
  <si>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</si>
  <si>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</si>
  <si>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</si>
  <si>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</si>
  <si>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</si>
  <si>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</si>
  <si>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</si>
  <si>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</si>
  <si>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</si>
  <si>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</si>
  <si>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</si>
  <si>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</si>
  <si>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</si>
  <si>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</si>
  <si>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</si>
  <si>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</si>
  <si>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</si>
  <si>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</si>
  <si>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</si>
  <si>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</si>
  <si>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</si>
  <si>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</si>
  <si>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</si>
  <si>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</si>
  <si>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</si>
  <si>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</si>
  <si>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</si>
  <si>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</si>
  <si>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</si>
  <si>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</si>
  <si>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</si>
  <si>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</si>
  <si>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</si>
  <si>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</si>
  <si>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</si>
  <si>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</si>
  <si>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</si>
  <si>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</si>
  <si>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</si>
  <si>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</si>
  <si>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</si>
  <si>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</si>
  <si>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</si>
  <si>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</si>
  <si>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</si>
  <si>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</si>
  <si>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</si>
  <si>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</si>
  <si>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</si>
  <si>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</si>
  <si>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</si>
  <si>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</si>
  <si>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</si>
  <si>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</si>
  <si>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</si>
  <si>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</si>
  <si>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</si>
  <si>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</si>
  <si>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</si>
  <si>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</si>
  <si>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</si>
  <si>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</si>
  <si>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</si>
  <si>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</si>
  <si>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</si>
  <si>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</si>
  <si>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</si>
  <si>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</si>
  <si>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</si>
  <si>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</si>
  <si>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</si>
  <si>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</si>
  <si>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</si>
  <si>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</si>
  <si>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</si>
  <si>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</si>
  <si>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</si>
  <si>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</si>
  <si>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</si>
  <si>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</si>
  <si>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</si>
  <si>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</si>
  <si>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</si>
  <si>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</si>
  <si>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</si>
  <si>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</si>
  <si>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</si>
  <si>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</si>
  <si>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</si>
  <si>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</si>
  <si>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</si>
  <si>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</si>
  <si>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</si>
  <si>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</si>
  <si>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</si>
  <si>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</si>
  <si>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</si>
  <si>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</si>
  <si>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</si>
  <si>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</si>
  <si>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</si>
  <si>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</si>
  <si>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</si>
  <si>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</si>
  <si>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</si>
  <si>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</si>
  <si>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</si>
  <si>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</si>
  <si>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</si>
  <si>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</si>
  <si>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</si>
  <si>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</si>
  <si>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</si>
  <si>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</si>
  <si>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</si>
  <si>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</si>
  <si>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</si>
  <si>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</si>
  <si>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</si>
  <si>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</si>
  <si>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</si>
  <si>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</si>
  <si>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</si>
  <si>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</si>
  <si>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</si>
  <si>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</si>
  <si>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</si>
  <si>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</si>
  <si>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</si>
  <si>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</si>
  <si>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</si>
  <si>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</si>
  <si>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</si>
  <si>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</si>
  <si>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</si>
  <si>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</si>
  <si>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</si>
  <si>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</si>
  <si>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</si>
  <si>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</si>
  <si>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</si>
  <si>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</si>
  <si>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</si>
  <si>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</si>
  <si>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</si>
  <si>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</si>
  <si>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</si>
  <si>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</si>
  <si>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</si>
  <si>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</si>
  <si>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</si>
  <si>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</si>
  <si>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</si>
  <si>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</si>
  <si>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</si>
  <si>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</si>
  <si>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</si>
  <si>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</si>
  <si>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</si>
  <si>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</si>
  <si>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</si>
  <si>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</si>
  <si>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</si>
  <si>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</si>
  <si>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</si>
  <si>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</si>
  <si>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</si>
  <si>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</si>
  <si>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</si>
  <si>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</si>
  <si>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</si>
  <si>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</si>
  <si>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</si>
  <si>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</si>
  <si>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</si>
  <si>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</si>
  <si>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</si>
  <si>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</si>
  <si>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</si>
  <si>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</si>
  <si>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</si>
  <si>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</si>
  <si>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</si>
  <si>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</si>
  <si>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</si>
  <si>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</si>
  <si>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</si>
  <si>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</si>
  <si>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</si>
  <si>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</si>
  <si>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</si>
  <si>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</si>
  <si>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</si>
  <si>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</si>
  <si>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</si>
  <si>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</si>
  <si>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</si>
  <si>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</si>
  <si>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</si>
  <si>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</si>
  <si>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</si>
  <si>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</si>
  <si>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</si>
  <si>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</si>
  <si>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</si>
  <si>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</si>
  <si>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</si>
  <si>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</si>
  <si>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</si>
  <si>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</si>
  <si>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</si>
  <si>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</si>
  <si>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</si>
  <si>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</si>
  <si>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</si>
  <si>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</si>
  <si>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</si>
  <si>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</si>
  <si>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</si>
  <si>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</si>
  <si>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</si>
  <si>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</si>
  <si>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</si>
  <si>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</si>
  <si>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</si>
  <si>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</si>
  <si>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</si>
  <si>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</si>
  <si>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</si>
  <si>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</si>
  <si>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</si>
  <si>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</si>
  <si>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</si>
  <si>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</si>
  <si>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</si>
  <si>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</si>
  <si>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</si>
  <si>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</si>
  <si>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</si>
  <si>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</si>
  <si>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</si>
  <si>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</si>
  <si>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</si>
  <si>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</si>
  <si>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</si>
  <si>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</si>
  <si>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</si>
  <si>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</si>
  <si>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</si>
  <si>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</si>
  <si>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</si>
  <si>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</si>
  <si>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</si>
  <si>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</si>
  <si>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</si>
  <si>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</si>
  <si>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</si>
  <si>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</si>
  <si>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</si>
  <si>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</si>
  <si>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</si>
  <si>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</si>
  <si>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</si>
  <si>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</si>
  <si>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</si>
  <si>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</si>
  <si>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</si>
  <si>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</si>
  <si>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</si>
  <si>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</si>
  <si>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</si>
  <si>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</si>
  <si>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</si>
  <si>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</si>
  <si>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</si>
  <si>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</si>
  <si>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</si>
  <si>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</si>
  <si>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</si>
  <si>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</si>
  <si>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</si>
  <si>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</si>
  <si>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</si>
  <si>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</si>
  <si>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</si>
  <si>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</si>
  <si>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</si>
  <si>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</si>
  <si>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</si>
  <si>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</si>
  <si>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</si>
  <si>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</si>
  <si>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</si>
  <si>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</si>
  <si>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</si>
  <si>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</si>
  <si>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</si>
  <si>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</si>
  <si>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</si>
  <si>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Acevedo Dominguez, Victor Leonardo</t>
  </si>
  <si>
    <t>3336030281 </t>
  </si>
  <si>
    <t>SUSTITUCION DEL ATM</t>
  </si>
  <si>
    <t>GAVETA DE RECHAZO LLENA</t>
  </si>
  <si>
    <t>INHIBIDO</t>
  </si>
  <si>
    <t>Hold</t>
  </si>
  <si>
    <t xml:space="preserve">Gil Carrera, Santiago </t>
  </si>
  <si>
    <t xml:space="preserve">DISPENSADOR </t>
  </si>
  <si>
    <t xml:space="preserve">Gonzalez Ceballos, Dionisio </t>
  </si>
  <si>
    <t>2 Gavetas Vacias + 1 Fallando</t>
  </si>
  <si>
    <t>3336036968</t>
  </si>
  <si>
    <t>3336036997</t>
  </si>
  <si>
    <t>3336036995</t>
  </si>
  <si>
    <t>3336036994</t>
  </si>
  <si>
    <t>3336036993</t>
  </si>
  <si>
    <t>3336036990</t>
  </si>
  <si>
    <t>3336036989</t>
  </si>
  <si>
    <t>3336036987</t>
  </si>
  <si>
    <t>3336036984</t>
  </si>
  <si>
    <t>LECTOR</t>
  </si>
  <si>
    <t>GAVETAS DE DEPOSITO LLENA</t>
  </si>
  <si>
    <t>ATM Oficina Occidental Mall</t>
  </si>
  <si>
    <t>3336037356 </t>
  </si>
  <si>
    <t>ATM CURNA UASD Nagua</t>
  </si>
  <si>
    <t>3336037524 </t>
  </si>
  <si>
    <t>3336037678 </t>
  </si>
  <si>
    <t>3336038026 </t>
  </si>
  <si>
    <t>Morales Payano, Wilfredy Leandro</t>
  </si>
  <si>
    <t>GAVETA DE DAIAS + GAVETAS FALLANDO</t>
  </si>
  <si>
    <t>NO CONECTA AL SWITCH</t>
  </si>
  <si>
    <t>28 Septiembre de 2021</t>
  </si>
  <si>
    <t>3336039260</t>
  </si>
  <si>
    <t>3336039255</t>
  </si>
  <si>
    <t>3336039218</t>
  </si>
  <si>
    <t>3336039216</t>
  </si>
  <si>
    <t>3336039108</t>
  </si>
  <si>
    <t>3336039103</t>
  </si>
  <si>
    <t>3336039100</t>
  </si>
  <si>
    <t>3336039095</t>
  </si>
  <si>
    <t>3336039069</t>
  </si>
  <si>
    <t>SIN ACTIVIDAD DE RETIRO</t>
  </si>
  <si>
    <t>GAVETAS VACIAS + GAVETAS FALHANDO</t>
  </si>
  <si>
    <t>GAVETA DE DEPOSITO LLENA</t>
  </si>
  <si>
    <t>3336040316</t>
  </si>
  <si>
    <t>3336040311</t>
  </si>
  <si>
    <t>3336040308</t>
  </si>
  <si>
    <t>3336040303</t>
  </si>
  <si>
    <t>3336040299</t>
  </si>
  <si>
    <t>3336040298</t>
  </si>
  <si>
    <t>3336040297</t>
  </si>
  <si>
    <t>3336040296</t>
  </si>
  <si>
    <t>3336040292</t>
  </si>
  <si>
    <t>3336040256</t>
  </si>
  <si>
    <t>3336040254</t>
  </si>
  <si>
    <t>3336040251</t>
  </si>
  <si>
    <t>3336040248</t>
  </si>
  <si>
    <t>3336040242</t>
  </si>
  <si>
    <t>3336040236</t>
  </si>
  <si>
    <t>3336040218</t>
  </si>
  <si>
    <t>3336040195</t>
  </si>
  <si>
    <t>3336040179</t>
  </si>
  <si>
    <t>3336040142</t>
  </si>
  <si>
    <t>3336040135</t>
  </si>
  <si>
    <t>3336040124</t>
  </si>
  <si>
    <t>3336040111</t>
  </si>
  <si>
    <t>3336040035</t>
  </si>
  <si>
    <t>3336040034</t>
  </si>
  <si>
    <t>3336040032</t>
  </si>
  <si>
    <t>3336040028</t>
  </si>
  <si>
    <t>3336040025</t>
  </si>
  <si>
    <t>3336040021</t>
  </si>
  <si>
    <t>3336040019</t>
  </si>
  <si>
    <t>3336040005</t>
  </si>
  <si>
    <t>3336039995</t>
  </si>
  <si>
    <t>3336039994</t>
  </si>
  <si>
    <t>3336039992</t>
  </si>
  <si>
    <t>3336039989</t>
  </si>
  <si>
    <t>3336040347</t>
  </si>
  <si>
    <t>3336040346</t>
  </si>
  <si>
    <t>3336040340</t>
  </si>
  <si>
    <t>3336040339</t>
  </si>
  <si>
    <t>3336040338</t>
  </si>
  <si>
    <t>3336040337</t>
  </si>
  <si>
    <t>3336040335</t>
  </si>
  <si>
    <t>3336040334</t>
  </si>
  <si>
    <t>3336040332</t>
  </si>
  <si>
    <t>3336040330</t>
  </si>
  <si>
    <t>3336040329</t>
  </si>
  <si>
    <t>3336040321</t>
  </si>
  <si>
    <t>3336040319</t>
  </si>
  <si>
    <t>3336040317</t>
  </si>
  <si>
    <t>FALLA NO CONFIRMADA.</t>
  </si>
  <si>
    <t>GAVETA DE DEPOSITO LLENA...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</si>
</sst>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11" fillId="5" borderId="78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62" xfId="0" applyNumberFormat="1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37" xfId="0" applyFont="1" applyFill="1" applyBorder="1" applyAlignment="1">
      <alignment horizontal="center" vertic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3"/>
      <tableStyleElement type="headerRow" dxfId="592"/>
      <tableStyleElement type="totalRow" dxfId="591"/>
      <tableStyleElement type="firstColumn" dxfId="590"/>
      <tableStyleElement type="lastColumn" dxfId="589"/>
      <tableStyleElement type="firstRowStripe" dxfId="588"/>
      <tableStyleElement type="firstColumnStripe" dxfId="58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7" t="s">
        <v>58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141.832442129627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104.49858796296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94.4985879629603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94.5651273148178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65.0556018518546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59.4964583333349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46.0611689814832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48.1852893518517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18.1091898148152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17.7719328703679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6.72986111111095 días</v>
      </c>
      <c r="B13" s="107" t="s">
        <v>2623</v>
      </c>
      <c r="C13" s="94">
        <v>44460.270138888889</v>
      </c>
      <c r="D13" s="94" t="s">
        <v>2174</v>
      </c>
      <c r="E13" s="138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7" t="s">
        <v>2624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55" priority="99428"/>
  </conditionalFormatting>
  <conditionalFormatting sqref="E3">
    <cfRule type="duplicateValues" dxfId="154" priority="121791"/>
  </conditionalFormatting>
  <conditionalFormatting sqref="E3">
    <cfRule type="duplicateValues" dxfId="153" priority="121792"/>
    <cfRule type="duplicateValues" dxfId="152" priority="121793"/>
  </conditionalFormatting>
  <conditionalFormatting sqref="E3">
    <cfRule type="duplicateValues" dxfId="151" priority="121794"/>
    <cfRule type="duplicateValues" dxfId="150" priority="121795"/>
    <cfRule type="duplicateValues" dxfId="149" priority="121796"/>
    <cfRule type="duplicateValues" dxfId="148" priority="121797"/>
  </conditionalFormatting>
  <conditionalFormatting sqref="B3">
    <cfRule type="duplicateValues" dxfId="147" priority="121798"/>
  </conditionalFormatting>
  <conditionalFormatting sqref="E4">
    <cfRule type="duplicateValues" dxfId="146" priority="143"/>
  </conditionalFormatting>
  <conditionalFormatting sqref="E4">
    <cfRule type="duplicateValues" dxfId="145" priority="140"/>
    <cfRule type="duplicateValues" dxfId="144" priority="141"/>
    <cfRule type="duplicateValues" dxfId="143" priority="142"/>
  </conditionalFormatting>
  <conditionalFormatting sqref="E4">
    <cfRule type="duplicateValues" dxfId="142" priority="139"/>
  </conditionalFormatting>
  <conditionalFormatting sqref="E4">
    <cfRule type="duplicateValues" dxfId="141" priority="136"/>
    <cfRule type="duplicateValues" dxfId="140" priority="137"/>
    <cfRule type="duplicateValues" dxfId="139" priority="138"/>
  </conditionalFormatting>
  <conditionalFormatting sqref="B4">
    <cfRule type="duplicateValues" dxfId="138" priority="135"/>
  </conditionalFormatting>
  <conditionalFormatting sqref="E4">
    <cfRule type="duplicateValues" dxfId="137" priority="134"/>
  </conditionalFormatting>
  <conditionalFormatting sqref="B5">
    <cfRule type="duplicateValues" dxfId="136" priority="118"/>
  </conditionalFormatting>
  <conditionalFormatting sqref="E5">
    <cfRule type="duplicateValues" dxfId="135" priority="117"/>
  </conditionalFormatting>
  <conditionalFormatting sqref="E5">
    <cfRule type="duplicateValues" dxfId="134" priority="114"/>
    <cfRule type="duplicateValues" dxfId="133" priority="115"/>
    <cfRule type="duplicateValues" dxfId="132" priority="116"/>
  </conditionalFormatting>
  <conditionalFormatting sqref="E5">
    <cfRule type="duplicateValues" dxfId="131" priority="113"/>
  </conditionalFormatting>
  <conditionalFormatting sqref="E5">
    <cfRule type="duplicateValues" dxfId="130" priority="110"/>
    <cfRule type="duplicateValues" dxfId="129" priority="111"/>
    <cfRule type="duplicateValues" dxfId="128" priority="112"/>
  </conditionalFormatting>
  <conditionalFormatting sqref="E5">
    <cfRule type="duplicateValues" dxfId="127" priority="109"/>
  </conditionalFormatting>
  <conditionalFormatting sqref="E7">
    <cfRule type="duplicateValues" dxfId="126" priority="62"/>
  </conditionalFormatting>
  <conditionalFormatting sqref="E7">
    <cfRule type="duplicateValues" dxfId="125" priority="60"/>
    <cfRule type="duplicateValues" dxfId="124" priority="61"/>
  </conditionalFormatting>
  <conditionalFormatting sqref="E7">
    <cfRule type="duplicateValues" dxfId="123" priority="57"/>
    <cfRule type="duplicateValues" dxfId="122" priority="58"/>
    <cfRule type="duplicateValues" dxfId="121" priority="59"/>
  </conditionalFormatting>
  <conditionalFormatting sqref="E7">
    <cfRule type="duplicateValues" dxfId="120" priority="53"/>
    <cfRule type="duplicateValues" dxfId="119" priority="54"/>
    <cfRule type="duplicateValues" dxfId="118" priority="55"/>
    <cfRule type="duplicateValues" dxfId="117" priority="56"/>
  </conditionalFormatting>
  <conditionalFormatting sqref="B7">
    <cfRule type="duplicateValues" dxfId="116" priority="52"/>
  </conditionalFormatting>
  <conditionalFormatting sqref="B7">
    <cfRule type="duplicateValues" dxfId="115" priority="50"/>
    <cfRule type="duplicateValues" dxfId="114" priority="51"/>
  </conditionalFormatting>
  <conditionalFormatting sqref="E8">
    <cfRule type="duplicateValues" dxfId="113" priority="49"/>
  </conditionalFormatting>
  <conditionalFormatting sqref="E8">
    <cfRule type="duplicateValues" dxfId="112" priority="48"/>
  </conditionalFormatting>
  <conditionalFormatting sqref="B8">
    <cfRule type="duplicateValues" dxfId="111" priority="47"/>
  </conditionalFormatting>
  <conditionalFormatting sqref="E8">
    <cfRule type="duplicateValues" dxfId="110" priority="46"/>
  </conditionalFormatting>
  <conditionalFormatting sqref="B8">
    <cfRule type="duplicateValues" dxfId="109" priority="45"/>
  </conditionalFormatting>
  <conditionalFormatting sqref="E8">
    <cfRule type="duplicateValues" dxfId="108" priority="44"/>
  </conditionalFormatting>
  <conditionalFormatting sqref="E9">
    <cfRule type="duplicateValues" dxfId="107" priority="33"/>
    <cfRule type="duplicateValues" dxfId="106" priority="34"/>
    <cfRule type="duplicateValues" dxfId="105" priority="35"/>
    <cfRule type="duplicateValues" dxfId="104" priority="36"/>
  </conditionalFormatting>
  <conditionalFormatting sqref="B9">
    <cfRule type="duplicateValues" dxfId="103" priority="130254"/>
  </conditionalFormatting>
  <conditionalFormatting sqref="E6">
    <cfRule type="duplicateValues" dxfId="102" priority="130256"/>
  </conditionalFormatting>
  <conditionalFormatting sqref="B6">
    <cfRule type="duplicateValues" dxfId="101" priority="130257"/>
  </conditionalFormatting>
  <conditionalFormatting sqref="B6">
    <cfRule type="duplicateValues" dxfId="100" priority="130258"/>
    <cfRule type="duplicateValues" dxfId="99" priority="130259"/>
    <cfRule type="duplicateValues" dxfId="98" priority="130260"/>
  </conditionalFormatting>
  <conditionalFormatting sqref="E6">
    <cfRule type="duplicateValues" dxfId="97" priority="130261"/>
    <cfRule type="duplicateValues" dxfId="96" priority="130262"/>
  </conditionalFormatting>
  <conditionalFormatting sqref="E6">
    <cfRule type="duplicateValues" dxfId="95" priority="130263"/>
    <cfRule type="duplicateValues" dxfId="94" priority="130264"/>
    <cfRule type="duplicateValues" dxfId="93" priority="130265"/>
  </conditionalFormatting>
  <conditionalFormatting sqref="E6">
    <cfRule type="duplicateValues" dxfId="92" priority="130266"/>
    <cfRule type="duplicateValues" dxfId="91" priority="130267"/>
    <cfRule type="duplicateValues" dxfId="90" priority="130268"/>
    <cfRule type="duplicateValues" dxfId="89" priority="130269"/>
  </conditionalFormatting>
  <conditionalFormatting sqref="B10">
    <cfRule type="duplicateValues" dxfId="88" priority="148812"/>
  </conditionalFormatting>
  <conditionalFormatting sqref="E10">
    <cfRule type="duplicateValues" dxfId="87" priority="148813"/>
  </conditionalFormatting>
  <conditionalFormatting sqref="E11:E12">
    <cfRule type="duplicateValues" dxfId="86" priority="26"/>
  </conditionalFormatting>
  <conditionalFormatting sqref="E11:E12">
    <cfRule type="duplicateValues" dxfId="85" priority="25"/>
  </conditionalFormatting>
  <conditionalFormatting sqref="E11:E12">
    <cfRule type="duplicateValues" dxfId="84" priority="23"/>
    <cfRule type="duplicateValues" dxfId="83" priority="24"/>
  </conditionalFormatting>
  <conditionalFormatting sqref="E11:E12">
    <cfRule type="duplicateValues" dxfId="82" priority="20"/>
    <cfRule type="duplicateValues" dxfId="81" priority="21"/>
    <cfRule type="duplicateValues" dxfId="80" priority="22"/>
  </conditionalFormatting>
  <conditionalFormatting sqref="B11:B12">
    <cfRule type="duplicateValues" dxfId="79" priority="18"/>
    <cfRule type="duplicateValues" dxfId="78" priority="19"/>
  </conditionalFormatting>
  <conditionalFormatting sqref="B11:B12">
    <cfRule type="duplicateValues" dxfId="77" priority="17"/>
  </conditionalFormatting>
  <conditionalFormatting sqref="B11:B12">
    <cfRule type="duplicateValues" dxfId="76" priority="14"/>
    <cfRule type="duplicateValues" dxfId="75" priority="15"/>
    <cfRule type="duplicateValues" dxfId="74" priority="16"/>
  </conditionalFormatting>
  <conditionalFormatting sqref="E13">
    <cfRule type="duplicateValues" dxfId="73" priority="13"/>
  </conditionalFormatting>
  <conditionalFormatting sqref="E13">
    <cfRule type="duplicateValues" dxfId="72" priority="12"/>
  </conditionalFormatting>
  <conditionalFormatting sqref="E13">
    <cfRule type="duplicateValues" dxfId="71" priority="10"/>
    <cfRule type="duplicateValues" dxfId="70" priority="11"/>
  </conditionalFormatting>
  <conditionalFormatting sqref="E13">
    <cfRule type="duplicateValues" dxfId="69" priority="7"/>
    <cfRule type="duplicateValues" dxfId="68" priority="8"/>
    <cfRule type="duplicateValues" dxfId="67" priority="9"/>
  </conditionalFormatting>
  <conditionalFormatting sqref="B13">
    <cfRule type="duplicateValues" dxfId="66" priority="5"/>
    <cfRule type="duplicateValues" dxfId="65" priority="6"/>
  </conditionalFormatting>
  <conditionalFormatting sqref="B13">
    <cfRule type="duplicateValues" dxfId="64" priority="4"/>
  </conditionalFormatting>
  <conditionalFormatting sqref="B13">
    <cfRule type="duplicateValues" dxfId="63" priority="1"/>
    <cfRule type="duplicateValues" dxfId="62" priority="2"/>
    <cfRule type="duplicateValues" dxfId="61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4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585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60" priority="12"/>
  </conditionalFormatting>
  <conditionalFormatting sqref="B1:B810 B823:B1048576">
    <cfRule type="duplicateValues" dxfId="59" priority="11"/>
  </conditionalFormatting>
  <conditionalFormatting sqref="A811:A814">
    <cfRule type="duplicateValues" dxfId="58" priority="10"/>
  </conditionalFormatting>
  <conditionalFormatting sqref="B811:B814">
    <cfRule type="duplicateValues" dxfId="57" priority="9"/>
  </conditionalFormatting>
  <conditionalFormatting sqref="A823:A1048576 A1:A814">
    <cfRule type="duplicateValues" dxfId="56" priority="8"/>
  </conditionalFormatting>
  <conditionalFormatting sqref="A815:A821">
    <cfRule type="duplicateValues" dxfId="55" priority="7"/>
  </conditionalFormatting>
  <conditionalFormatting sqref="B815:B821">
    <cfRule type="duplicateValues" dxfId="54" priority="6"/>
  </conditionalFormatting>
  <conditionalFormatting sqref="A815:A821">
    <cfRule type="duplicateValues" dxfId="53" priority="5"/>
  </conditionalFormatting>
  <conditionalFormatting sqref="A822">
    <cfRule type="duplicateValues" dxfId="52" priority="4"/>
  </conditionalFormatting>
  <conditionalFormatting sqref="A822">
    <cfRule type="duplicateValues" dxfId="51" priority="2"/>
  </conditionalFormatting>
  <conditionalFormatting sqref="B822">
    <cfRule type="duplicateValues" dxfId="5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9" t="s">
        <v>0</v>
      </c>
      <c r="B1" s="23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1" t="s">
        <v>8</v>
      </c>
      <c r="B9" s="232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3" t="s">
        <v>9</v>
      </c>
      <c r="B14" s="23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2968"/>
  <sheetViews>
    <sheetView tabSelected="1" zoomScale="93" zoomScaleNormal="93" workbookViewId="0">
      <pane ySplit="4" topLeftCell="A5" activePane="bottomLeft" state="frozen"/>
      <selection pane="bottomLeft" activeCell="A3" sqref="A3:Q3"/>
    </sheetView>
  </sheetViews>
  <sheetFormatPr baseColWidth="10" defaultColWidth="12.28515625" defaultRowHeight="15" x14ac:dyDescent="0.25"/>
  <cols>
    <col min="1" max="1" width="24.5703125" style="99" customWidth="1"/>
    <col min="2" max="2" width="19.7109375" style="81" bestFit="1" customWidth="1"/>
    <col min="3" max="3" width="21.5703125" style="43" customWidth="1"/>
    <col min="4" max="4" width="28" style="99" customWidth="1"/>
    <col min="5" max="5" width="12" style="74" bestFit="1" customWidth="1"/>
    <col min="6" max="6" width="11.85546875" style="44" customWidth="1"/>
    <col min="7" max="7" width="61" style="44" customWidth="1"/>
    <col min="8" max="11" width="6.42578125" style="44" customWidth="1"/>
    <col min="12" max="12" width="53.42578125" style="44" customWidth="1"/>
    <col min="13" max="13" width="18.85546875" style="99" bestFit="1" customWidth="1"/>
    <col min="14" max="14" width="17.140625" style="99" customWidth="1"/>
    <col min="15" max="15" width="40.42578125" style="99" customWidth="1"/>
    <col min="16" max="16" width="23.140625" style="129" customWidth="1"/>
    <col min="17" max="17" width="49.28515625" style="68" bestFit="1" customWidth="1"/>
    <col min="18" max="16384" width="12.28515625" style="42"/>
  </cols>
  <sheetData>
    <row r="1" spans="1:17" ht="18" x14ac:dyDescent="0.25">
      <c r="A1" s="165" t="s">
        <v>2147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2144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2652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36" t="str">
        <f>VLOOKUP(E5,'LISTADO ATM'!$A$2:$C$901,3,0)</f>
        <v>ESTE</v>
      </c>
      <c r="B5" s="156" t="s">
        <v>2699</v>
      </c>
      <c r="C5" s="94">
        <v>44467.961712962962</v>
      </c>
      <c r="D5" s="94" t="s">
        <v>2459</v>
      </c>
      <c r="E5" s="135">
        <v>399</v>
      </c>
      <c r="F5" s="156" t="str">
        <f>VLOOKUP(E5,VIP!$A$2:$O16313,2,0)</f>
        <v>DRBR399</v>
      </c>
      <c r="G5" s="136" t="str">
        <f>VLOOKUP(E5,'LISTADO ATM'!$A$2:$B$900,2,0)</f>
        <v xml:space="preserve">ATM Oficina La Romana II </v>
      </c>
      <c r="H5" s="136" t="str">
        <f>VLOOKUP(E5,VIP!$A$2:$O21274,7,FALSE)</f>
        <v>Si</v>
      </c>
      <c r="I5" s="136" t="str">
        <f>VLOOKUP(E5,VIP!$A$2:$O13239,8,FALSE)</f>
        <v>Si</v>
      </c>
      <c r="J5" s="136" t="str">
        <f>VLOOKUP(E5,VIP!$A$2:$O13189,8,FALSE)</f>
        <v>Si</v>
      </c>
      <c r="K5" s="136" t="str">
        <f>VLOOKUP(E5,VIP!$A$2:$O16763,6,0)</f>
        <v>NO</v>
      </c>
      <c r="L5" s="137" t="s">
        <v>2409</v>
      </c>
      <c r="M5" s="93" t="s">
        <v>2437</v>
      </c>
      <c r="N5" s="93" t="s">
        <v>2443</v>
      </c>
      <c r="O5" s="136" t="s">
        <v>2614</v>
      </c>
      <c r="P5" s="137"/>
      <c r="Q5" s="93" t="s">
        <v>2409</v>
      </c>
    </row>
    <row r="6" spans="1:17" s="119" customFormat="1" ht="18" x14ac:dyDescent="0.25">
      <c r="A6" s="136" t="str">
        <f>VLOOKUP(E6,'LISTADO ATM'!$A$2:$C$901,3,0)</f>
        <v>NORTE</v>
      </c>
      <c r="B6" s="156" t="s">
        <v>2700</v>
      </c>
      <c r="C6" s="94">
        <v>44467.959398148145</v>
      </c>
      <c r="D6" s="94" t="s">
        <v>2459</v>
      </c>
      <c r="E6" s="135">
        <v>144</v>
      </c>
      <c r="F6" s="156" t="str">
        <f>VLOOKUP(E6,VIP!$A$2:$O16314,2,0)</f>
        <v>DRBR144</v>
      </c>
      <c r="G6" s="136" t="str">
        <f>VLOOKUP(E6,'LISTADO ATM'!$A$2:$B$900,2,0)</f>
        <v xml:space="preserve">ATM Oficina Villa Altagracia </v>
      </c>
      <c r="H6" s="136" t="str">
        <f>VLOOKUP(E6,VIP!$A$2:$O21275,7,FALSE)</f>
        <v>Si</v>
      </c>
      <c r="I6" s="136" t="str">
        <f>VLOOKUP(E6,VIP!$A$2:$O13240,8,FALSE)</f>
        <v>Si</v>
      </c>
      <c r="J6" s="136" t="str">
        <f>VLOOKUP(E6,VIP!$A$2:$O13190,8,FALSE)</f>
        <v>Si</v>
      </c>
      <c r="K6" s="136" t="str">
        <f>VLOOKUP(E6,VIP!$A$2:$O16764,6,0)</f>
        <v>SI</v>
      </c>
      <c r="L6" s="137" t="s">
        <v>2409</v>
      </c>
      <c r="M6" s="93" t="s">
        <v>2437</v>
      </c>
      <c r="N6" s="93" t="s">
        <v>2443</v>
      </c>
      <c r="O6" s="136" t="s">
        <v>2614</v>
      </c>
      <c r="P6" s="137"/>
      <c r="Q6" s="93" t="s">
        <v>2409</v>
      </c>
    </row>
    <row r="7" spans="1:17" s="119" customFormat="1" ht="18" x14ac:dyDescent="0.25">
      <c r="A7" s="136" t="str">
        <f>VLOOKUP(E7,'LISTADO ATM'!$A$2:$C$901,3,0)</f>
        <v>SUR</v>
      </c>
      <c r="B7" s="156" t="s">
        <v>2701</v>
      </c>
      <c r="C7" s="94">
        <v>44467.913391203707</v>
      </c>
      <c r="D7" s="94" t="s">
        <v>2174</v>
      </c>
      <c r="E7" s="135">
        <v>249</v>
      </c>
      <c r="F7" s="156" t="str">
        <f>VLOOKUP(E7,VIP!$A$2:$O16315,2,0)</f>
        <v>DRBR249</v>
      </c>
      <c r="G7" s="136" t="str">
        <f>VLOOKUP(E7,'LISTADO ATM'!$A$2:$B$900,2,0)</f>
        <v xml:space="preserve">ATM Banco Agrícola Neiba </v>
      </c>
      <c r="H7" s="136" t="str">
        <f>VLOOKUP(E7,VIP!$A$2:$O21276,7,FALSE)</f>
        <v>Si</v>
      </c>
      <c r="I7" s="136" t="str">
        <f>VLOOKUP(E7,VIP!$A$2:$O13241,8,FALSE)</f>
        <v>Si</v>
      </c>
      <c r="J7" s="136" t="str">
        <f>VLOOKUP(E7,VIP!$A$2:$O13191,8,FALSE)</f>
        <v>Si</v>
      </c>
      <c r="K7" s="136" t="str">
        <f>VLOOKUP(E7,VIP!$A$2:$O16765,6,0)</f>
        <v>NO</v>
      </c>
      <c r="L7" s="137" t="s">
        <v>2713</v>
      </c>
      <c r="M7" s="93" t="s">
        <v>2437</v>
      </c>
      <c r="N7" s="93" t="s">
        <v>2443</v>
      </c>
      <c r="O7" s="136" t="s">
        <v>2445</v>
      </c>
      <c r="P7" s="137"/>
      <c r="Q7" s="93" t="s">
        <v>2713</v>
      </c>
    </row>
    <row r="8" spans="1:17" s="119" customFormat="1" ht="18" x14ac:dyDescent="0.25">
      <c r="A8" s="136" t="str">
        <f>VLOOKUP(E8,'LISTADO ATM'!$A$2:$C$901,3,0)</f>
        <v>NORTE</v>
      </c>
      <c r="B8" s="156" t="s">
        <v>2702</v>
      </c>
      <c r="C8" s="94">
        <v>44467.91201388889</v>
      </c>
      <c r="D8" s="94" t="s">
        <v>2612</v>
      </c>
      <c r="E8" s="135">
        <v>965</v>
      </c>
      <c r="F8" s="156" t="str">
        <f>VLOOKUP(E8,VIP!$A$2:$O16316,2,0)</f>
        <v>DRBR965</v>
      </c>
      <c r="G8" s="136" t="str">
        <f>VLOOKUP(E8,'LISTADO ATM'!$A$2:$B$900,2,0)</f>
        <v xml:space="preserve">ATM S/M La Fuente FUN (Santiago) </v>
      </c>
      <c r="H8" s="136" t="str">
        <f>VLOOKUP(E8,VIP!$A$2:$O21277,7,FALSE)</f>
        <v>Si</v>
      </c>
      <c r="I8" s="136" t="str">
        <f>VLOOKUP(E8,VIP!$A$2:$O13242,8,FALSE)</f>
        <v>Si</v>
      </c>
      <c r="J8" s="136" t="str">
        <f>VLOOKUP(E8,VIP!$A$2:$O13192,8,FALSE)</f>
        <v>Si</v>
      </c>
      <c r="K8" s="136" t="str">
        <f>VLOOKUP(E8,VIP!$A$2:$O16766,6,0)</f>
        <v>NO</v>
      </c>
      <c r="L8" s="137" t="s">
        <v>2625</v>
      </c>
      <c r="M8" s="93" t="s">
        <v>2437</v>
      </c>
      <c r="N8" s="93" t="s">
        <v>2443</v>
      </c>
      <c r="O8" s="136" t="s">
        <v>2613</v>
      </c>
      <c r="P8" s="137"/>
      <c r="Q8" s="93" t="s">
        <v>2625</v>
      </c>
    </row>
    <row r="9" spans="1:17" s="119" customFormat="1" ht="18" x14ac:dyDescent="0.25">
      <c r="A9" s="136" t="str">
        <f>VLOOKUP(E9,'LISTADO ATM'!$A$2:$C$901,3,0)</f>
        <v>ESTE</v>
      </c>
      <c r="B9" s="156" t="s">
        <v>2703</v>
      </c>
      <c r="C9" s="94">
        <v>44467.910011574073</v>
      </c>
      <c r="D9" s="94" t="s">
        <v>2440</v>
      </c>
      <c r="E9" s="135">
        <v>742</v>
      </c>
      <c r="F9" s="156" t="str">
        <f>VLOOKUP(E9,VIP!$A$2:$O16317,2,0)</f>
        <v>DRBR990</v>
      </c>
      <c r="G9" s="136" t="str">
        <f>VLOOKUP(E9,'LISTADO ATM'!$A$2:$B$900,2,0)</f>
        <v xml:space="preserve">ATM Oficina Plaza del Rey (La Romana) </v>
      </c>
      <c r="H9" s="136" t="str">
        <f>VLOOKUP(E9,VIP!$A$2:$O21278,7,FALSE)</f>
        <v>Si</v>
      </c>
      <c r="I9" s="136" t="str">
        <f>VLOOKUP(E9,VIP!$A$2:$O13243,8,FALSE)</f>
        <v>Si</v>
      </c>
      <c r="J9" s="136" t="str">
        <f>VLOOKUP(E9,VIP!$A$2:$O13193,8,FALSE)</f>
        <v>Si</v>
      </c>
      <c r="K9" s="136" t="str">
        <f>VLOOKUP(E9,VIP!$A$2:$O16767,6,0)</f>
        <v>NO</v>
      </c>
      <c r="L9" s="137" t="s">
        <v>2625</v>
      </c>
      <c r="M9" s="93" t="s">
        <v>2437</v>
      </c>
      <c r="N9" s="93" t="s">
        <v>2443</v>
      </c>
      <c r="O9" s="136" t="s">
        <v>2444</v>
      </c>
      <c r="P9" s="137"/>
      <c r="Q9" s="93" t="s">
        <v>2625</v>
      </c>
    </row>
    <row r="10" spans="1:17" s="119" customFormat="1" ht="18" x14ac:dyDescent="0.25">
      <c r="A10" s="136" t="str">
        <f>VLOOKUP(E10,'LISTADO ATM'!$A$2:$C$901,3,0)</f>
        <v>NORTE</v>
      </c>
      <c r="B10" s="156" t="s">
        <v>2704</v>
      </c>
      <c r="C10" s="94">
        <v>44467.908032407409</v>
      </c>
      <c r="D10" s="94" t="s">
        <v>2612</v>
      </c>
      <c r="E10" s="135">
        <v>8</v>
      </c>
      <c r="F10" s="156" t="str">
        <f>VLOOKUP(E10,VIP!$A$2:$O16318,2,0)</f>
        <v>DRBR008</v>
      </c>
      <c r="G10" s="136" t="str">
        <f>VLOOKUP(E10,'LISTADO ATM'!$A$2:$B$900,2,0)</f>
        <v>ATM Autoservicio Yaque</v>
      </c>
      <c r="H10" s="136" t="str">
        <f>VLOOKUP(E10,VIP!$A$2:$O21279,7,FALSE)</f>
        <v>Si</v>
      </c>
      <c r="I10" s="136" t="str">
        <f>VLOOKUP(E10,VIP!$A$2:$O13244,8,FALSE)</f>
        <v>Si</v>
      </c>
      <c r="J10" s="136" t="str">
        <f>VLOOKUP(E10,VIP!$A$2:$O13194,8,FALSE)</f>
        <v>Si</v>
      </c>
      <c r="K10" s="136" t="str">
        <f>VLOOKUP(E10,VIP!$A$2:$O16768,6,0)</f>
        <v>NO</v>
      </c>
      <c r="L10" s="137" t="s">
        <v>2625</v>
      </c>
      <c r="M10" s="93" t="s">
        <v>2437</v>
      </c>
      <c r="N10" s="93" t="s">
        <v>2443</v>
      </c>
      <c r="O10" s="136" t="s">
        <v>2613</v>
      </c>
      <c r="P10" s="155"/>
      <c r="Q10" s="93" t="s">
        <v>2714</v>
      </c>
    </row>
    <row r="11" spans="1:17" s="119" customFormat="1" ht="18" x14ac:dyDescent="0.25">
      <c r="A11" s="136" t="str">
        <f>VLOOKUP(E11,'LISTADO ATM'!$A$2:$C$901,3,0)</f>
        <v>NORTE</v>
      </c>
      <c r="B11" s="156" t="s">
        <v>2705</v>
      </c>
      <c r="C11" s="94">
        <v>44467.88590277778</v>
      </c>
      <c r="D11" s="94" t="s">
        <v>2459</v>
      </c>
      <c r="E11" s="135">
        <v>991</v>
      </c>
      <c r="F11" s="156" t="str">
        <f>VLOOKUP(E11,VIP!$A$2:$O16319,2,0)</f>
        <v>DRBR991</v>
      </c>
      <c r="G11" s="136" t="str">
        <f>VLOOKUP(E11,'LISTADO ATM'!$A$2:$B$900,2,0)</f>
        <v xml:space="preserve">ATM UNP Las Matas de Santa Cruz </v>
      </c>
      <c r="H11" s="136" t="str">
        <f>VLOOKUP(E11,VIP!$A$2:$O21280,7,FALSE)</f>
        <v>Si</v>
      </c>
      <c r="I11" s="136" t="str">
        <f>VLOOKUP(E11,VIP!$A$2:$O13245,8,FALSE)</f>
        <v>Si</v>
      </c>
      <c r="J11" s="136" t="str">
        <f>VLOOKUP(E11,VIP!$A$2:$O13195,8,FALSE)</f>
        <v>Si</v>
      </c>
      <c r="K11" s="136" t="str">
        <f>VLOOKUP(E11,VIP!$A$2:$O16769,6,0)</f>
        <v>NO</v>
      </c>
      <c r="L11" s="137" t="s">
        <v>2409</v>
      </c>
      <c r="M11" s="93" t="s">
        <v>2437</v>
      </c>
      <c r="N11" s="93" t="s">
        <v>2443</v>
      </c>
      <c r="O11" s="136" t="s">
        <v>2614</v>
      </c>
      <c r="P11" s="155"/>
      <c r="Q11" s="93" t="s">
        <v>2409</v>
      </c>
    </row>
    <row r="12" spans="1:17" s="119" customFormat="1" ht="18" x14ac:dyDescent="0.25">
      <c r="A12" s="136" t="str">
        <f>VLOOKUP(E12,'LISTADO ATM'!$A$2:$C$901,3,0)</f>
        <v>NORTE</v>
      </c>
      <c r="B12" s="156" t="s">
        <v>2706</v>
      </c>
      <c r="C12" s="94">
        <v>44467.883298611108</v>
      </c>
      <c r="D12" s="94" t="s">
        <v>2612</v>
      </c>
      <c r="E12" s="135">
        <v>763</v>
      </c>
      <c r="F12" s="156" t="str">
        <f>VLOOKUP(E12,VIP!$A$2:$O16320,2,0)</f>
        <v>DRBR439</v>
      </c>
      <c r="G12" s="136" t="str">
        <f>VLOOKUP(E12,'LISTADO ATM'!$A$2:$B$900,2,0)</f>
        <v xml:space="preserve">ATM UNP Montellano </v>
      </c>
      <c r="H12" s="136" t="str">
        <f>VLOOKUP(E12,VIP!$A$2:$O21281,7,FALSE)</f>
        <v>Si</v>
      </c>
      <c r="I12" s="136" t="str">
        <f>VLOOKUP(E12,VIP!$A$2:$O13246,8,FALSE)</f>
        <v>Si</v>
      </c>
      <c r="J12" s="136" t="str">
        <f>VLOOKUP(E12,VIP!$A$2:$O13196,8,FALSE)</f>
        <v>Si</v>
      </c>
      <c r="K12" s="136" t="str">
        <f>VLOOKUP(E12,VIP!$A$2:$O16770,6,0)</f>
        <v>NO</v>
      </c>
      <c r="L12" s="137" t="s">
        <v>2409</v>
      </c>
      <c r="M12" s="93" t="s">
        <v>2437</v>
      </c>
      <c r="N12" s="93" t="s">
        <v>2443</v>
      </c>
      <c r="O12" s="136" t="s">
        <v>2613</v>
      </c>
      <c r="P12" s="155"/>
      <c r="Q12" s="93" t="s">
        <v>2409</v>
      </c>
    </row>
    <row r="13" spans="1:17" s="119" customFormat="1" ht="18" x14ac:dyDescent="0.25">
      <c r="A13" s="136" t="str">
        <f>VLOOKUP(E13,'LISTADO ATM'!$A$2:$C$901,3,0)</f>
        <v>SUR</v>
      </c>
      <c r="B13" s="156" t="s">
        <v>2707</v>
      </c>
      <c r="C13" s="94">
        <v>44467.868506944447</v>
      </c>
      <c r="D13" s="94" t="s">
        <v>2459</v>
      </c>
      <c r="E13" s="135">
        <v>512</v>
      </c>
      <c r="F13" s="156" t="str">
        <f>VLOOKUP(E13,VIP!$A$2:$O16321,2,0)</f>
        <v>DRBR512</v>
      </c>
      <c r="G13" s="136" t="str">
        <f>VLOOKUP(E13,'LISTADO ATM'!$A$2:$B$900,2,0)</f>
        <v>ATM Plaza Jesús Ferreira</v>
      </c>
      <c r="H13" s="136" t="str">
        <f>VLOOKUP(E13,VIP!$A$2:$O21282,7,FALSE)</f>
        <v>N/A</v>
      </c>
      <c r="I13" s="136" t="str">
        <f>VLOOKUP(E13,VIP!$A$2:$O13247,8,FALSE)</f>
        <v>N/A</v>
      </c>
      <c r="J13" s="136" t="str">
        <f>VLOOKUP(E13,VIP!$A$2:$O13197,8,FALSE)</f>
        <v>N/A</v>
      </c>
      <c r="K13" s="136" t="str">
        <f>VLOOKUP(E13,VIP!$A$2:$O16771,6,0)</f>
        <v>N/A</v>
      </c>
      <c r="L13" s="137" t="s">
        <v>2409</v>
      </c>
      <c r="M13" s="93" t="s">
        <v>2437</v>
      </c>
      <c r="N13" s="93" t="s">
        <v>2443</v>
      </c>
      <c r="O13" s="136" t="s">
        <v>2614</v>
      </c>
      <c r="P13" s="155"/>
      <c r="Q13" s="93" t="s">
        <v>2409</v>
      </c>
    </row>
    <row r="14" spans="1:17" s="119" customFormat="1" ht="18" x14ac:dyDescent="0.25">
      <c r="A14" s="136" t="str">
        <f>VLOOKUP(E14,'LISTADO ATM'!$A$2:$C$901,3,0)</f>
        <v>NORTE</v>
      </c>
      <c r="B14" s="156" t="s">
        <v>2708</v>
      </c>
      <c r="C14" s="94">
        <v>44467.863298611112</v>
      </c>
      <c r="D14" s="94" t="s">
        <v>2612</v>
      </c>
      <c r="E14" s="135">
        <v>196</v>
      </c>
      <c r="F14" s="156" t="str">
        <f>VLOOKUP(E14,VIP!$A$2:$O16322,2,0)</f>
        <v>DRBR196</v>
      </c>
      <c r="G14" s="136" t="str">
        <f>VLOOKUP(E14,'LISTADO ATM'!$A$2:$B$900,2,0)</f>
        <v xml:space="preserve">ATM Estación Texaco Cangrejo Farmacia (Sosúa) </v>
      </c>
      <c r="H14" s="136" t="str">
        <f>VLOOKUP(E14,VIP!$A$2:$O21283,7,FALSE)</f>
        <v>Si</v>
      </c>
      <c r="I14" s="136" t="str">
        <f>VLOOKUP(E14,VIP!$A$2:$O13248,8,FALSE)</f>
        <v>Si</v>
      </c>
      <c r="J14" s="136" t="str">
        <f>VLOOKUP(E14,VIP!$A$2:$O13198,8,FALSE)</f>
        <v>Si</v>
      </c>
      <c r="K14" s="136" t="str">
        <f>VLOOKUP(E14,VIP!$A$2:$O16772,6,0)</f>
        <v>NO</v>
      </c>
      <c r="L14" s="137" t="s">
        <v>2409</v>
      </c>
      <c r="M14" s="93" t="s">
        <v>2437</v>
      </c>
      <c r="N14" s="93" t="s">
        <v>2443</v>
      </c>
      <c r="O14" s="136" t="s">
        <v>2613</v>
      </c>
      <c r="P14" s="137"/>
      <c r="Q14" s="93" t="s">
        <v>2409</v>
      </c>
    </row>
    <row r="15" spans="1:17" s="119" customFormat="1" ht="18" x14ac:dyDescent="0.25">
      <c r="A15" s="136" t="str">
        <f>VLOOKUP(E15,'LISTADO ATM'!$A$2:$C$901,3,0)</f>
        <v>DISTRITO NACIONAL</v>
      </c>
      <c r="B15" s="156" t="s">
        <v>2709</v>
      </c>
      <c r="C15" s="94">
        <v>44467.860798611109</v>
      </c>
      <c r="D15" s="94" t="s">
        <v>2440</v>
      </c>
      <c r="E15" s="135">
        <v>32</v>
      </c>
      <c r="F15" s="156" t="str">
        <f>VLOOKUP(E15,VIP!$A$2:$O16323,2,0)</f>
        <v>DRBR032</v>
      </c>
      <c r="G15" s="136" t="str">
        <f>VLOOKUP(E15,'LISTADO ATM'!$A$2:$B$900,2,0)</f>
        <v xml:space="preserve">ATM Oficina San Martín II </v>
      </c>
      <c r="H15" s="136" t="str">
        <f>VLOOKUP(E15,VIP!$A$2:$O21284,7,FALSE)</f>
        <v>Si</v>
      </c>
      <c r="I15" s="136" t="str">
        <f>VLOOKUP(E15,VIP!$A$2:$O13249,8,FALSE)</f>
        <v>Si</v>
      </c>
      <c r="J15" s="136" t="str">
        <f>VLOOKUP(E15,VIP!$A$2:$O13199,8,FALSE)</f>
        <v>Si</v>
      </c>
      <c r="K15" s="136" t="str">
        <f>VLOOKUP(E15,VIP!$A$2:$O16773,6,0)</f>
        <v>NO</v>
      </c>
      <c r="L15" s="137" t="s">
        <v>2409</v>
      </c>
      <c r="M15" s="93" t="s">
        <v>2437</v>
      </c>
      <c r="N15" s="93" t="s">
        <v>2443</v>
      </c>
      <c r="O15" s="136" t="s">
        <v>2444</v>
      </c>
      <c r="P15" s="137"/>
      <c r="Q15" s="93" t="s">
        <v>2409</v>
      </c>
    </row>
    <row r="16" spans="1:17" s="119" customFormat="1" ht="18" x14ac:dyDescent="0.25">
      <c r="A16" s="136" t="str">
        <f>VLOOKUP(E16,'LISTADO ATM'!$A$2:$C$901,3,0)</f>
        <v>DISTRITO NACIONAL</v>
      </c>
      <c r="B16" s="156" t="s">
        <v>2710</v>
      </c>
      <c r="C16" s="94">
        <v>44467.815833333334</v>
      </c>
      <c r="D16" s="94" t="s">
        <v>2459</v>
      </c>
      <c r="E16" s="135">
        <v>717</v>
      </c>
      <c r="F16" s="156" t="str">
        <f>VLOOKUP(E16,VIP!$A$2:$O16324,2,0)</f>
        <v>DRBR24K</v>
      </c>
      <c r="G16" s="136" t="str">
        <f>VLOOKUP(E16,'LISTADO ATM'!$A$2:$B$900,2,0)</f>
        <v xml:space="preserve">ATM Oficina Los Alcarrizos </v>
      </c>
      <c r="H16" s="136" t="str">
        <f>VLOOKUP(E16,VIP!$A$2:$O21285,7,FALSE)</f>
        <v>Si</v>
      </c>
      <c r="I16" s="136" t="str">
        <f>VLOOKUP(E16,VIP!$A$2:$O13250,8,FALSE)</f>
        <v>Si</v>
      </c>
      <c r="J16" s="136" t="str">
        <f>VLOOKUP(E16,VIP!$A$2:$O13200,8,FALSE)</f>
        <v>Si</v>
      </c>
      <c r="K16" s="136" t="str">
        <f>VLOOKUP(E16,VIP!$A$2:$O16774,6,0)</f>
        <v>SI</v>
      </c>
      <c r="L16" s="137" t="s">
        <v>2409</v>
      </c>
      <c r="M16" s="93" t="s">
        <v>2437</v>
      </c>
      <c r="N16" s="93" t="s">
        <v>2443</v>
      </c>
      <c r="O16" s="136" t="s">
        <v>2614</v>
      </c>
      <c r="P16" s="137"/>
      <c r="Q16" s="93" t="s">
        <v>2409</v>
      </c>
    </row>
    <row r="17" spans="1:17" s="119" customFormat="1" ht="18" x14ac:dyDescent="0.25">
      <c r="A17" s="136" t="str">
        <f>VLOOKUP(E17,'LISTADO ATM'!$A$2:$C$901,3,0)</f>
        <v>ESTE</v>
      </c>
      <c r="B17" s="156" t="s">
        <v>2711</v>
      </c>
      <c r="C17" s="94">
        <v>44467.811701388891</v>
      </c>
      <c r="D17" s="94" t="s">
        <v>2459</v>
      </c>
      <c r="E17" s="135">
        <v>651</v>
      </c>
      <c r="F17" s="156" t="str">
        <f>VLOOKUP(E17,VIP!$A$2:$O16325,2,0)</f>
        <v>DRBR651</v>
      </c>
      <c r="G17" s="136" t="str">
        <f>VLOOKUP(E17,'LISTADO ATM'!$A$2:$B$900,2,0)</f>
        <v>ATM Eco Petroleo Romana</v>
      </c>
      <c r="H17" s="136" t="str">
        <f>VLOOKUP(E17,VIP!$A$2:$O21286,7,FALSE)</f>
        <v>Si</v>
      </c>
      <c r="I17" s="136" t="str">
        <f>VLOOKUP(E17,VIP!$A$2:$O13251,8,FALSE)</f>
        <v>Si</v>
      </c>
      <c r="J17" s="136" t="str">
        <f>VLOOKUP(E17,VIP!$A$2:$O13201,8,FALSE)</f>
        <v>Si</v>
      </c>
      <c r="K17" s="136" t="str">
        <f>VLOOKUP(E17,VIP!$A$2:$O16775,6,0)</f>
        <v>NO</v>
      </c>
      <c r="L17" s="137" t="s">
        <v>2409</v>
      </c>
      <c r="M17" s="93" t="s">
        <v>2437</v>
      </c>
      <c r="N17" s="93" t="s">
        <v>2443</v>
      </c>
      <c r="O17" s="136" t="s">
        <v>2614</v>
      </c>
      <c r="P17" s="137"/>
      <c r="Q17" s="93" t="s">
        <v>2409</v>
      </c>
    </row>
    <row r="18" spans="1:17" s="119" customFormat="1" ht="18" x14ac:dyDescent="0.25">
      <c r="A18" s="136" t="str">
        <f>VLOOKUP(E18,'LISTADO ATM'!$A$2:$C$901,3,0)</f>
        <v>DISTRITO NACIONAL</v>
      </c>
      <c r="B18" s="156" t="s">
        <v>2712</v>
      </c>
      <c r="C18" s="94">
        <v>44467.808217592596</v>
      </c>
      <c r="D18" s="94" t="s">
        <v>2440</v>
      </c>
      <c r="E18" s="135">
        <v>628</v>
      </c>
      <c r="F18" s="156" t="str">
        <f>VLOOKUP(E18,VIP!$A$2:$O16326,2,0)</f>
        <v>DRBR086</v>
      </c>
      <c r="G18" s="136" t="str">
        <f>VLOOKUP(E18,'LISTADO ATM'!$A$2:$B$900,2,0)</f>
        <v xml:space="preserve">ATM Autobanco San Isidro </v>
      </c>
      <c r="H18" s="136" t="str">
        <f>VLOOKUP(E18,VIP!$A$2:$O21287,7,FALSE)</f>
        <v>Si</v>
      </c>
      <c r="I18" s="136" t="str">
        <f>VLOOKUP(E18,VIP!$A$2:$O13252,8,FALSE)</f>
        <v>Si</v>
      </c>
      <c r="J18" s="136" t="str">
        <f>VLOOKUP(E18,VIP!$A$2:$O13202,8,FALSE)</f>
        <v>Si</v>
      </c>
      <c r="K18" s="136" t="str">
        <f>VLOOKUP(E18,VIP!$A$2:$O16776,6,0)</f>
        <v>SI</v>
      </c>
      <c r="L18" s="137" t="s">
        <v>2409</v>
      </c>
      <c r="M18" s="93" t="s">
        <v>2437</v>
      </c>
      <c r="N18" s="93" t="s">
        <v>2443</v>
      </c>
      <c r="O18" s="136" t="s">
        <v>2444</v>
      </c>
      <c r="P18" s="137"/>
      <c r="Q18" s="93" t="s">
        <v>2409</v>
      </c>
    </row>
    <row r="19" spans="1:17" s="119" customFormat="1" ht="18" x14ac:dyDescent="0.25">
      <c r="A19" s="136" t="str">
        <f>VLOOKUP(E19,'LISTADO ATM'!$A$2:$C$901,3,0)</f>
        <v>DISTRITO NACIONAL</v>
      </c>
      <c r="B19" s="156" t="s">
        <v>2665</v>
      </c>
      <c r="C19" s="94">
        <v>44467.804988425924</v>
      </c>
      <c r="D19" s="94" t="s">
        <v>2440</v>
      </c>
      <c r="E19" s="135">
        <v>572</v>
      </c>
      <c r="F19" s="156" t="str">
        <f>VLOOKUP(E19,VIP!$A$2:$O16312,2,0)</f>
        <v>DRBR174</v>
      </c>
      <c r="G19" s="136" t="str">
        <f>VLOOKUP(E19,'LISTADO ATM'!$A$2:$B$900,2,0)</f>
        <v xml:space="preserve">ATM Olé Ovando </v>
      </c>
      <c r="H19" s="136" t="str">
        <f>VLOOKUP(E19,VIP!$A$2:$O21273,7,FALSE)</f>
        <v>Si</v>
      </c>
      <c r="I19" s="136" t="str">
        <f>VLOOKUP(E19,VIP!$A$2:$O13238,8,FALSE)</f>
        <v>Si</v>
      </c>
      <c r="J19" s="136" t="str">
        <f>VLOOKUP(E19,VIP!$A$2:$O13188,8,FALSE)</f>
        <v>Si</v>
      </c>
      <c r="K19" s="136" t="str">
        <f>VLOOKUP(E19,VIP!$A$2:$O16762,6,0)</f>
        <v>NO</v>
      </c>
      <c r="L19" s="137" t="s">
        <v>2433</v>
      </c>
      <c r="M19" s="93" t="s">
        <v>2437</v>
      </c>
      <c r="N19" s="93" t="s">
        <v>2443</v>
      </c>
      <c r="O19" s="136" t="s">
        <v>2444</v>
      </c>
      <c r="P19" s="137"/>
      <c r="Q19" s="93" t="s">
        <v>2433</v>
      </c>
    </row>
    <row r="20" spans="1:17" s="119" customFormat="1" ht="18" x14ac:dyDescent="0.25">
      <c r="A20" s="136" t="str">
        <f>VLOOKUP(E20,'LISTADO ATM'!$A$2:$C$901,3,0)</f>
        <v>DISTRITO NACIONAL</v>
      </c>
      <c r="B20" s="156" t="s">
        <v>2666</v>
      </c>
      <c r="C20" s="94">
        <v>44467.80028935185</v>
      </c>
      <c r="D20" s="94" t="s">
        <v>2440</v>
      </c>
      <c r="E20" s="135">
        <v>557</v>
      </c>
      <c r="F20" s="156" t="str">
        <f>VLOOKUP(E20,VIP!$A$2:$O16313,2,0)</f>
        <v>DRBR022</v>
      </c>
      <c r="G20" s="136" t="str">
        <f>VLOOKUP(E20,'LISTADO ATM'!$A$2:$B$900,2,0)</f>
        <v xml:space="preserve">ATM Multicentro La Sirena Ave. Mella </v>
      </c>
      <c r="H20" s="136" t="str">
        <f>VLOOKUP(E20,VIP!$A$2:$O21274,7,FALSE)</f>
        <v>Si</v>
      </c>
      <c r="I20" s="136" t="str">
        <f>VLOOKUP(E20,VIP!$A$2:$O13239,8,FALSE)</f>
        <v>Si</v>
      </c>
      <c r="J20" s="136" t="str">
        <f>VLOOKUP(E20,VIP!$A$2:$O13189,8,FALSE)</f>
        <v>Si</v>
      </c>
      <c r="K20" s="136" t="str">
        <f>VLOOKUP(E20,VIP!$A$2:$O16763,6,0)</f>
        <v>SI</v>
      </c>
      <c r="L20" s="137" t="s">
        <v>2433</v>
      </c>
      <c r="M20" s="93" t="s">
        <v>2437</v>
      </c>
      <c r="N20" s="93" t="s">
        <v>2443</v>
      </c>
      <c r="O20" s="136" t="s">
        <v>2444</v>
      </c>
      <c r="P20" s="137"/>
      <c r="Q20" s="93" t="s">
        <v>2433</v>
      </c>
    </row>
    <row r="21" spans="1:17" s="119" customFormat="1" ht="18" x14ac:dyDescent="0.25">
      <c r="A21" s="136" t="str">
        <f>VLOOKUP(E21,'LISTADO ATM'!$A$2:$C$901,3,0)</f>
        <v>NORTE</v>
      </c>
      <c r="B21" s="156" t="s">
        <v>2667</v>
      </c>
      <c r="C21" s="94">
        <v>44467.796620370369</v>
      </c>
      <c r="D21" s="94" t="s">
        <v>2459</v>
      </c>
      <c r="E21" s="135">
        <v>288</v>
      </c>
      <c r="F21" s="156" t="str">
        <f>VLOOKUP(E21,VIP!$A$2:$O16314,2,0)</f>
        <v>DRBR288</v>
      </c>
      <c r="G21" s="136" t="str">
        <f>VLOOKUP(E21,'LISTADO ATM'!$A$2:$B$900,2,0)</f>
        <v xml:space="preserve">ATM Oficina Camino Real II (Puerto Plata) </v>
      </c>
      <c r="H21" s="136" t="str">
        <f>VLOOKUP(E21,VIP!$A$2:$O21275,7,FALSE)</f>
        <v>N/A</v>
      </c>
      <c r="I21" s="136" t="str">
        <f>VLOOKUP(E21,VIP!$A$2:$O13240,8,FALSE)</f>
        <v>N/A</v>
      </c>
      <c r="J21" s="136" t="str">
        <f>VLOOKUP(E21,VIP!$A$2:$O13190,8,FALSE)</f>
        <v>N/A</v>
      </c>
      <c r="K21" s="136" t="str">
        <f>VLOOKUP(E21,VIP!$A$2:$O16764,6,0)</f>
        <v>N/A</v>
      </c>
      <c r="L21" s="137" t="s">
        <v>2409</v>
      </c>
      <c r="M21" s="93" t="s">
        <v>2437</v>
      </c>
      <c r="N21" s="93" t="s">
        <v>2443</v>
      </c>
      <c r="O21" s="136" t="s">
        <v>2614</v>
      </c>
      <c r="P21" s="137"/>
      <c r="Q21" s="93" t="s">
        <v>2409</v>
      </c>
    </row>
    <row r="22" spans="1:17" s="119" customFormat="1" ht="18" x14ac:dyDescent="0.25">
      <c r="A22" s="136" t="str">
        <f>VLOOKUP(E22,'LISTADO ATM'!$A$2:$C$901,3,0)</f>
        <v>ESTE</v>
      </c>
      <c r="B22" s="156" t="s">
        <v>2668</v>
      </c>
      <c r="C22" s="94">
        <v>44467.778854166667</v>
      </c>
      <c r="D22" s="94" t="s">
        <v>2174</v>
      </c>
      <c r="E22" s="135">
        <v>795</v>
      </c>
      <c r="F22" s="156" t="str">
        <f>VLOOKUP(E22,VIP!$A$2:$O16315,2,0)</f>
        <v>DRBR795</v>
      </c>
      <c r="G22" s="136" t="str">
        <f>VLOOKUP(E22,'LISTADO ATM'!$A$2:$B$900,2,0)</f>
        <v xml:space="preserve">ATM UNP Guaymate (La Romana) </v>
      </c>
      <c r="H22" s="136" t="str">
        <f>VLOOKUP(E22,VIP!$A$2:$O21276,7,FALSE)</f>
        <v>Si</v>
      </c>
      <c r="I22" s="136" t="str">
        <f>VLOOKUP(E22,VIP!$A$2:$O13241,8,FALSE)</f>
        <v>Si</v>
      </c>
      <c r="J22" s="136" t="str">
        <f>VLOOKUP(E22,VIP!$A$2:$O13191,8,FALSE)</f>
        <v>Si</v>
      </c>
      <c r="K22" s="136" t="str">
        <f>VLOOKUP(E22,VIP!$A$2:$O16765,6,0)</f>
        <v>NO</v>
      </c>
      <c r="L22" s="137" t="s">
        <v>2238</v>
      </c>
      <c r="M22" s="93" t="s">
        <v>2437</v>
      </c>
      <c r="N22" s="93" t="s">
        <v>2443</v>
      </c>
      <c r="O22" s="136" t="s">
        <v>2445</v>
      </c>
      <c r="P22" s="137"/>
      <c r="Q22" s="93" t="s">
        <v>2238</v>
      </c>
    </row>
    <row r="23" spans="1:17" s="119" customFormat="1" ht="18" x14ac:dyDescent="0.25">
      <c r="A23" s="136" t="str">
        <f>VLOOKUP(E23,'LISTADO ATM'!$A$2:$C$901,3,0)</f>
        <v>ESTE</v>
      </c>
      <c r="B23" s="156" t="s">
        <v>2669</v>
      </c>
      <c r="C23" s="94">
        <v>44467.776250000003</v>
      </c>
      <c r="D23" s="94" t="s">
        <v>2174</v>
      </c>
      <c r="E23" s="135">
        <v>368</v>
      </c>
      <c r="F23" s="156" t="str">
        <f>VLOOKUP(E23,VIP!$A$2:$O16316,2,0)</f>
        <v xml:space="preserve">DRBR368 </v>
      </c>
      <c r="G23" s="136" t="str">
        <f>VLOOKUP(E23,'LISTADO ATM'!$A$2:$B$900,2,0)</f>
        <v>ATM Ayuntamiento Peralvillo</v>
      </c>
      <c r="H23" s="136" t="str">
        <f>VLOOKUP(E23,VIP!$A$2:$O21277,7,FALSE)</f>
        <v>N/A</v>
      </c>
      <c r="I23" s="136" t="str">
        <f>VLOOKUP(E23,VIP!$A$2:$O13242,8,FALSE)</f>
        <v>N/A</v>
      </c>
      <c r="J23" s="136" t="str">
        <f>VLOOKUP(E23,VIP!$A$2:$O13192,8,FALSE)</f>
        <v>N/A</v>
      </c>
      <c r="K23" s="136" t="str">
        <f>VLOOKUP(E23,VIP!$A$2:$O16766,6,0)</f>
        <v>N/A</v>
      </c>
      <c r="L23" s="137" t="s">
        <v>2238</v>
      </c>
      <c r="M23" s="93" t="s">
        <v>2437</v>
      </c>
      <c r="N23" s="93" t="s">
        <v>2443</v>
      </c>
      <c r="O23" s="136" t="s">
        <v>2445</v>
      </c>
      <c r="P23" s="137"/>
      <c r="Q23" s="93" t="s">
        <v>2238</v>
      </c>
    </row>
    <row r="24" spans="1:17" s="119" customFormat="1" ht="18" x14ac:dyDescent="0.25">
      <c r="A24" s="136" t="str">
        <f>VLOOKUP(E24,'LISTADO ATM'!$A$2:$C$901,3,0)</f>
        <v>ESTE</v>
      </c>
      <c r="B24" s="156" t="s">
        <v>2670</v>
      </c>
      <c r="C24" s="94">
        <v>44467.774907407409</v>
      </c>
      <c r="D24" s="94" t="s">
        <v>2459</v>
      </c>
      <c r="E24" s="135">
        <v>844</v>
      </c>
      <c r="F24" s="156" t="str">
        <f>VLOOKUP(E24,VIP!$A$2:$O16317,2,0)</f>
        <v>DRBR844</v>
      </c>
      <c r="G24" s="136" t="str">
        <f>VLOOKUP(E24,'LISTADO ATM'!$A$2:$B$900,2,0)</f>
        <v xml:space="preserve">ATM San Juan Shopping Center (Bávaro) </v>
      </c>
      <c r="H24" s="136" t="str">
        <f>VLOOKUP(E24,VIP!$A$2:$O21278,7,FALSE)</f>
        <v>Si</v>
      </c>
      <c r="I24" s="136" t="str">
        <f>VLOOKUP(E24,VIP!$A$2:$O13243,8,FALSE)</f>
        <v>Si</v>
      </c>
      <c r="J24" s="136" t="str">
        <f>VLOOKUP(E24,VIP!$A$2:$O13193,8,FALSE)</f>
        <v>Si</v>
      </c>
      <c r="K24" s="136" t="str">
        <f>VLOOKUP(E24,VIP!$A$2:$O16767,6,0)</f>
        <v>NO</v>
      </c>
      <c r="L24" s="137" t="s">
        <v>2625</v>
      </c>
      <c r="M24" s="93" t="s">
        <v>2437</v>
      </c>
      <c r="N24" s="93" t="s">
        <v>2443</v>
      </c>
      <c r="O24" s="136" t="s">
        <v>2614</v>
      </c>
      <c r="P24" s="137"/>
      <c r="Q24" s="93" t="s">
        <v>2625</v>
      </c>
    </row>
    <row r="25" spans="1:17" s="119" customFormat="1" ht="18" x14ac:dyDescent="0.25">
      <c r="A25" s="136" t="str">
        <f>VLOOKUP(E25,'LISTADO ATM'!$A$2:$C$901,3,0)</f>
        <v>ESTE</v>
      </c>
      <c r="B25" s="156" t="s">
        <v>2671</v>
      </c>
      <c r="C25" s="94">
        <v>44467.77275462963</v>
      </c>
      <c r="D25" s="94" t="s">
        <v>2459</v>
      </c>
      <c r="E25" s="135">
        <v>211</v>
      </c>
      <c r="F25" s="156" t="str">
        <f>VLOOKUP(E25,VIP!$A$2:$O16318,2,0)</f>
        <v>DRBR211</v>
      </c>
      <c r="G25" s="136" t="str">
        <f>VLOOKUP(E25,'LISTADO ATM'!$A$2:$B$900,2,0)</f>
        <v xml:space="preserve">ATM Oficina La Romana I </v>
      </c>
      <c r="H25" s="136" t="str">
        <f>VLOOKUP(E25,VIP!$A$2:$O21279,7,FALSE)</f>
        <v>Si</v>
      </c>
      <c r="I25" s="136" t="str">
        <f>VLOOKUP(E25,VIP!$A$2:$O13244,8,FALSE)</f>
        <v>Si</v>
      </c>
      <c r="J25" s="136" t="str">
        <f>VLOOKUP(E25,VIP!$A$2:$O13194,8,FALSE)</f>
        <v>Si</v>
      </c>
      <c r="K25" s="136" t="str">
        <f>VLOOKUP(E25,VIP!$A$2:$O16768,6,0)</f>
        <v>NO</v>
      </c>
      <c r="L25" s="137" t="s">
        <v>2238</v>
      </c>
      <c r="M25" s="93" t="s">
        <v>2437</v>
      </c>
      <c r="N25" s="93" t="s">
        <v>2443</v>
      </c>
      <c r="O25" s="136" t="s">
        <v>2614</v>
      </c>
      <c r="P25" s="137"/>
      <c r="Q25" s="93" t="s">
        <v>2238</v>
      </c>
    </row>
    <row r="26" spans="1:17" s="119" customFormat="1" ht="18" x14ac:dyDescent="0.25">
      <c r="A26" s="136" t="str">
        <f>VLOOKUP(E26,'LISTADO ATM'!$A$2:$C$901,3,0)</f>
        <v>DISTRITO NACIONAL</v>
      </c>
      <c r="B26" s="156" t="s">
        <v>2672</v>
      </c>
      <c r="C26" s="94">
        <v>44467.772129629629</v>
      </c>
      <c r="D26" s="94" t="s">
        <v>2174</v>
      </c>
      <c r="E26" s="135">
        <v>36</v>
      </c>
      <c r="F26" s="156" t="str">
        <f>VLOOKUP(E26,VIP!$A$2:$O16319,2,0)</f>
        <v>DRBR036</v>
      </c>
      <c r="G26" s="136" t="str">
        <f>VLOOKUP(E26,'LISTADO ATM'!$A$2:$B$900,2,0)</f>
        <v xml:space="preserve">ATM Banco Central </v>
      </c>
      <c r="H26" s="136" t="str">
        <f>VLOOKUP(E26,VIP!$A$2:$O21280,7,FALSE)</f>
        <v>Si</v>
      </c>
      <c r="I26" s="136" t="str">
        <f>VLOOKUP(E26,VIP!$A$2:$O13245,8,FALSE)</f>
        <v>Si</v>
      </c>
      <c r="J26" s="136" t="str">
        <f>VLOOKUP(E26,VIP!$A$2:$O13195,8,FALSE)</f>
        <v>Si</v>
      </c>
      <c r="K26" s="136" t="str">
        <f>VLOOKUP(E26,VIP!$A$2:$O16769,6,0)</f>
        <v>SI</v>
      </c>
      <c r="L26" s="137" t="s">
        <v>2212</v>
      </c>
      <c r="M26" s="93" t="s">
        <v>2437</v>
      </c>
      <c r="N26" s="93" t="s">
        <v>2443</v>
      </c>
      <c r="O26" s="136" t="s">
        <v>2445</v>
      </c>
      <c r="P26" s="155"/>
      <c r="Q26" s="93" t="s">
        <v>2212</v>
      </c>
    </row>
    <row r="27" spans="1:17" s="119" customFormat="1" ht="18" x14ac:dyDescent="0.25">
      <c r="A27" s="136" t="str">
        <f>VLOOKUP(E27,'LISTADO ATM'!$A$2:$C$901,3,0)</f>
        <v>DISTRITO NACIONAL</v>
      </c>
      <c r="B27" s="156" t="s">
        <v>2673</v>
      </c>
      <c r="C27" s="94">
        <v>44467.767395833333</v>
      </c>
      <c r="D27" s="94" t="s">
        <v>2174</v>
      </c>
      <c r="E27" s="135">
        <v>375</v>
      </c>
      <c r="F27" s="156" t="str">
        <f>VLOOKUP(E27,VIP!$A$2:$O16320,2,0)</f>
        <v>DRBR375</v>
      </c>
      <c r="G27" s="136" t="str">
        <f>VLOOKUP(E27,'LISTADO ATM'!$A$2:$B$900,2,0)</f>
        <v>ATM Base Naval Las Caletas</v>
      </c>
      <c r="H27" s="136" t="str">
        <f>VLOOKUP(E27,VIP!$A$2:$O21281,7,FALSE)</f>
        <v>N/A</v>
      </c>
      <c r="I27" s="136" t="str">
        <f>VLOOKUP(E27,VIP!$A$2:$O13246,8,FALSE)</f>
        <v>N/A</v>
      </c>
      <c r="J27" s="136" t="str">
        <f>VLOOKUP(E27,VIP!$A$2:$O13196,8,FALSE)</f>
        <v>N/A</v>
      </c>
      <c r="K27" s="136" t="str">
        <f>VLOOKUP(E27,VIP!$A$2:$O16770,6,0)</f>
        <v>N/A</v>
      </c>
      <c r="L27" s="137" t="s">
        <v>2212</v>
      </c>
      <c r="M27" s="93" t="s">
        <v>2437</v>
      </c>
      <c r="N27" s="93" t="s">
        <v>2443</v>
      </c>
      <c r="O27" s="136" t="s">
        <v>2445</v>
      </c>
      <c r="P27" s="137"/>
      <c r="Q27" s="93" t="s">
        <v>2212</v>
      </c>
    </row>
    <row r="28" spans="1:17" s="119" customFormat="1" ht="18" x14ac:dyDescent="0.25">
      <c r="A28" s="136" t="str">
        <f>VLOOKUP(E28,'LISTADO ATM'!$A$2:$C$901,3,0)</f>
        <v>NORTE</v>
      </c>
      <c r="B28" s="156" t="s">
        <v>2674</v>
      </c>
      <c r="C28" s="94">
        <v>44467.736851851849</v>
      </c>
      <c r="D28" s="94" t="s">
        <v>2612</v>
      </c>
      <c r="E28" s="135">
        <v>632</v>
      </c>
      <c r="F28" s="156" t="str">
        <f>VLOOKUP(E28,VIP!$A$2:$O16321,2,0)</f>
        <v>DRBR263</v>
      </c>
      <c r="G28" s="136" t="str">
        <f>VLOOKUP(E28,'LISTADO ATM'!$A$2:$B$900,2,0)</f>
        <v xml:space="preserve">ATM Autobanco Gurabo </v>
      </c>
      <c r="H28" s="136" t="str">
        <f>VLOOKUP(E28,VIP!$A$2:$O21282,7,FALSE)</f>
        <v>Si</v>
      </c>
      <c r="I28" s="136" t="str">
        <f>VLOOKUP(E28,VIP!$A$2:$O13247,8,FALSE)</f>
        <v>Si</v>
      </c>
      <c r="J28" s="136" t="str">
        <f>VLOOKUP(E28,VIP!$A$2:$O13197,8,FALSE)</f>
        <v>Si</v>
      </c>
      <c r="K28" s="136" t="str">
        <f>VLOOKUP(E28,VIP!$A$2:$O16771,6,0)</f>
        <v>NO</v>
      </c>
      <c r="L28" s="137" t="s">
        <v>2409</v>
      </c>
      <c r="M28" s="93" t="s">
        <v>2437</v>
      </c>
      <c r="N28" s="93" t="s">
        <v>2443</v>
      </c>
      <c r="O28" s="136" t="s">
        <v>2613</v>
      </c>
      <c r="P28" s="155"/>
      <c r="Q28" s="93" t="s">
        <v>2409</v>
      </c>
    </row>
    <row r="29" spans="1:17" s="119" customFormat="1" ht="18" x14ac:dyDescent="0.25">
      <c r="A29" s="136" t="str">
        <f>VLOOKUP(E29,'LISTADO ATM'!$A$2:$C$901,3,0)</f>
        <v>NORTE</v>
      </c>
      <c r="B29" s="156" t="s">
        <v>2675</v>
      </c>
      <c r="C29" s="94">
        <v>44467.736388888887</v>
      </c>
      <c r="D29" s="94" t="s">
        <v>2459</v>
      </c>
      <c r="E29" s="135">
        <v>291</v>
      </c>
      <c r="F29" s="156" t="str">
        <f>VLOOKUP(E29,VIP!$A$2:$O16322,2,0)</f>
        <v>DRBR291</v>
      </c>
      <c r="G29" s="136" t="str">
        <f>VLOOKUP(E29,'LISTADO ATM'!$A$2:$B$900,2,0)</f>
        <v xml:space="preserve">ATM S/M Jumbo Las Colinas </v>
      </c>
      <c r="H29" s="136" t="str">
        <f>VLOOKUP(E29,VIP!$A$2:$O21283,7,FALSE)</f>
        <v>Si</v>
      </c>
      <c r="I29" s="136" t="str">
        <f>VLOOKUP(E29,VIP!$A$2:$O13248,8,FALSE)</f>
        <v>Si</v>
      </c>
      <c r="J29" s="136" t="str">
        <f>VLOOKUP(E29,VIP!$A$2:$O13198,8,FALSE)</f>
        <v>Si</v>
      </c>
      <c r="K29" s="136" t="str">
        <f>VLOOKUP(E29,VIP!$A$2:$O16772,6,0)</f>
        <v>NO</v>
      </c>
      <c r="L29" s="137" t="s">
        <v>2625</v>
      </c>
      <c r="M29" s="93" t="s">
        <v>2437</v>
      </c>
      <c r="N29" s="93" t="s">
        <v>2443</v>
      </c>
      <c r="O29" s="136" t="s">
        <v>2614</v>
      </c>
      <c r="P29" s="137"/>
      <c r="Q29" s="93" t="s">
        <v>2625</v>
      </c>
    </row>
    <row r="30" spans="1:17" s="119" customFormat="1" ht="18" x14ac:dyDescent="0.25">
      <c r="A30" s="136" t="str">
        <f>VLOOKUP(E30,'LISTADO ATM'!$A$2:$C$901,3,0)</f>
        <v>DISTRITO NACIONAL</v>
      </c>
      <c r="B30" s="156" t="s">
        <v>2676</v>
      </c>
      <c r="C30" s="94">
        <v>44467.733564814815</v>
      </c>
      <c r="D30" s="94" t="s">
        <v>2440</v>
      </c>
      <c r="E30" s="135">
        <v>12</v>
      </c>
      <c r="F30" s="156" t="str">
        <f>VLOOKUP(E30,VIP!$A$2:$O16323,2,0)</f>
        <v>DRBR012</v>
      </c>
      <c r="G30" s="136" t="str">
        <f>VLOOKUP(E30,'LISTADO ATM'!$A$2:$B$900,2,0)</f>
        <v xml:space="preserve">ATM Comercial Ganadera (San Isidro) </v>
      </c>
      <c r="H30" s="136" t="str">
        <f>VLOOKUP(E30,VIP!$A$2:$O21284,7,FALSE)</f>
        <v>Si</v>
      </c>
      <c r="I30" s="136" t="str">
        <f>VLOOKUP(E30,VIP!$A$2:$O13249,8,FALSE)</f>
        <v>No</v>
      </c>
      <c r="J30" s="136" t="str">
        <f>VLOOKUP(E30,VIP!$A$2:$O13199,8,FALSE)</f>
        <v>No</v>
      </c>
      <c r="K30" s="136" t="str">
        <f>VLOOKUP(E30,VIP!$A$2:$O16773,6,0)</f>
        <v>NO</v>
      </c>
      <c r="L30" s="137" t="s">
        <v>2409</v>
      </c>
      <c r="M30" s="93" t="s">
        <v>2437</v>
      </c>
      <c r="N30" s="93" t="s">
        <v>2443</v>
      </c>
      <c r="O30" s="136" t="s">
        <v>2444</v>
      </c>
      <c r="P30" s="137"/>
      <c r="Q30" s="93" t="s">
        <v>2409</v>
      </c>
    </row>
    <row r="31" spans="1:17" s="119" customFormat="1" ht="18" x14ac:dyDescent="0.25">
      <c r="A31" s="136" t="str">
        <f>VLOOKUP(E31,'LISTADO ATM'!$A$2:$C$901,3,0)</f>
        <v>SUR</v>
      </c>
      <c r="B31" s="156" t="s">
        <v>2677</v>
      </c>
      <c r="C31" s="94">
        <v>44467.73128472222</v>
      </c>
      <c r="D31" s="94" t="s">
        <v>2459</v>
      </c>
      <c r="E31" s="135">
        <v>6</v>
      </c>
      <c r="F31" s="156" t="str">
        <f>VLOOKUP(E31,VIP!$A$2:$O16324,2,0)</f>
        <v>DRBR006</v>
      </c>
      <c r="G31" s="136" t="str">
        <f>VLOOKUP(E31,'LISTADO ATM'!$A$2:$B$900,2,0)</f>
        <v xml:space="preserve">ATM Plaza WAO San Juan </v>
      </c>
      <c r="H31" s="136" t="str">
        <f>VLOOKUP(E31,VIP!$A$2:$O21285,7,FALSE)</f>
        <v>N/A</v>
      </c>
      <c r="I31" s="136" t="str">
        <f>VLOOKUP(E31,VIP!$A$2:$O13250,8,FALSE)</f>
        <v>N/A</v>
      </c>
      <c r="J31" s="136" t="str">
        <f>VLOOKUP(E31,VIP!$A$2:$O13200,8,FALSE)</f>
        <v>N/A</v>
      </c>
      <c r="K31" s="136" t="str">
        <f>VLOOKUP(E31,VIP!$A$2:$O16774,6,0)</f>
        <v/>
      </c>
      <c r="L31" s="137" t="s">
        <v>2433</v>
      </c>
      <c r="M31" s="93" t="s">
        <v>2437</v>
      </c>
      <c r="N31" s="93" t="s">
        <v>2443</v>
      </c>
      <c r="O31" s="136" t="s">
        <v>2614</v>
      </c>
      <c r="P31" s="137"/>
      <c r="Q31" s="93" t="s">
        <v>2433</v>
      </c>
    </row>
    <row r="32" spans="1:17" s="119" customFormat="1" ht="18" x14ac:dyDescent="0.25">
      <c r="A32" s="136" t="str">
        <f>VLOOKUP(E32,'LISTADO ATM'!$A$2:$C$901,3,0)</f>
        <v>DISTRITO NACIONAL</v>
      </c>
      <c r="B32" s="156" t="s">
        <v>2678</v>
      </c>
      <c r="C32" s="94">
        <v>44467.726388888892</v>
      </c>
      <c r="D32" s="94" t="s">
        <v>2459</v>
      </c>
      <c r="E32" s="135">
        <v>957</v>
      </c>
      <c r="F32" s="156" t="str">
        <f>VLOOKUP(E32,VIP!$A$2:$O16325,2,0)</f>
        <v>DRBR23F</v>
      </c>
      <c r="G32" s="136" t="str">
        <f>VLOOKUP(E32,'LISTADO ATM'!$A$2:$B$900,2,0)</f>
        <v xml:space="preserve">ATM Oficina Venezuela </v>
      </c>
      <c r="H32" s="136" t="str">
        <f>VLOOKUP(E32,VIP!$A$2:$O21286,7,FALSE)</f>
        <v>Si</v>
      </c>
      <c r="I32" s="136" t="str">
        <f>VLOOKUP(E32,VIP!$A$2:$O13251,8,FALSE)</f>
        <v>Si</v>
      </c>
      <c r="J32" s="136" t="str">
        <f>VLOOKUP(E32,VIP!$A$2:$O13201,8,FALSE)</f>
        <v>Si</v>
      </c>
      <c r="K32" s="136" t="str">
        <f>VLOOKUP(E32,VIP!$A$2:$O16775,6,0)</f>
        <v>SI</v>
      </c>
      <c r="L32" s="137" t="s">
        <v>2409</v>
      </c>
      <c r="M32" s="93" t="s">
        <v>2437</v>
      </c>
      <c r="N32" s="93" t="s">
        <v>2443</v>
      </c>
      <c r="O32" s="136" t="s">
        <v>2614</v>
      </c>
      <c r="P32" s="137"/>
      <c r="Q32" s="93" t="s">
        <v>2409</v>
      </c>
    </row>
    <row r="33" spans="1:17" s="119" customFormat="1" ht="18" x14ac:dyDescent="0.25">
      <c r="A33" s="136" t="str">
        <f>VLOOKUP(E33,'LISTADO ATM'!$A$2:$C$901,3,0)</f>
        <v>DISTRITO NACIONAL</v>
      </c>
      <c r="B33" s="156" t="s">
        <v>2679</v>
      </c>
      <c r="C33" s="94">
        <v>44467.722187500003</v>
      </c>
      <c r="D33" s="94" t="s">
        <v>2440</v>
      </c>
      <c r="E33" s="135">
        <v>793</v>
      </c>
      <c r="F33" s="156" t="str">
        <f>VLOOKUP(E33,VIP!$A$2:$O16326,2,0)</f>
        <v>DRBR793</v>
      </c>
      <c r="G33" s="136" t="str">
        <f>VLOOKUP(E33,'LISTADO ATM'!$A$2:$B$900,2,0)</f>
        <v xml:space="preserve">ATM Centro de Caja Agora Mall </v>
      </c>
      <c r="H33" s="136" t="str">
        <f>VLOOKUP(E33,VIP!$A$2:$O21287,7,FALSE)</f>
        <v>Si</v>
      </c>
      <c r="I33" s="136" t="str">
        <f>VLOOKUP(E33,VIP!$A$2:$O13252,8,FALSE)</f>
        <v>Si</v>
      </c>
      <c r="J33" s="136" t="str">
        <f>VLOOKUP(E33,VIP!$A$2:$O13202,8,FALSE)</f>
        <v>Si</v>
      </c>
      <c r="K33" s="136" t="str">
        <f>VLOOKUP(E33,VIP!$A$2:$O16776,6,0)</f>
        <v>NO</v>
      </c>
      <c r="L33" s="137" t="s">
        <v>2433</v>
      </c>
      <c r="M33" s="93" t="s">
        <v>2437</v>
      </c>
      <c r="N33" s="93" t="s">
        <v>2443</v>
      </c>
      <c r="O33" s="136" t="s">
        <v>2444</v>
      </c>
      <c r="P33" s="137"/>
      <c r="Q33" s="93" t="s">
        <v>2433</v>
      </c>
    </row>
    <row r="34" spans="1:17" s="119" customFormat="1" ht="18" x14ac:dyDescent="0.25">
      <c r="A34" s="136" t="str">
        <f>VLOOKUP(E34,'LISTADO ATM'!$A$2:$C$901,3,0)</f>
        <v>DISTRITO NACIONAL</v>
      </c>
      <c r="B34" s="156" t="s">
        <v>2680</v>
      </c>
      <c r="C34" s="94">
        <v>44467.715891203705</v>
      </c>
      <c r="D34" s="94" t="s">
        <v>2440</v>
      </c>
      <c r="E34" s="135">
        <v>406</v>
      </c>
      <c r="F34" s="156" t="str">
        <f>VLOOKUP(E34,VIP!$A$2:$O16327,2,0)</f>
        <v>DRBR406</v>
      </c>
      <c r="G34" s="136" t="str">
        <f>VLOOKUP(E34,'LISTADO ATM'!$A$2:$B$900,2,0)</f>
        <v xml:space="preserve">ATM UNP Plaza Lama Máximo Gómez </v>
      </c>
      <c r="H34" s="136" t="str">
        <f>VLOOKUP(E34,VIP!$A$2:$O21288,7,FALSE)</f>
        <v>Si</v>
      </c>
      <c r="I34" s="136" t="str">
        <f>VLOOKUP(E34,VIP!$A$2:$O13253,8,FALSE)</f>
        <v>Si</v>
      </c>
      <c r="J34" s="136" t="str">
        <f>VLOOKUP(E34,VIP!$A$2:$O13203,8,FALSE)</f>
        <v>Si</v>
      </c>
      <c r="K34" s="136" t="str">
        <f>VLOOKUP(E34,VIP!$A$2:$O16777,6,0)</f>
        <v>SI</v>
      </c>
      <c r="L34" s="155" t="s">
        <v>2433</v>
      </c>
      <c r="M34" s="93" t="s">
        <v>2437</v>
      </c>
      <c r="N34" s="93" t="s">
        <v>2443</v>
      </c>
      <c r="O34" s="136" t="s">
        <v>2444</v>
      </c>
      <c r="P34" s="137"/>
      <c r="Q34" s="93" t="s">
        <v>2433</v>
      </c>
    </row>
    <row r="35" spans="1:17" s="119" customFormat="1" ht="18" x14ac:dyDescent="0.25">
      <c r="A35" s="136" t="str">
        <f>VLOOKUP(E35,'LISTADO ATM'!$A$2:$C$901,3,0)</f>
        <v>ESTE</v>
      </c>
      <c r="B35" s="156" t="s">
        <v>2681</v>
      </c>
      <c r="C35" s="94">
        <v>44467.705439814818</v>
      </c>
      <c r="D35" s="94" t="s">
        <v>2459</v>
      </c>
      <c r="E35" s="135">
        <v>158</v>
      </c>
      <c r="F35" s="156" t="str">
        <f>VLOOKUP(E35,VIP!$A$2:$O16328,2,0)</f>
        <v>DRBR158</v>
      </c>
      <c r="G35" s="136" t="str">
        <f>VLOOKUP(E35,'LISTADO ATM'!$A$2:$B$900,2,0)</f>
        <v xml:space="preserve">ATM Oficina Romana Norte </v>
      </c>
      <c r="H35" s="136" t="str">
        <f>VLOOKUP(E35,VIP!$A$2:$O21289,7,FALSE)</f>
        <v>Si</v>
      </c>
      <c r="I35" s="136" t="str">
        <f>VLOOKUP(E35,VIP!$A$2:$O13254,8,FALSE)</f>
        <v>Si</v>
      </c>
      <c r="J35" s="136" t="str">
        <f>VLOOKUP(E35,VIP!$A$2:$O13204,8,FALSE)</f>
        <v>Si</v>
      </c>
      <c r="K35" s="136" t="str">
        <f>VLOOKUP(E35,VIP!$A$2:$O16778,6,0)</f>
        <v>SI</v>
      </c>
      <c r="L35" s="155" t="s">
        <v>2409</v>
      </c>
      <c r="M35" s="93" t="s">
        <v>2437</v>
      </c>
      <c r="N35" s="93" t="s">
        <v>2443</v>
      </c>
      <c r="O35" s="136" t="s">
        <v>2614</v>
      </c>
      <c r="P35" s="137"/>
      <c r="Q35" s="93" t="s">
        <v>2409</v>
      </c>
    </row>
    <row r="36" spans="1:17" s="119" customFormat="1" ht="18" x14ac:dyDescent="0.25">
      <c r="A36" s="136" t="str">
        <f>VLOOKUP(E36,'LISTADO ATM'!$A$2:$C$901,3,0)</f>
        <v>SUR</v>
      </c>
      <c r="B36" s="156" t="s">
        <v>2682</v>
      </c>
      <c r="C36" s="94">
        <v>44467.702719907407</v>
      </c>
      <c r="D36" s="94" t="s">
        <v>2459</v>
      </c>
      <c r="E36" s="135">
        <v>84</v>
      </c>
      <c r="F36" s="156" t="str">
        <f>VLOOKUP(E36,VIP!$A$2:$O16329,2,0)</f>
        <v>DRBR084</v>
      </c>
      <c r="G36" s="136" t="str">
        <f>VLOOKUP(E36,'LISTADO ATM'!$A$2:$B$900,2,0)</f>
        <v xml:space="preserve">ATM Oficina Multicentro Sirena San Cristóbal </v>
      </c>
      <c r="H36" s="136" t="str">
        <f>VLOOKUP(E36,VIP!$A$2:$O21290,7,FALSE)</f>
        <v>Si</v>
      </c>
      <c r="I36" s="136" t="str">
        <f>VLOOKUP(E36,VIP!$A$2:$O13255,8,FALSE)</f>
        <v>Si</v>
      </c>
      <c r="J36" s="136" t="str">
        <f>VLOOKUP(E36,VIP!$A$2:$O13205,8,FALSE)</f>
        <v>Si</v>
      </c>
      <c r="K36" s="136" t="str">
        <f>VLOOKUP(E36,VIP!$A$2:$O16779,6,0)</f>
        <v>SI</v>
      </c>
      <c r="L36" s="137" t="s">
        <v>2409</v>
      </c>
      <c r="M36" s="93" t="s">
        <v>2437</v>
      </c>
      <c r="N36" s="93" t="s">
        <v>2443</v>
      </c>
      <c r="O36" s="136" t="s">
        <v>2614</v>
      </c>
      <c r="P36" s="137"/>
      <c r="Q36" s="93" t="s">
        <v>2409</v>
      </c>
    </row>
    <row r="37" spans="1:17" s="119" customFormat="1" ht="18" x14ac:dyDescent="0.25">
      <c r="A37" s="136" t="str">
        <f>VLOOKUP(E37,'LISTADO ATM'!$A$2:$C$901,3,0)</f>
        <v>ESTE</v>
      </c>
      <c r="B37" s="156" t="s">
        <v>2683</v>
      </c>
      <c r="C37" s="94">
        <v>44467.697013888886</v>
      </c>
      <c r="D37" s="94" t="s">
        <v>2459</v>
      </c>
      <c r="E37" s="135">
        <v>353</v>
      </c>
      <c r="F37" s="156" t="str">
        <f>VLOOKUP(E37,VIP!$A$2:$O16330,2,0)</f>
        <v>DRBR353</v>
      </c>
      <c r="G37" s="136" t="str">
        <f>VLOOKUP(E37,'LISTADO ATM'!$A$2:$B$900,2,0)</f>
        <v xml:space="preserve">ATM Estación Boulevard Juan Dolio </v>
      </c>
      <c r="H37" s="136" t="str">
        <f>VLOOKUP(E37,VIP!$A$2:$O21291,7,FALSE)</f>
        <v>Si</v>
      </c>
      <c r="I37" s="136" t="str">
        <f>VLOOKUP(E37,VIP!$A$2:$O13256,8,FALSE)</f>
        <v>Si</v>
      </c>
      <c r="J37" s="136" t="str">
        <f>VLOOKUP(E37,VIP!$A$2:$O13206,8,FALSE)</f>
        <v>Si</v>
      </c>
      <c r="K37" s="136" t="str">
        <f>VLOOKUP(E37,VIP!$A$2:$O16780,6,0)</f>
        <v>NO</v>
      </c>
      <c r="L37" s="137" t="s">
        <v>2625</v>
      </c>
      <c r="M37" s="93" t="s">
        <v>2437</v>
      </c>
      <c r="N37" s="93" t="s">
        <v>2443</v>
      </c>
      <c r="O37" s="136" t="s">
        <v>2614</v>
      </c>
      <c r="P37" s="137"/>
      <c r="Q37" s="93" t="s">
        <v>2625</v>
      </c>
    </row>
    <row r="38" spans="1:17" s="119" customFormat="1" ht="18" x14ac:dyDescent="0.25">
      <c r="A38" s="136" t="str">
        <f>VLOOKUP(E38,'LISTADO ATM'!$A$2:$C$901,3,0)</f>
        <v>DISTRITO NACIONAL</v>
      </c>
      <c r="B38" s="156" t="s">
        <v>2684</v>
      </c>
      <c r="C38" s="94">
        <v>44467.695428240739</v>
      </c>
      <c r="D38" s="94" t="s">
        <v>2440</v>
      </c>
      <c r="E38" s="135">
        <v>238</v>
      </c>
      <c r="F38" s="156" t="str">
        <f>VLOOKUP(E38,VIP!$A$2:$O16331,2,0)</f>
        <v>DRBR238</v>
      </c>
      <c r="G38" s="136" t="str">
        <f>VLOOKUP(E38,'LISTADO ATM'!$A$2:$B$900,2,0)</f>
        <v xml:space="preserve">ATM Multicentro La Sirena Charles de Gaulle </v>
      </c>
      <c r="H38" s="136" t="str">
        <f>VLOOKUP(E38,VIP!$A$2:$O21292,7,FALSE)</f>
        <v>Si</v>
      </c>
      <c r="I38" s="136" t="str">
        <f>VLOOKUP(E38,VIP!$A$2:$O13257,8,FALSE)</f>
        <v>Si</v>
      </c>
      <c r="J38" s="136" t="str">
        <f>VLOOKUP(E38,VIP!$A$2:$O13207,8,FALSE)</f>
        <v>Si</v>
      </c>
      <c r="K38" s="136" t="str">
        <f>VLOOKUP(E38,VIP!$A$2:$O16781,6,0)</f>
        <v>No</v>
      </c>
      <c r="L38" s="155" t="s">
        <v>2409</v>
      </c>
      <c r="M38" s="93" t="s">
        <v>2437</v>
      </c>
      <c r="N38" s="93" t="s">
        <v>2443</v>
      </c>
      <c r="O38" s="136" t="s">
        <v>2444</v>
      </c>
      <c r="P38" s="137"/>
      <c r="Q38" s="93" t="s">
        <v>2409</v>
      </c>
    </row>
    <row r="39" spans="1:17" s="119" customFormat="1" ht="18" x14ac:dyDescent="0.25">
      <c r="A39" s="136" t="str">
        <f>VLOOKUP(E39,'LISTADO ATM'!$A$2:$C$901,3,0)</f>
        <v>DISTRITO NACIONAL</v>
      </c>
      <c r="B39" s="156" t="s">
        <v>2685</v>
      </c>
      <c r="C39" s="94">
        <v>44467.692557870374</v>
      </c>
      <c r="D39" s="94" t="s">
        <v>2459</v>
      </c>
      <c r="E39" s="135">
        <v>755</v>
      </c>
      <c r="F39" s="156" t="str">
        <f>VLOOKUP(E39,VIP!$A$2:$O16332,2,0)</f>
        <v>DRBR755</v>
      </c>
      <c r="G39" s="136" t="str">
        <f>VLOOKUP(E39,'LISTADO ATM'!$A$2:$B$900,2,0)</f>
        <v xml:space="preserve">ATM Oficina Galería del Este (Plaza) </v>
      </c>
      <c r="H39" s="136" t="str">
        <f>VLOOKUP(E39,VIP!$A$2:$O21293,7,FALSE)</f>
        <v>Si</v>
      </c>
      <c r="I39" s="136" t="str">
        <f>VLOOKUP(E39,VIP!$A$2:$O13258,8,FALSE)</f>
        <v>Si</v>
      </c>
      <c r="J39" s="136" t="str">
        <f>VLOOKUP(E39,VIP!$A$2:$O13208,8,FALSE)</f>
        <v>Si</v>
      </c>
      <c r="K39" s="136" t="str">
        <f>VLOOKUP(E39,VIP!$A$2:$O16782,6,0)</f>
        <v>NO</v>
      </c>
      <c r="L39" s="155" t="s">
        <v>2409</v>
      </c>
      <c r="M39" s="93" t="s">
        <v>2437</v>
      </c>
      <c r="N39" s="93" t="s">
        <v>2443</v>
      </c>
      <c r="O39" s="136" t="s">
        <v>2614</v>
      </c>
      <c r="P39" s="137"/>
      <c r="Q39" s="93" t="s">
        <v>2409</v>
      </c>
    </row>
    <row r="40" spans="1:17" s="119" customFormat="1" ht="18" x14ac:dyDescent="0.25">
      <c r="A40" s="136" t="str">
        <f>VLOOKUP(E40,'LISTADO ATM'!$A$2:$C$901,3,0)</f>
        <v>DISTRITO NACIONAL</v>
      </c>
      <c r="B40" s="156" t="s">
        <v>2686</v>
      </c>
      <c r="C40" s="94">
        <v>44467.687037037038</v>
      </c>
      <c r="D40" s="94" t="s">
        <v>2440</v>
      </c>
      <c r="E40" s="135">
        <v>678</v>
      </c>
      <c r="F40" s="156" t="str">
        <f>VLOOKUP(E40,VIP!$A$2:$O16333,2,0)</f>
        <v>DRBR678</v>
      </c>
      <c r="G40" s="136" t="str">
        <f>VLOOKUP(E40,'LISTADO ATM'!$A$2:$B$900,2,0)</f>
        <v>ATM Eco Petroleo San Isidro</v>
      </c>
      <c r="H40" s="136" t="str">
        <f>VLOOKUP(E40,VIP!$A$2:$O21294,7,FALSE)</f>
        <v>Si</v>
      </c>
      <c r="I40" s="136" t="str">
        <f>VLOOKUP(E40,VIP!$A$2:$O13259,8,FALSE)</f>
        <v>Si</v>
      </c>
      <c r="J40" s="136" t="str">
        <f>VLOOKUP(E40,VIP!$A$2:$O13209,8,FALSE)</f>
        <v>Si</v>
      </c>
      <c r="K40" s="136" t="str">
        <f>VLOOKUP(E40,VIP!$A$2:$O16783,6,0)</f>
        <v>NO</v>
      </c>
      <c r="L40" s="155" t="s">
        <v>2433</v>
      </c>
      <c r="M40" s="93" t="s">
        <v>2437</v>
      </c>
      <c r="N40" s="93" t="s">
        <v>2443</v>
      </c>
      <c r="O40" s="136" t="s">
        <v>2444</v>
      </c>
      <c r="P40" s="137"/>
      <c r="Q40" s="93" t="s">
        <v>2433</v>
      </c>
    </row>
    <row r="41" spans="1:17" s="119" customFormat="1" ht="18" x14ac:dyDescent="0.25">
      <c r="A41" s="136" t="str">
        <f>VLOOKUP(E41,'LISTADO ATM'!$A$2:$C$901,3,0)</f>
        <v>NORTE</v>
      </c>
      <c r="B41" s="156" t="s">
        <v>2687</v>
      </c>
      <c r="C41" s="94">
        <v>44467.664305555554</v>
      </c>
      <c r="D41" s="94" t="s">
        <v>2174</v>
      </c>
      <c r="E41" s="135">
        <v>454</v>
      </c>
      <c r="F41" s="156" t="str">
        <f>VLOOKUP(E41,VIP!$A$2:$O16334,2,0)</f>
        <v>DRBR454</v>
      </c>
      <c r="G41" s="136" t="str">
        <f>VLOOKUP(E41,'LISTADO ATM'!$A$2:$B$900,2,0)</f>
        <v>ATM Partido Dajabón</v>
      </c>
      <c r="H41" s="136" t="str">
        <f>VLOOKUP(E41,VIP!$A$2:$O21295,7,FALSE)</f>
        <v>Si</v>
      </c>
      <c r="I41" s="136" t="str">
        <f>VLOOKUP(E41,VIP!$A$2:$O13260,8,FALSE)</f>
        <v>Si</v>
      </c>
      <c r="J41" s="136" t="str">
        <f>VLOOKUP(E41,VIP!$A$2:$O13210,8,FALSE)</f>
        <v>Si</v>
      </c>
      <c r="K41" s="136" t="str">
        <f>VLOOKUP(E41,VIP!$A$2:$O16784,6,0)</f>
        <v>NO</v>
      </c>
      <c r="L41" s="155" t="s">
        <v>2641</v>
      </c>
      <c r="M41" s="93" t="s">
        <v>2437</v>
      </c>
      <c r="N41" s="93" t="s">
        <v>2443</v>
      </c>
      <c r="O41" s="136" t="s">
        <v>2628</v>
      </c>
      <c r="P41" s="155"/>
      <c r="Q41" s="93" t="s">
        <v>2641</v>
      </c>
    </row>
    <row r="42" spans="1:17" s="119" customFormat="1" ht="18" x14ac:dyDescent="0.25">
      <c r="A42" s="136" t="str">
        <f>VLOOKUP(E42,'LISTADO ATM'!$A$2:$C$901,3,0)</f>
        <v>DISTRITO NACIONAL</v>
      </c>
      <c r="B42" s="156" t="s">
        <v>2688</v>
      </c>
      <c r="C42" s="94">
        <v>44467.661840277775</v>
      </c>
      <c r="D42" s="94" t="s">
        <v>2174</v>
      </c>
      <c r="E42" s="135">
        <v>494</v>
      </c>
      <c r="F42" s="156" t="str">
        <f>VLOOKUP(E42,VIP!$A$2:$O16335,2,0)</f>
        <v>DRBR494</v>
      </c>
      <c r="G42" s="136" t="str">
        <f>VLOOKUP(E42,'LISTADO ATM'!$A$2:$B$900,2,0)</f>
        <v xml:space="preserve">ATM Oficina Blue Mall </v>
      </c>
      <c r="H42" s="136" t="str">
        <f>VLOOKUP(E42,VIP!$A$2:$O21296,7,FALSE)</f>
        <v>Si</v>
      </c>
      <c r="I42" s="136" t="str">
        <f>VLOOKUP(E42,VIP!$A$2:$O13261,8,FALSE)</f>
        <v>Si</v>
      </c>
      <c r="J42" s="136" t="str">
        <f>VLOOKUP(E42,VIP!$A$2:$O13211,8,FALSE)</f>
        <v>Si</v>
      </c>
      <c r="K42" s="136" t="str">
        <f>VLOOKUP(E42,VIP!$A$2:$O16785,6,0)</f>
        <v>SI</v>
      </c>
      <c r="L42" s="155" t="s">
        <v>2455</v>
      </c>
      <c r="M42" s="93" t="s">
        <v>2437</v>
      </c>
      <c r="N42" s="93" t="s">
        <v>2627</v>
      </c>
      <c r="O42" s="136" t="s">
        <v>2445</v>
      </c>
      <c r="P42" s="137"/>
      <c r="Q42" s="93" t="s">
        <v>2455</v>
      </c>
    </row>
    <row r="43" spans="1:17" ht="18" x14ac:dyDescent="0.25">
      <c r="A43" s="142" t="str">
        <f>VLOOKUP(E43,'LISTADO ATM'!$A$2:$C$901,3,0)</f>
        <v>DISTRITO NACIONAL</v>
      </c>
      <c r="B43" s="156" t="s">
        <v>2689</v>
      </c>
      <c r="C43" s="94">
        <v>44467.660752314812</v>
      </c>
      <c r="D43" s="94" t="s">
        <v>2174</v>
      </c>
      <c r="E43" s="140">
        <v>976</v>
      </c>
      <c r="F43" s="156" t="str">
        <f>VLOOKUP(E43,VIP!$A$2:$O16336,2,0)</f>
        <v>DRBR24W</v>
      </c>
      <c r="G43" s="142" t="str">
        <f>VLOOKUP(E43,'LISTADO ATM'!$A$2:$B$900,2,0)</f>
        <v xml:space="preserve">ATM Oficina Diamond Plaza I </v>
      </c>
      <c r="H43" s="142" t="str">
        <f>VLOOKUP(E43,VIP!$A$2:$O21297,7,FALSE)</f>
        <v>Si</v>
      </c>
      <c r="I43" s="142" t="str">
        <f>VLOOKUP(E43,VIP!$A$2:$O13262,8,FALSE)</f>
        <v>Si</v>
      </c>
      <c r="J43" s="142" t="str">
        <f>VLOOKUP(E43,VIP!$A$2:$O13212,8,FALSE)</f>
        <v>Si</v>
      </c>
      <c r="K43" s="142" t="str">
        <f>VLOOKUP(E43,VIP!$A$2:$O16786,6,0)</f>
        <v>NO</v>
      </c>
      <c r="L43" s="155" t="s">
        <v>2455</v>
      </c>
      <c r="M43" s="93" t="s">
        <v>2437</v>
      </c>
      <c r="N43" s="93" t="s">
        <v>2627</v>
      </c>
      <c r="O43" s="142" t="s">
        <v>2445</v>
      </c>
      <c r="P43" s="155"/>
      <c r="Q43" s="93" t="s">
        <v>2455</v>
      </c>
    </row>
    <row r="44" spans="1:17" ht="18" x14ac:dyDescent="0.25">
      <c r="A44" s="142" t="str">
        <f>VLOOKUP(E44,'LISTADO ATM'!$A$2:$C$901,3,0)</f>
        <v>DISTRITO NACIONAL</v>
      </c>
      <c r="B44" s="156" t="s">
        <v>2690</v>
      </c>
      <c r="C44" s="94">
        <v>44467.659039351849</v>
      </c>
      <c r="D44" s="94" t="s">
        <v>2174</v>
      </c>
      <c r="E44" s="140">
        <v>325</v>
      </c>
      <c r="F44" s="156" t="str">
        <f>VLOOKUP(E44,VIP!$A$2:$O16337,2,0)</f>
        <v>DRBR325</v>
      </c>
      <c r="G44" s="142" t="str">
        <f>VLOOKUP(E44,'LISTADO ATM'!$A$2:$B$900,2,0)</f>
        <v>ATM Casa Edwin</v>
      </c>
      <c r="H44" s="142" t="str">
        <f>VLOOKUP(E44,VIP!$A$2:$O21298,7,FALSE)</f>
        <v>Si</v>
      </c>
      <c r="I44" s="142" t="str">
        <f>VLOOKUP(E44,VIP!$A$2:$O13263,8,FALSE)</f>
        <v>Si</v>
      </c>
      <c r="J44" s="142" t="str">
        <f>VLOOKUP(E44,VIP!$A$2:$O13213,8,FALSE)</f>
        <v>Si</v>
      </c>
      <c r="K44" s="142" t="str">
        <f>VLOOKUP(E44,VIP!$A$2:$O16787,6,0)</f>
        <v>NO</v>
      </c>
      <c r="L44" s="155" t="s">
        <v>2455</v>
      </c>
      <c r="M44" s="93" t="s">
        <v>2437</v>
      </c>
      <c r="N44" s="93" t="s">
        <v>2627</v>
      </c>
      <c r="O44" s="142" t="s">
        <v>2445</v>
      </c>
      <c r="P44" s="155"/>
      <c r="Q44" s="93" t="s">
        <v>2455</v>
      </c>
    </row>
    <row r="45" spans="1:17" ht="18" x14ac:dyDescent="0.25">
      <c r="A45" s="142" t="str">
        <f>VLOOKUP(E45,'LISTADO ATM'!$A$2:$C$901,3,0)</f>
        <v>ESTE</v>
      </c>
      <c r="B45" s="156" t="s">
        <v>2691</v>
      </c>
      <c r="C45" s="94">
        <v>44467.658032407409</v>
      </c>
      <c r="D45" s="94" t="s">
        <v>2174</v>
      </c>
      <c r="E45" s="140">
        <v>899</v>
      </c>
      <c r="F45" s="156" t="str">
        <f>VLOOKUP(E45,VIP!$A$2:$O16338,2,0)</f>
        <v>DRBR899</v>
      </c>
      <c r="G45" s="142" t="str">
        <f>VLOOKUP(E45,'LISTADO ATM'!$A$2:$B$900,2,0)</f>
        <v xml:space="preserve">ATM Oficina Punta Cana </v>
      </c>
      <c r="H45" s="142" t="str">
        <f>VLOOKUP(E45,VIP!$A$2:$O21299,7,FALSE)</f>
        <v>Si</v>
      </c>
      <c r="I45" s="142" t="str">
        <f>VLOOKUP(E45,VIP!$A$2:$O13264,8,FALSE)</f>
        <v>Si</v>
      </c>
      <c r="J45" s="142" t="str">
        <f>VLOOKUP(E45,VIP!$A$2:$O13214,8,FALSE)</f>
        <v>Si</v>
      </c>
      <c r="K45" s="142" t="str">
        <f>VLOOKUP(E45,VIP!$A$2:$O16788,6,0)</f>
        <v>NO</v>
      </c>
      <c r="L45" s="155" t="s">
        <v>2455</v>
      </c>
      <c r="M45" s="93" t="s">
        <v>2437</v>
      </c>
      <c r="N45" s="93" t="s">
        <v>2627</v>
      </c>
      <c r="O45" s="142" t="s">
        <v>2445</v>
      </c>
      <c r="P45" s="155"/>
      <c r="Q45" s="93" t="s">
        <v>2455</v>
      </c>
    </row>
    <row r="46" spans="1:17" ht="18" x14ac:dyDescent="0.25">
      <c r="A46" s="142" t="str">
        <f>VLOOKUP(E46,'LISTADO ATM'!$A$2:$C$901,3,0)</f>
        <v>SUR</v>
      </c>
      <c r="B46" s="156" t="s">
        <v>2692</v>
      </c>
      <c r="C46" s="94">
        <v>44467.65730324074</v>
      </c>
      <c r="D46" s="94" t="s">
        <v>2174</v>
      </c>
      <c r="E46" s="140">
        <v>995</v>
      </c>
      <c r="F46" s="156" t="str">
        <f>VLOOKUP(E46,VIP!$A$2:$O16339,2,0)</f>
        <v>DRBR545</v>
      </c>
      <c r="G46" s="142" t="str">
        <f>VLOOKUP(E46,'LISTADO ATM'!$A$2:$B$900,2,0)</f>
        <v xml:space="preserve">ATM Oficina San Cristobal III (Lobby) </v>
      </c>
      <c r="H46" s="142" t="str">
        <f>VLOOKUP(E46,VIP!$A$2:$O21300,7,FALSE)</f>
        <v>Si</v>
      </c>
      <c r="I46" s="142" t="str">
        <f>VLOOKUP(E46,VIP!$A$2:$O13265,8,FALSE)</f>
        <v>No</v>
      </c>
      <c r="J46" s="142" t="str">
        <f>VLOOKUP(E46,VIP!$A$2:$O13215,8,FALSE)</f>
        <v>No</v>
      </c>
      <c r="K46" s="142" t="str">
        <f>VLOOKUP(E46,VIP!$A$2:$O16789,6,0)</f>
        <v>NO</v>
      </c>
      <c r="L46" s="155" t="s">
        <v>2455</v>
      </c>
      <c r="M46" s="93" t="s">
        <v>2437</v>
      </c>
      <c r="N46" s="93" t="s">
        <v>2627</v>
      </c>
      <c r="O46" s="142" t="s">
        <v>2445</v>
      </c>
      <c r="P46" s="155"/>
      <c r="Q46" s="93" t="s">
        <v>2455</v>
      </c>
    </row>
    <row r="47" spans="1:17" ht="18" x14ac:dyDescent="0.25">
      <c r="A47" s="142" t="str">
        <f>VLOOKUP(E47,'LISTADO ATM'!$A$2:$C$901,3,0)</f>
        <v>DISTRITO NACIONAL</v>
      </c>
      <c r="B47" s="156" t="s">
        <v>2693</v>
      </c>
      <c r="C47" s="94">
        <v>44467.655833333331</v>
      </c>
      <c r="D47" s="94" t="s">
        <v>2174</v>
      </c>
      <c r="E47" s="140">
        <v>224</v>
      </c>
      <c r="F47" s="156" t="str">
        <f>VLOOKUP(E47,VIP!$A$2:$O16340,2,0)</f>
        <v>DRBR224</v>
      </c>
      <c r="G47" s="142" t="str">
        <f>VLOOKUP(E47,'LISTADO ATM'!$A$2:$B$900,2,0)</f>
        <v xml:space="preserve">ATM S/M Nacional El Millón (Núñez de Cáceres) </v>
      </c>
      <c r="H47" s="142" t="str">
        <f>VLOOKUP(E47,VIP!$A$2:$O21301,7,FALSE)</f>
        <v>Si</v>
      </c>
      <c r="I47" s="142" t="str">
        <f>VLOOKUP(E47,VIP!$A$2:$O13266,8,FALSE)</f>
        <v>Si</v>
      </c>
      <c r="J47" s="142" t="str">
        <f>VLOOKUP(E47,VIP!$A$2:$O13216,8,FALSE)</f>
        <v>Si</v>
      </c>
      <c r="K47" s="142" t="str">
        <f>VLOOKUP(E47,VIP!$A$2:$O16790,6,0)</f>
        <v>SI</v>
      </c>
      <c r="L47" s="155" t="s">
        <v>2455</v>
      </c>
      <c r="M47" s="93" t="s">
        <v>2437</v>
      </c>
      <c r="N47" s="93" t="s">
        <v>2627</v>
      </c>
      <c r="O47" s="142" t="s">
        <v>2445</v>
      </c>
      <c r="P47" s="155"/>
      <c r="Q47" s="93" t="s">
        <v>2455</v>
      </c>
    </row>
    <row r="48" spans="1:17" ht="18" x14ac:dyDescent="0.25">
      <c r="A48" s="142" t="str">
        <f>VLOOKUP(E48,'LISTADO ATM'!$A$2:$C$901,3,0)</f>
        <v>NORTE</v>
      </c>
      <c r="B48" s="156" t="s">
        <v>2694</v>
      </c>
      <c r="C48" s="94">
        <v>44467.652777777781</v>
      </c>
      <c r="D48" s="94" t="s">
        <v>2612</v>
      </c>
      <c r="E48" s="140">
        <v>500</v>
      </c>
      <c r="F48" s="156" t="str">
        <f>VLOOKUP(E48,VIP!$A$2:$O16341,2,0)</f>
        <v>DRBR500</v>
      </c>
      <c r="G48" s="142" t="str">
        <f>VLOOKUP(E48,'LISTADO ATM'!$A$2:$B$900,2,0)</f>
        <v xml:space="preserve">ATM UNP Cutupú </v>
      </c>
      <c r="H48" s="142" t="str">
        <f>VLOOKUP(E48,VIP!$A$2:$O21302,7,FALSE)</f>
        <v>Si</v>
      </c>
      <c r="I48" s="142" t="str">
        <f>VLOOKUP(E48,VIP!$A$2:$O13267,8,FALSE)</f>
        <v>Si</v>
      </c>
      <c r="J48" s="142" t="str">
        <f>VLOOKUP(E48,VIP!$A$2:$O13217,8,FALSE)</f>
        <v>Si</v>
      </c>
      <c r="K48" s="142" t="str">
        <f>VLOOKUP(E48,VIP!$A$2:$O16791,6,0)</f>
        <v>NO</v>
      </c>
      <c r="L48" s="155" t="s">
        <v>2409</v>
      </c>
      <c r="M48" s="93" t="s">
        <v>2437</v>
      </c>
      <c r="N48" s="93" t="s">
        <v>2443</v>
      </c>
      <c r="O48" s="142" t="s">
        <v>2613</v>
      </c>
      <c r="P48" s="155"/>
      <c r="Q48" s="93" t="s">
        <v>2409</v>
      </c>
    </row>
    <row r="49" spans="1:17" ht="18" x14ac:dyDescent="0.25">
      <c r="A49" s="142" t="str">
        <f>VLOOKUP(E49,'LISTADO ATM'!$A$2:$C$901,3,0)</f>
        <v>DISTRITO NACIONAL</v>
      </c>
      <c r="B49" s="156" t="s">
        <v>2695</v>
      </c>
      <c r="C49" s="94">
        <v>44467.650127314817</v>
      </c>
      <c r="D49" s="94" t="s">
        <v>2174</v>
      </c>
      <c r="E49" s="140">
        <v>35</v>
      </c>
      <c r="F49" s="156" t="str">
        <f>VLOOKUP(E49,VIP!$A$2:$O16342,2,0)</f>
        <v>DRBR035</v>
      </c>
      <c r="G49" s="142" t="str">
        <f>VLOOKUP(E49,'LISTADO ATM'!$A$2:$B$900,2,0)</f>
        <v xml:space="preserve">ATM Dirección General de Aduanas I </v>
      </c>
      <c r="H49" s="142" t="str">
        <f>VLOOKUP(E49,VIP!$A$2:$O21303,7,FALSE)</f>
        <v>Si</v>
      </c>
      <c r="I49" s="142" t="str">
        <f>VLOOKUP(E49,VIP!$A$2:$O13268,8,FALSE)</f>
        <v>Si</v>
      </c>
      <c r="J49" s="142" t="str">
        <f>VLOOKUP(E49,VIP!$A$2:$O13218,8,FALSE)</f>
        <v>Si</v>
      </c>
      <c r="K49" s="142" t="str">
        <f>VLOOKUP(E49,VIP!$A$2:$O16792,6,0)</f>
        <v>NO</v>
      </c>
      <c r="L49" s="155" t="s">
        <v>2238</v>
      </c>
      <c r="M49" s="93" t="s">
        <v>2437</v>
      </c>
      <c r="N49" s="93" t="s">
        <v>2627</v>
      </c>
      <c r="O49" s="142" t="s">
        <v>2445</v>
      </c>
      <c r="P49" s="155"/>
      <c r="Q49" s="93" t="s">
        <v>2238</v>
      </c>
    </row>
    <row r="50" spans="1:17" ht="18" x14ac:dyDescent="0.25">
      <c r="A50" s="142" t="str">
        <f>VLOOKUP(E50,'LISTADO ATM'!$A$2:$C$901,3,0)</f>
        <v>ESTE</v>
      </c>
      <c r="B50" s="156" t="s">
        <v>2696</v>
      </c>
      <c r="C50" s="94">
        <v>44467.649791666663</v>
      </c>
      <c r="D50" s="94" t="s">
        <v>2459</v>
      </c>
      <c r="E50" s="140">
        <v>660</v>
      </c>
      <c r="F50" s="156" t="str">
        <f>VLOOKUP(E50,VIP!$A$2:$O16343,2,0)</f>
        <v>DRBR660</v>
      </c>
      <c r="G50" s="142" t="str">
        <f>VLOOKUP(E50,'LISTADO ATM'!$A$2:$B$900,2,0)</f>
        <v>ATM Romana Norte II</v>
      </c>
      <c r="H50" s="142" t="str">
        <f>VLOOKUP(E50,VIP!$A$2:$O21304,7,FALSE)</f>
        <v>N/A</v>
      </c>
      <c r="I50" s="142" t="str">
        <f>VLOOKUP(E50,VIP!$A$2:$O13269,8,FALSE)</f>
        <v>N/A</v>
      </c>
      <c r="J50" s="142" t="str">
        <f>VLOOKUP(E50,VIP!$A$2:$O13219,8,FALSE)</f>
        <v>N/A</v>
      </c>
      <c r="K50" s="142" t="str">
        <f>VLOOKUP(E50,VIP!$A$2:$O16793,6,0)</f>
        <v>N/A</v>
      </c>
      <c r="L50" s="155" t="s">
        <v>2409</v>
      </c>
      <c r="M50" s="93" t="s">
        <v>2437</v>
      </c>
      <c r="N50" s="93" t="s">
        <v>2443</v>
      </c>
      <c r="O50" s="142" t="s">
        <v>2614</v>
      </c>
      <c r="P50" s="155"/>
      <c r="Q50" s="93" t="s">
        <v>2409</v>
      </c>
    </row>
    <row r="51" spans="1:17" ht="18" x14ac:dyDescent="0.25">
      <c r="A51" s="142" t="str">
        <f>VLOOKUP(E51,'LISTADO ATM'!$A$2:$C$901,3,0)</f>
        <v>ESTE</v>
      </c>
      <c r="B51" s="156" t="s">
        <v>2697</v>
      </c>
      <c r="C51" s="94">
        <v>44467.649444444447</v>
      </c>
      <c r="D51" s="94" t="s">
        <v>2174</v>
      </c>
      <c r="E51" s="140">
        <v>893</v>
      </c>
      <c r="F51" s="156" t="str">
        <f>VLOOKUP(E51,VIP!$A$2:$O16344,2,0)</f>
        <v>DRBR893</v>
      </c>
      <c r="G51" s="142" t="str">
        <f>VLOOKUP(E51,'LISTADO ATM'!$A$2:$B$900,2,0)</f>
        <v xml:space="preserve">ATM Hotel Be Live Canoa (Bayahibe) II </v>
      </c>
      <c r="H51" s="142" t="str">
        <f>VLOOKUP(E51,VIP!$A$2:$O21305,7,FALSE)</f>
        <v>Si</v>
      </c>
      <c r="I51" s="142" t="str">
        <f>VLOOKUP(E51,VIP!$A$2:$O13270,8,FALSE)</f>
        <v>Si</v>
      </c>
      <c r="J51" s="142" t="str">
        <f>VLOOKUP(E51,VIP!$A$2:$O13220,8,FALSE)</f>
        <v>Si</v>
      </c>
      <c r="K51" s="142" t="str">
        <f>VLOOKUP(E51,VIP!$A$2:$O16794,6,0)</f>
        <v>NO</v>
      </c>
      <c r="L51" s="155" t="s">
        <v>2238</v>
      </c>
      <c r="M51" s="93" t="s">
        <v>2437</v>
      </c>
      <c r="N51" s="93" t="s">
        <v>2627</v>
      </c>
      <c r="O51" s="142" t="s">
        <v>2445</v>
      </c>
      <c r="P51" s="155"/>
      <c r="Q51" s="93" t="s">
        <v>2238</v>
      </c>
    </row>
    <row r="52" spans="1:17" ht="18" x14ac:dyDescent="0.25">
      <c r="A52" s="142" t="str">
        <f>VLOOKUP(E52,'LISTADO ATM'!$A$2:$C$901,3,0)</f>
        <v>SUR</v>
      </c>
      <c r="B52" s="156" t="s">
        <v>2698</v>
      </c>
      <c r="C52" s="94">
        <v>44467.647962962961</v>
      </c>
      <c r="D52" s="94" t="s">
        <v>2440</v>
      </c>
      <c r="E52" s="140">
        <v>873</v>
      </c>
      <c r="F52" s="156" t="str">
        <f>VLOOKUP(E52,VIP!$A$2:$O16345,2,0)</f>
        <v>DRBR873</v>
      </c>
      <c r="G52" s="142" t="str">
        <f>VLOOKUP(E52,'LISTADO ATM'!$A$2:$B$900,2,0)</f>
        <v xml:space="preserve">ATM Centro de Caja San Cristóbal II </v>
      </c>
      <c r="H52" s="142" t="str">
        <f>VLOOKUP(E52,VIP!$A$2:$O21306,7,FALSE)</f>
        <v>Si</v>
      </c>
      <c r="I52" s="142" t="str">
        <f>VLOOKUP(E52,VIP!$A$2:$O13271,8,FALSE)</f>
        <v>Si</v>
      </c>
      <c r="J52" s="142" t="str">
        <f>VLOOKUP(E52,VIP!$A$2:$O13221,8,FALSE)</f>
        <v>Si</v>
      </c>
      <c r="K52" s="142" t="str">
        <f>VLOOKUP(E52,VIP!$A$2:$O16795,6,0)</f>
        <v>SI</v>
      </c>
      <c r="L52" s="155" t="s">
        <v>2409</v>
      </c>
      <c r="M52" s="93" t="s">
        <v>2437</v>
      </c>
      <c r="N52" s="93" t="s">
        <v>2443</v>
      </c>
      <c r="O52" s="142" t="s">
        <v>2444</v>
      </c>
      <c r="P52" s="155"/>
      <c r="Q52" s="93" t="s">
        <v>2409</v>
      </c>
    </row>
    <row r="53" spans="1:17" ht="18" x14ac:dyDescent="0.25">
      <c r="A53" s="142" t="str">
        <f>VLOOKUP(E53,'LISTADO ATM'!$A$2:$C$901,3,0)</f>
        <v>DISTRITO NACIONAL</v>
      </c>
      <c r="B53" s="156">
        <v>3336039922</v>
      </c>
      <c r="C53" s="94">
        <v>44467.625405092593</v>
      </c>
      <c r="D53" s="94" t="s">
        <v>2174</v>
      </c>
      <c r="E53" s="140">
        <v>336</v>
      </c>
      <c r="F53" s="156" t="str">
        <f>VLOOKUP(E53,VIP!$A$2:$O16311,2,0)</f>
        <v>DRBR336</v>
      </c>
      <c r="G53" s="142" t="str">
        <f>VLOOKUP(E53,'LISTADO ATM'!$A$2:$B$900,2,0)</f>
        <v>ATM Instituto Nacional de Cancer (incart)</v>
      </c>
      <c r="H53" s="142" t="str">
        <f>VLOOKUP(E53,VIP!$A$2:$O21272,7,FALSE)</f>
        <v>Si</v>
      </c>
      <c r="I53" s="142" t="str">
        <f>VLOOKUP(E53,VIP!$A$2:$O13237,8,FALSE)</f>
        <v>Si</v>
      </c>
      <c r="J53" s="142" t="str">
        <f>VLOOKUP(E53,VIP!$A$2:$O13187,8,FALSE)</f>
        <v>Si</v>
      </c>
      <c r="K53" s="142" t="str">
        <f>VLOOKUP(E53,VIP!$A$2:$O16761,6,0)</f>
        <v>NO</v>
      </c>
      <c r="L53" s="155" t="s">
        <v>2212</v>
      </c>
      <c r="M53" s="160" t="s">
        <v>2530</v>
      </c>
      <c r="N53" s="93" t="s">
        <v>2627</v>
      </c>
      <c r="O53" s="142" t="s">
        <v>2445</v>
      </c>
      <c r="P53" s="155"/>
      <c r="Q53" s="161">
        <v>44467.782673611109</v>
      </c>
    </row>
    <row r="54" spans="1:17" ht="18" x14ac:dyDescent="0.25">
      <c r="A54" s="142" t="str">
        <f>VLOOKUP(E54,'LISTADO ATM'!$A$2:$C$901,3,0)</f>
        <v>DISTRITO NACIONAL</v>
      </c>
      <c r="B54" s="156">
        <v>3336039914</v>
      </c>
      <c r="C54" s="94">
        <v>44467.624178240738</v>
      </c>
      <c r="D54" s="94" t="s">
        <v>2174</v>
      </c>
      <c r="E54" s="140">
        <v>686</v>
      </c>
      <c r="F54" s="156" t="str">
        <f>VLOOKUP(E54,VIP!$A$2:$O16312,2,0)</f>
        <v>DRBR686</v>
      </c>
      <c r="G54" s="142" t="str">
        <f>VLOOKUP(E54,'LISTADO ATM'!$A$2:$B$900,2,0)</f>
        <v>ATM Autoservicio Oficina Máximo Gómez</v>
      </c>
      <c r="H54" s="142" t="str">
        <f>VLOOKUP(E54,VIP!$A$2:$O21273,7,FALSE)</f>
        <v>Si</v>
      </c>
      <c r="I54" s="142" t="str">
        <f>VLOOKUP(E54,VIP!$A$2:$O13238,8,FALSE)</f>
        <v>Si</v>
      </c>
      <c r="J54" s="142" t="str">
        <f>VLOOKUP(E54,VIP!$A$2:$O13188,8,FALSE)</f>
        <v>Si</v>
      </c>
      <c r="K54" s="142" t="str">
        <f>VLOOKUP(E54,VIP!$A$2:$O16762,6,0)</f>
        <v>NO</v>
      </c>
      <c r="L54" s="155" t="s">
        <v>2212</v>
      </c>
      <c r="M54" s="93" t="s">
        <v>2437</v>
      </c>
      <c r="N54" s="93" t="s">
        <v>2443</v>
      </c>
      <c r="O54" s="142" t="s">
        <v>2445</v>
      </c>
      <c r="P54" s="155"/>
      <c r="Q54" s="93" t="s">
        <v>2212</v>
      </c>
    </row>
    <row r="55" spans="1:17" ht="18" x14ac:dyDescent="0.25">
      <c r="A55" s="142" t="str">
        <f>VLOOKUP(E55,'LISTADO ATM'!$A$2:$C$901,3,0)</f>
        <v>DISTRITO NACIONAL</v>
      </c>
      <c r="B55" s="156">
        <v>3336039910</v>
      </c>
      <c r="C55" s="94">
        <v>44467.623229166667</v>
      </c>
      <c r="D55" s="94" t="s">
        <v>2174</v>
      </c>
      <c r="E55" s="140">
        <v>239</v>
      </c>
      <c r="F55" s="156" t="str">
        <f>VLOOKUP(E55,VIP!$A$2:$O16313,2,0)</f>
        <v>DRBR239</v>
      </c>
      <c r="G55" s="142" t="str">
        <f>VLOOKUP(E55,'LISTADO ATM'!$A$2:$B$900,2,0)</f>
        <v xml:space="preserve">ATM Autobanco Charles de Gaulle </v>
      </c>
      <c r="H55" s="142" t="str">
        <f>VLOOKUP(E55,VIP!$A$2:$O21274,7,FALSE)</f>
        <v>Si</v>
      </c>
      <c r="I55" s="142" t="str">
        <f>VLOOKUP(E55,VIP!$A$2:$O13239,8,FALSE)</f>
        <v>Si</v>
      </c>
      <c r="J55" s="142" t="str">
        <f>VLOOKUP(E55,VIP!$A$2:$O13189,8,FALSE)</f>
        <v>Si</v>
      </c>
      <c r="K55" s="142" t="str">
        <f>VLOOKUP(E55,VIP!$A$2:$O16763,6,0)</f>
        <v>SI</v>
      </c>
      <c r="L55" s="155" t="s">
        <v>2212</v>
      </c>
      <c r="M55" s="93" t="s">
        <v>2437</v>
      </c>
      <c r="N55" s="93" t="s">
        <v>2443</v>
      </c>
      <c r="O55" s="142" t="s">
        <v>2445</v>
      </c>
      <c r="P55" s="155"/>
      <c r="Q55" s="93" t="s">
        <v>2212</v>
      </c>
    </row>
    <row r="56" spans="1:17" ht="18" x14ac:dyDescent="0.25">
      <c r="A56" s="142" t="str">
        <f>VLOOKUP(E56,'LISTADO ATM'!$A$2:$C$901,3,0)</f>
        <v>NORTE</v>
      </c>
      <c r="B56" s="156">
        <v>3336039903</v>
      </c>
      <c r="C56" s="94">
        <v>44467.620520833334</v>
      </c>
      <c r="D56" s="94" t="s">
        <v>2174</v>
      </c>
      <c r="E56" s="140">
        <v>136</v>
      </c>
      <c r="F56" s="156" t="str">
        <f>VLOOKUP(E56,VIP!$A$2:$O16314,2,0)</f>
        <v>DRBR136</v>
      </c>
      <c r="G56" s="142" t="str">
        <f>VLOOKUP(E56,'LISTADO ATM'!$A$2:$B$900,2,0)</f>
        <v>ATM S/M Xtra (Santiago)</v>
      </c>
      <c r="H56" s="142" t="str">
        <f>VLOOKUP(E56,VIP!$A$2:$O21275,7,FALSE)</f>
        <v>Si</v>
      </c>
      <c r="I56" s="142" t="str">
        <f>VLOOKUP(E56,VIP!$A$2:$O13240,8,FALSE)</f>
        <v>Si</v>
      </c>
      <c r="J56" s="142" t="str">
        <f>VLOOKUP(E56,VIP!$A$2:$O13190,8,FALSE)</f>
        <v>Si</v>
      </c>
      <c r="K56" s="142" t="str">
        <f>VLOOKUP(E56,VIP!$A$2:$O16764,6,0)</f>
        <v>NO</v>
      </c>
      <c r="L56" s="155" t="s">
        <v>2212</v>
      </c>
      <c r="M56" s="160" t="s">
        <v>2530</v>
      </c>
      <c r="N56" s="93" t="s">
        <v>2443</v>
      </c>
      <c r="O56" s="142" t="s">
        <v>2445</v>
      </c>
      <c r="P56" s="155"/>
      <c r="Q56" s="161">
        <v>44467.781145833331</v>
      </c>
    </row>
    <row r="57" spans="1:17" ht="18" x14ac:dyDescent="0.25">
      <c r="A57" s="142" t="str">
        <f>VLOOKUP(E57,'LISTADO ATM'!$A$2:$C$901,3,0)</f>
        <v>NORTE</v>
      </c>
      <c r="B57" s="156">
        <v>3336039890</v>
      </c>
      <c r="C57" s="94">
        <v>44467.618923611109</v>
      </c>
      <c r="D57" s="94" t="s">
        <v>2174</v>
      </c>
      <c r="E57" s="140">
        <v>105</v>
      </c>
      <c r="F57" s="156" t="str">
        <f>VLOOKUP(E57,VIP!$A$2:$O16315,2,0)</f>
        <v>DRBR105</v>
      </c>
      <c r="G57" s="142" t="str">
        <f>VLOOKUP(E57,'LISTADO ATM'!$A$2:$B$900,2,0)</f>
        <v xml:space="preserve">ATM Autobanco Estancia Nueva (Moca) </v>
      </c>
      <c r="H57" s="142" t="str">
        <f>VLOOKUP(E57,VIP!$A$2:$O21276,7,FALSE)</f>
        <v>Si</v>
      </c>
      <c r="I57" s="142" t="str">
        <f>VLOOKUP(E57,VIP!$A$2:$O13241,8,FALSE)</f>
        <v>Si</v>
      </c>
      <c r="J57" s="142" t="str">
        <f>VLOOKUP(E57,VIP!$A$2:$O13191,8,FALSE)</f>
        <v>Si</v>
      </c>
      <c r="K57" s="142" t="str">
        <f>VLOOKUP(E57,VIP!$A$2:$O16765,6,0)</f>
        <v>NO</v>
      </c>
      <c r="L57" s="155" t="s">
        <v>2212</v>
      </c>
      <c r="M57" s="160" t="s">
        <v>2530</v>
      </c>
      <c r="N57" s="93" t="s">
        <v>2443</v>
      </c>
      <c r="O57" s="142" t="s">
        <v>2445</v>
      </c>
      <c r="P57" s="155"/>
      <c r="Q57" s="161">
        <v>44467.780960648146</v>
      </c>
    </row>
    <row r="58" spans="1:17" ht="18" x14ac:dyDescent="0.25">
      <c r="A58" s="142" t="str">
        <f>VLOOKUP(E58,'LISTADO ATM'!$A$2:$C$901,3,0)</f>
        <v>DISTRITO NACIONAL</v>
      </c>
      <c r="B58" s="156">
        <v>3336039884</v>
      </c>
      <c r="C58" s="94">
        <v>44467.617708333331</v>
      </c>
      <c r="D58" s="94" t="s">
        <v>2174</v>
      </c>
      <c r="E58" s="140">
        <v>648</v>
      </c>
      <c r="F58" s="156" t="str">
        <f>VLOOKUP(E58,VIP!$A$2:$O16316,2,0)</f>
        <v>DRBR190</v>
      </c>
      <c r="G58" s="142" t="str">
        <f>VLOOKUP(E58,'LISTADO ATM'!$A$2:$B$900,2,0)</f>
        <v xml:space="preserve">ATM Hermandad de Pensionados </v>
      </c>
      <c r="H58" s="142" t="str">
        <f>VLOOKUP(E58,VIP!$A$2:$O21277,7,FALSE)</f>
        <v>Si</v>
      </c>
      <c r="I58" s="142" t="str">
        <f>VLOOKUP(E58,VIP!$A$2:$O13242,8,FALSE)</f>
        <v>No</v>
      </c>
      <c r="J58" s="142" t="str">
        <f>VLOOKUP(E58,VIP!$A$2:$O13192,8,FALSE)</f>
        <v>No</v>
      </c>
      <c r="K58" s="142" t="str">
        <f>VLOOKUP(E58,VIP!$A$2:$O16766,6,0)</f>
        <v>NO</v>
      </c>
      <c r="L58" s="155" t="s">
        <v>2212</v>
      </c>
      <c r="M58" s="93" t="s">
        <v>2437</v>
      </c>
      <c r="N58" s="93" t="s">
        <v>2443</v>
      </c>
      <c r="O58" s="142" t="s">
        <v>2445</v>
      </c>
      <c r="P58" s="155"/>
      <c r="Q58" s="93" t="s">
        <v>2212</v>
      </c>
    </row>
    <row r="59" spans="1:17" ht="18" x14ac:dyDescent="0.25">
      <c r="A59" s="142" t="str">
        <f>VLOOKUP(E59,'LISTADO ATM'!$A$2:$C$901,3,0)</f>
        <v>NORTE</v>
      </c>
      <c r="B59" s="156">
        <v>3336039880</v>
      </c>
      <c r="C59" s="94">
        <v>44467.616724537038</v>
      </c>
      <c r="D59" s="94" t="s">
        <v>2174</v>
      </c>
      <c r="E59" s="140">
        <v>796</v>
      </c>
      <c r="F59" s="156" t="str">
        <f>VLOOKUP(E59,VIP!$A$2:$O16317,2,0)</f>
        <v>DRBR155</v>
      </c>
      <c r="G59" s="142" t="str">
        <f>VLOOKUP(E59,'LISTADO ATM'!$A$2:$B$900,2,0)</f>
        <v xml:space="preserve">ATM Oficina Plaza Ventura (Nagua) </v>
      </c>
      <c r="H59" s="142" t="str">
        <f>VLOOKUP(E59,VIP!$A$2:$O21278,7,FALSE)</f>
        <v>Si</v>
      </c>
      <c r="I59" s="142" t="str">
        <f>VLOOKUP(E59,VIP!$A$2:$O13243,8,FALSE)</f>
        <v>Si</v>
      </c>
      <c r="J59" s="142" t="str">
        <f>VLOOKUP(E59,VIP!$A$2:$O13193,8,FALSE)</f>
        <v>Si</v>
      </c>
      <c r="K59" s="142" t="str">
        <f>VLOOKUP(E59,VIP!$A$2:$O16767,6,0)</f>
        <v>SI</v>
      </c>
      <c r="L59" s="155" t="s">
        <v>2212</v>
      </c>
      <c r="M59" s="160" t="s">
        <v>2530</v>
      </c>
      <c r="N59" s="93" t="s">
        <v>2443</v>
      </c>
      <c r="O59" s="142" t="s">
        <v>2445</v>
      </c>
      <c r="P59" s="155"/>
      <c r="Q59" s="161">
        <v>44467.796643518515</v>
      </c>
    </row>
    <row r="60" spans="1:17" ht="18" x14ac:dyDescent="0.25">
      <c r="A60" s="142" t="str">
        <f>VLOOKUP(E60,'LISTADO ATM'!$A$2:$C$901,3,0)</f>
        <v>NORTE</v>
      </c>
      <c r="B60" s="156">
        <v>3336039877</v>
      </c>
      <c r="C60" s="94">
        <v>44467.615682870368</v>
      </c>
      <c r="D60" s="94" t="s">
        <v>2440</v>
      </c>
      <c r="E60" s="140">
        <v>166</v>
      </c>
      <c r="F60" s="156" t="str">
        <f>VLOOKUP(E60,VIP!$A$2:$O16318,2,0)</f>
        <v>DRBR166</v>
      </c>
      <c r="G60" s="142" t="str">
        <f>VLOOKUP(E60,'LISTADO ATM'!$A$2:$B$900,2,0)</f>
        <v>ATM Estación Texaco Las Lavas</v>
      </c>
      <c r="H60" s="142" t="str">
        <f>VLOOKUP(E60,VIP!$A$2:$O21279,7,FALSE)</f>
        <v>N/A</v>
      </c>
      <c r="I60" s="142" t="str">
        <f>VLOOKUP(E60,VIP!$A$2:$O13244,8,FALSE)</f>
        <v>N/A</v>
      </c>
      <c r="J60" s="142" t="str">
        <f>VLOOKUP(E60,VIP!$A$2:$O13194,8,FALSE)</f>
        <v>N/A</v>
      </c>
      <c r="K60" s="142" t="str">
        <f>VLOOKUP(E60,VIP!$A$2:$O16768,6,0)</f>
        <v>N/A</v>
      </c>
      <c r="L60" s="155" t="s">
        <v>2409</v>
      </c>
      <c r="M60" s="93" t="s">
        <v>2437</v>
      </c>
      <c r="N60" s="93" t="s">
        <v>2443</v>
      </c>
      <c r="O60" s="142" t="s">
        <v>2444</v>
      </c>
      <c r="P60" s="155"/>
      <c r="Q60" s="93" t="s">
        <v>2409</v>
      </c>
    </row>
    <row r="61" spans="1:17" ht="18" x14ac:dyDescent="0.25">
      <c r="A61" s="142" t="str">
        <f>VLOOKUP(E61,'LISTADO ATM'!$A$2:$C$901,3,0)</f>
        <v>NORTE</v>
      </c>
      <c r="B61" s="156">
        <v>3336039875</v>
      </c>
      <c r="C61" s="94">
        <v>44467.615277777775</v>
      </c>
      <c r="D61" s="94" t="s">
        <v>2174</v>
      </c>
      <c r="E61" s="140">
        <v>886</v>
      </c>
      <c r="F61" s="156" t="str">
        <f>VLOOKUP(E61,VIP!$A$2:$O16319,2,0)</f>
        <v>DRBR886</v>
      </c>
      <c r="G61" s="142" t="str">
        <f>VLOOKUP(E61,'LISTADO ATM'!$A$2:$B$900,2,0)</f>
        <v xml:space="preserve">ATM Oficina Guayubín </v>
      </c>
      <c r="H61" s="142" t="str">
        <f>VLOOKUP(E61,VIP!$A$2:$O21280,7,FALSE)</f>
        <v>Si</v>
      </c>
      <c r="I61" s="142" t="str">
        <f>VLOOKUP(E61,VIP!$A$2:$O13245,8,FALSE)</f>
        <v>Si</v>
      </c>
      <c r="J61" s="142" t="str">
        <f>VLOOKUP(E61,VIP!$A$2:$O13195,8,FALSE)</f>
        <v>Si</v>
      </c>
      <c r="K61" s="142" t="str">
        <f>VLOOKUP(E61,VIP!$A$2:$O16769,6,0)</f>
        <v>NO</v>
      </c>
      <c r="L61" s="155" t="s">
        <v>2455</v>
      </c>
      <c r="M61" s="160" t="s">
        <v>2530</v>
      </c>
      <c r="N61" s="93" t="s">
        <v>2443</v>
      </c>
      <c r="O61" s="142" t="s">
        <v>2445</v>
      </c>
      <c r="P61" s="155"/>
      <c r="Q61" s="161">
        <v>44467.798194444447</v>
      </c>
    </row>
    <row r="62" spans="1:17" ht="18" x14ac:dyDescent="0.25">
      <c r="A62" s="142" t="str">
        <f>VLOOKUP(E62,'LISTADO ATM'!$A$2:$C$901,3,0)</f>
        <v>DISTRITO NACIONAL</v>
      </c>
      <c r="B62" s="156">
        <v>3336039870</v>
      </c>
      <c r="C62" s="94">
        <v>44467.614328703705</v>
      </c>
      <c r="D62" s="94" t="s">
        <v>2174</v>
      </c>
      <c r="E62" s="140">
        <v>896</v>
      </c>
      <c r="F62" s="156" t="str">
        <f>VLOOKUP(E62,VIP!$A$2:$O16320,2,0)</f>
        <v>DRBR896</v>
      </c>
      <c r="G62" s="142" t="str">
        <f>VLOOKUP(E62,'LISTADO ATM'!$A$2:$B$900,2,0)</f>
        <v xml:space="preserve">ATM Campamento Militar 16 de Agosto I </v>
      </c>
      <c r="H62" s="142" t="str">
        <f>VLOOKUP(E62,VIP!$A$2:$O21281,7,FALSE)</f>
        <v>Si</v>
      </c>
      <c r="I62" s="142" t="str">
        <f>VLOOKUP(E62,VIP!$A$2:$O13246,8,FALSE)</f>
        <v>Si</v>
      </c>
      <c r="J62" s="142" t="str">
        <f>VLOOKUP(E62,VIP!$A$2:$O13196,8,FALSE)</f>
        <v>Si</v>
      </c>
      <c r="K62" s="142" t="str">
        <f>VLOOKUP(E62,VIP!$A$2:$O16770,6,0)</f>
        <v>NO</v>
      </c>
      <c r="L62" s="155" t="s">
        <v>2455</v>
      </c>
      <c r="M62" s="160" t="s">
        <v>2530</v>
      </c>
      <c r="N62" s="93" t="s">
        <v>2443</v>
      </c>
      <c r="O62" s="142" t="s">
        <v>2445</v>
      </c>
      <c r="P62" s="155"/>
      <c r="Q62" s="161">
        <v>44467.797777777778</v>
      </c>
    </row>
    <row r="63" spans="1:17" ht="18" x14ac:dyDescent="0.25">
      <c r="A63" s="142" t="str">
        <f>VLOOKUP(E63,'LISTADO ATM'!$A$2:$C$901,3,0)</f>
        <v>DISTRITO NACIONAL</v>
      </c>
      <c r="B63" s="156">
        <v>3336039846</v>
      </c>
      <c r="C63" s="94">
        <v>44467.608182870368</v>
      </c>
      <c r="D63" s="94" t="s">
        <v>2612</v>
      </c>
      <c r="E63" s="140">
        <v>706</v>
      </c>
      <c r="F63" s="156" t="str">
        <f>VLOOKUP(E63,VIP!$A$2:$O16321,2,0)</f>
        <v>DRBR706</v>
      </c>
      <c r="G63" s="142" t="str">
        <f>VLOOKUP(E63,'LISTADO ATM'!$A$2:$B$900,2,0)</f>
        <v xml:space="preserve">ATM S/M Pristine </v>
      </c>
      <c r="H63" s="142" t="str">
        <f>VLOOKUP(E63,VIP!$A$2:$O21282,7,FALSE)</f>
        <v>Si</v>
      </c>
      <c r="I63" s="142" t="str">
        <f>VLOOKUP(E63,VIP!$A$2:$O13247,8,FALSE)</f>
        <v>Si</v>
      </c>
      <c r="J63" s="142" t="str">
        <f>VLOOKUP(E63,VIP!$A$2:$O13197,8,FALSE)</f>
        <v>Si</v>
      </c>
      <c r="K63" s="142" t="str">
        <f>VLOOKUP(E63,VIP!$A$2:$O16771,6,0)</f>
        <v>NO</v>
      </c>
      <c r="L63" s="155" t="s">
        <v>2409</v>
      </c>
      <c r="M63" s="160" t="s">
        <v>2530</v>
      </c>
      <c r="N63" s="93" t="s">
        <v>2443</v>
      </c>
      <c r="O63" s="142" t="s">
        <v>2613</v>
      </c>
      <c r="P63" s="155"/>
      <c r="Q63" s="161">
        <v>44467.798310185186</v>
      </c>
    </row>
    <row r="64" spans="1:17" ht="18" x14ac:dyDescent="0.25">
      <c r="A64" s="142" t="str">
        <f>VLOOKUP(E64,'LISTADO ATM'!$A$2:$C$901,3,0)</f>
        <v>DISTRITO NACIONAL</v>
      </c>
      <c r="B64" s="156">
        <v>3336039839</v>
      </c>
      <c r="C64" s="94">
        <v>44467.606469907405</v>
      </c>
      <c r="D64" s="94" t="s">
        <v>2440</v>
      </c>
      <c r="E64" s="140">
        <v>836</v>
      </c>
      <c r="F64" s="142" t="str">
        <f>VLOOKUP(E64,VIP!$A$2:$O16322,2,0)</f>
        <v>DRBR836</v>
      </c>
      <c r="G64" s="142" t="str">
        <f>VLOOKUP(E64,'LISTADO ATM'!$A$2:$B$900,2,0)</f>
        <v xml:space="preserve">ATM UNP Plaza Luperón </v>
      </c>
      <c r="H64" s="142" t="str">
        <f>VLOOKUP(E64,VIP!$A$2:$O21283,7,FALSE)</f>
        <v>Si</v>
      </c>
      <c r="I64" s="142" t="str">
        <f>VLOOKUP(E64,VIP!$A$2:$O13248,8,FALSE)</f>
        <v>Si</v>
      </c>
      <c r="J64" s="142" t="str">
        <f>VLOOKUP(E64,VIP!$A$2:$O13198,8,FALSE)</f>
        <v>Si</v>
      </c>
      <c r="K64" s="142" t="str">
        <f>VLOOKUP(E64,VIP!$A$2:$O16772,6,0)</f>
        <v>NO</v>
      </c>
      <c r="L64" s="155" t="s">
        <v>2409</v>
      </c>
      <c r="M64" s="160" t="s">
        <v>2530</v>
      </c>
      <c r="N64" s="93" t="s">
        <v>2443</v>
      </c>
      <c r="O64" s="142" t="s">
        <v>2444</v>
      </c>
      <c r="P64" s="155"/>
      <c r="Q64" s="161">
        <v>44467.799062500002</v>
      </c>
    </row>
    <row r="65" spans="1:17" ht="18" x14ac:dyDescent="0.25">
      <c r="A65" s="142" t="str">
        <f>VLOOKUP(E65,'LISTADO ATM'!$A$2:$C$901,3,0)</f>
        <v>DISTRITO NACIONAL</v>
      </c>
      <c r="B65" s="156">
        <v>3336039783</v>
      </c>
      <c r="C65" s="94">
        <v>44467.585879629631</v>
      </c>
      <c r="D65" s="94" t="s">
        <v>2459</v>
      </c>
      <c r="E65" s="140">
        <v>911</v>
      </c>
      <c r="F65" s="142" t="str">
        <f>VLOOKUP(E65,VIP!$A$2:$O16323,2,0)</f>
        <v>DRBR911</v>
      </c>
      <c r="G65" s="142" t="str">
        <f>VLOOKUP(E65,'LISTADO ATM'!$A$2:$B$900,2,0)</f>
        <v xml:space="preserve">ATM Oficina Venezuela II </v>
      </c>
      <c r="H65" s="142" t="str">
        <f>VLOOKUP(E65,VIP!$A$2:$O21284,7,FALSE)</f>
        <v>Si</v>
      </c>
      <c r="I65" s="142" t="str">
        <f>VLOOKUP(E65,VIP!$A$2:$O13249,8,FALSE)</f>
        <v>Si</v>
      </c>
      <c r="J65" s="142" t="str">
        <f>VLOOKUP(E65,VIP!$A$2:$O13199,8,FALSE)</f>
        <v>Si</v>
      </c>
      <c r="K65" s="142" t="str">
        <f>VLOOKUP(E65,VIP!$A$2:$O16773,6,0)</f>
        <v>SI</v>
      </c>
      <c r="L65" s="155" t="s">
        <v>2409</v>
      </c>
      <c r="M65" s="93" t="s">
        <v>2437</v>
      </c>
      <c r="N65" s="93" t="s">
        <v>2443</v>
      </c>
      <c r="O65" s="142" t="s">
        <v>2614</v>
      </c>
      <c r="P65" s="155"/>
      <c r="Q65" s="93" t="s">
        <v>2409</v>
      </c>
    </row>
    <row r="66" spans="1:17" ht="18" x14ac:dyDescent="0.25">
      <c r="A66" s="142" t="str">
        <f>VLOOKUP(E66,'LISTADO ATM'!$A$2:$C$901,3,0)</f>
        <v>NORTE</v>
      </c>
      <c r="B66" s="156">
        <v>3336039780</v>
      </c>
      <c r="C66" s="94">
        <v>44467.58394675926</v>
      </c>
      <c r="D66" s="94" t="s">
        <v>2612</v>
      </c>
      <c r="E66" s="140">
        <v>76</v>
      </c>
      <c r="F66" s="142" t="str">
        <f>VLOOKUP(E66,VIP!$A$2:$O16324,2,0)</f>
        <v>DRBR076</v>
      </c>
      <c r="G66" s="142" t="str">
        <f>VLOOKUP(E66,'LISTADO ATM'!$A$2:$B$900,2,0)</f>
        <v xml:space="preserve">ATM Casa Nelson (Puerto Plata) </v>
      </c>
      <c r="H66" s="142" t="str">
        <f>VLOOKUP(E66,VIP!$A$2:$O21285,7,FALSE)</f>
        <v>Si</v>
      </c>
      <c r="I66" s="142" t="str">
        <f>VLOOKUP(E66,VIP!$A$2:$O13250,8,FALSE)</f>
        <v>Si</v>
      </c>
      <c r="J66" s="142" t="str">
        <f>VLOOKUP(E66,VIP!$A$2:$O13200,8,FALSE)</f>
        <v>Si</v>
      </c>
      <c r="K66" s="142" t="str">
        <f>VLOOKUP(E66,VIP!$A$2:$O16774,6,0)</f>
        <v>NO</v>
      </c>
      <c r="L66" s="155" t="s">
        <v>2433</v>
      </c>
      <c r="M66" s="160" t="s">
        <v>2530</v>
      </c>
      <c r="N66" s="93" t="s">
        <v>2443</v>
      </c>
      <c r="O66" s="142" t="s">
        <v>2613</v>
      </c>
      <c r="P66" s="155"/>
      <c r="Q66" s="161">
        <v>44467.778252314813</v>
      </c>
    </row>
    <row r="67" spans="1:17" ht="18" x14ac:dyDescent="0.25">
      <c r="A67" s="142" t="str">
        <f>VLOOKUP(E67,'LISTADO ATM'!$A$2:$C$901,3,0)</f>
        <v>DISTRITO NACIONAL</v>
      </c>
      <c r="B67" s="156">
        <v>3336039776</v>
      </c>
      <c r="C67" s="94">
        <v>44467.582442129627</v>
      </c>
      <c r="D67" s="94" t="s">
        <v>2440</v>
      </c>
      <c r="E67" s="140">
        <v>573</v>
      </c>
      <c r="F67" s="142" t="str">
        <f>VLOOKUP(E67,VIP!$A$2:$O16325,2,0)</f>
        <v>DRBR038</v>
      </c>
      <c r="G67" s="142" t="str">
        <f>VLOOKUP(E67,'LISTADO ATM'!$A$2:$B$900,2,0)</f>
        <v xml:space="preserve">ATM IDSS </v>
      </c>
      <c r="H67" s="142" t="str">
        <f>VLOOKUP(E67,VIP!$A$2:$O21286,7,FALSE)</f>
        <v>Si</v>
      </c>
      <c r="I67" s="142" t="str">
        <f>VLOOKUP(E67,VIP!$A$2:$O13251,8,FALSE)</f>
        <v>Si</v>
      </c>
      <c r="J67" s="142" t="str">
        <f>VLOOKUP(E67,VIP!$A$2:$O13201,8,FALSE)</f>
        <v>Si</v>
      </c>
      <c r="K67" s="142" t="str">
        <f>VLOOKUP(E67,VIP!$A$2:$O16775,6,0)</f>
        <v>NO</v>
      </c>
      <c r="L67" s="155" t="s">
        <v>2409</v>
      </c>
      <c r="M67" s="93" t="s">
        <v>2437</v>
      </c>
      <c r="N67" s="93" t="s">
        <v>2443</v>
      </c>
      <c r="O67" s="142" t="s">
        <v>2444</v>
      </c>
      <c r="P67" s="155"/>
      <c r="Q67" s="93" t="s">
        <v>2409</v>
      </c>
    </row>
    <row r="68" spans="1:17" ht="18" x14ac:dyDescent="0.25">
      <c r="A68" s="142" t="str">
        <f>VLOOKUP(E68,'LISTADO ATM'!$A$2:$C$901,3,0)</f>
        <v>DISTRITO NACIONAL</v>
      </c>
      <c r="B68" s="156">
        <v>3336039769</v>
      </c>
      <c r="C68" s="94">
        <v>44467.579282407409</v>
      </c>
      <c r="D68" s="94" t="s">
        <v>2459</v>
      </c>
      <c r="E68" s="140">
        <v>96</v>
      </c>
      <c r="F68" s="142" t="str">
        <f>VLOOKUP(E68,VIP!$A$2:$O16326,2,0)</f>
        <v>DRBR096</v>
      </c>
      <c r="G68" s="142" t="str">
        <f>VLOOKUP(E68,'LISTADO ATM'!$A$2:$B$900,2,0)</f>
        <v>ATM S/M Caribe Av. Charles de Gaulle</v>
      </c>
      <c r="H68" s="142" t="str">
        <f>VLOOKUP(E68,VIP!$A$2:$O21287,7,FALSE)</f>
        <v>Si</v>
      </c>
      <c r="I68" s="142" t="str">
        <f>VLOOKUP(E68,VIP!$A$2:$O13252,8,FALSE)</f>
        <v>No</v>
      </c>
      <c r="J68" s="142" t="str">
        <f>VLOOKUP(E68,VIP!$A$2:$O13202,8,FALSE)</f>
        <v>No</v>
      </c>
      <c r="K68" s="142" t="str">
        <f>VLOOKUP(E68,VIP!$A$2:$O16776,6,0)</f>
        <v>NO</v>
      </c>
      <c r="L68" s="155" t="s">
        <v>2409</v>
      </c>
      <c r="M68" s="93" t="s">
        <v>2437</v>
      </c>
      <c r="N68" s="93" t="s">
        <v>2443</v>
      </c>
      <c r="O68" s="142" t="s">
        <v>2614</v>
      </c>
      <c r="P68" s="155"/>
      <c r="Q68" s="93" t="s">
        <v>2409</v>
      </c>
    </row>
    <row r="69" spans="1:17" ht="18" x14ac:dyDescent="0.25">
      <c r="A69" s="142" t="str">
        <f>VLOOKUP(E69,'LISTADO ATM'!$A$2:$C$901,3,0)</f>
        <v>DISTRITO NACIONAL</v>
      </c>
      <c r="B69" s="156">
        <v>3336039763</v>
      </c>
      <c r="C69" s="94">
        <v>44467.577314814815</v>
      </c>
      <c r="D69" s="94" t="s">
        <v>2440</v>
      </c>
      <c r="E69" s="140">
        <v>486</v>
      </c>
      <c r="F69" s="142" t="str">
        <f>VLOOKUP(E69,VIP!$A$2:$O16327,2,0)</f>
        <v>DRBR486</v>
      </c>
      <c r="G69" s="142" t="str">
        <f>VLOOKUP(E69,'LISTADO ATM'!$A$2:$B$900,2,0)</f>
        <v xml:space="preserve">ATM Olé La Caleta </v>
      </c>
      <c r="H69" s="142" t="str">
        <f>VLOOKUP(E69,VIP!$A$2:$O21288,7,FALSE)</f>
        <v>Si</v>
      </c>
      <c r="I69" s="142" t="str">
        <f>VLOOKUP(E69,VIP!$A$2:$O13253,8,FALSE)</f>
        <v>Si</v>
      </c>
      <c r="J69" s="142" t="str">
        <f>VLOOKUP(E69,VIP!$A$2:$O13203,8,FALSE)</f>
        <v>Si</v>
      </c>
      <c r="K69" s="142" t="str">
        <f>VLOOKUP(E69,VIP!$A$2:$O16777,6,0)</f>
        <v>NO</v>
      </c>
      <c r="L69" s="155" t="s">
        <v>2409</v>
      </c>
      <c r="M69" s="160" t="s">
        <v>2530</v>
      </c>
      <c r="N69" s="93" t="s">
        <v>2443</v>
      </c>
      <c r="O69" s="142" t="s">
        <v>2444</v>
      </c>
      <c r="P69" s="155"/>
      <c r="Q69" s="161">
        <v>44467.788969907408</v>
      </c>
    </row>
    <row r="70" spans="1:17" ht="18" x14ac:dyDescent="0.25">
      <c r="A70" s="142" t="str">
        <f>VLOOKUP(E70,'LISTADO ATM'!$A$2:$C$901,3,0)</f>
        <v>NORTE</v>
      </c>
      <c r="B70" s="156">
        <v>3336039753</v>
      </c>
      <c r="C70" s="94">
        <v>44467.567129629628</v>
      </c>
      <c r="D70" s="94" t="s">
        <v>2459</v>
      </c>
      <c r="E70" s="140">
        <v>306</v>
      </c>
      <c r="F70" s="142" t="str">
        <f>VLOOKUP(E70,VIP!$A$2:$O16328,2,0)</f>
        <v>DRBR306</v>
      </c>
      <c r="G70" s="142" t="str">
        <f>VLOOKUP(E70,'LISTADO ATM'!$A$2:$B$900,2,0)</f>
        <v>ATM Hospital Dr. Toribio</v>
      </c>
      <c r="H70" s="142" t="str">
        <f>VLOOKUP(E70,VIP!$A$2:$O21289,7,FALSE)</f>
        <v>Si</v>
      </c>
      <c r="I70" s="142" t="str">
        <f>VLOOKUP(E70,VIP!$A$2:$O13254,8,FALSE)</f>
        <v>Si</v>
      </c>
      <c r="J70" s="142" t="str">
        <f>VLOOKUP(E70,VIP!$A$2:$O13204,8,FALSE)</f>
        <v>Si</v>
      </c>
      <c r="K70" s="142" t="str">
        <f>VLOOKUP(E70,VIP!$A$2:$O16778,6,0)</f>
        <v>NO</v>
      </c>
      <c r="L70" s="155" t="s">
        <v>2409</v>
      </c>
      <c r="M70" s="160" t="s">
        <v>2530</v>
      </c>
      <c r="N70" s="93" t="s">
        <v>2443</v>
      </c>
      <c r="O70" s="142" t="s">
        <v>2614</v>
      </c>
      <c r="P70" s="155"/>
      <c r="Q70" s="161">
        <v>44467.77443287037</v>
      </c>
    </row>
    <row r="71" spans="1:17" ht="18" x14ac:dyDescent="0.25">
      <c r="A71" s="142" t="str">
        <f>VLOOKUP(E71,'LISTADO ATM'!$A$2:$C$901,3,0)</f>
        <v>NORTE</v>
      </c>
      <c r="B71" s="156">
        <v>3336039750</v>
      </c>
      <c r="C71" s="94">
        <v>44467.565312500003</v>
      </c>
      <c r="D71" s="94" t="s">
        <v>2612</v>
      </c>
      <c r="E71" s="140">
        <v>315</v>
      </c>
      <c r="F71" s="142" t="str">
        <f>VLOOKUP(E71,VIP!$A$2:$O16329,2,0)</f>
        <v>DRBR315</v>
      </c>
      <c r="G71" s="142" t="str">
        <f>VLOOKUP(E71,'LISTADO ATM'!$A$2:$B$900,2,0)</f>
        <v xml:space="preserve">ATM Oficina Estrella Sadalá </v>
      </c>
      <c r="H71" s="142" t="str">
        <f>VLOOKUP(E71,VIP!$A$2:$O21290,7,FALSE)</f>
        <v>Si</v>
      </c>
      <c r="I71" s="142" t="str">
        <f>VLOOKUP(E71,VIP!$A$2:$O13255,8,FALSE)</f>
        <v>Si</v>
      </c>
      <c r="J71" s="142" t="str">
        <f>VLOOKUP(E71,VIP!$A$2:$O13205,8,FALSE)</f>
        <v>Si</v>
      </c>
      <c r="K71" s="142" t="str">
        <f>VLOOKUP(E71,VIP!$A$2:$O16779,6,0)</f>
        <v>NO</v>
      </c>
      <c r="L71" s="155" t="s">
        <v>2663</v>
      </c>
      <c r="M71" s="160" t="s">
        <v>2530</v>
      </c>
      <c r="N71" s="93" t="s">
        <v>2443</v>
      </c>
      <c r="O71" s="142" t="s">
        <v>2613</v>
      </c>
      <c r="P71" s="155"/>
      <c r="Q71" s="161">
        <v>44467.730462962965</v>
      </c>
    </row>
    <row r="72" spans="1:17" ht="18" x14ac:dyDescent="0.25">
      <c r="A72" s="142" t="str">
        <f>VLOOKUP(E72,'LISTADO ATM'!$A$2:$C$901,3,0)</f>
        <v>DISTRITO NACIONAL</v>
      </c>
      <c r="B72" s="156">
        <v>3336039747</v>
      </c>
      <c r="C72" s="94">
        <v>44467.562303240738</v>
      </c>
      <c r="D72" s="94" t="s">
        <v>2174</v>
      </c>
      <c r="E72" s="140">
        <v>436</v>
      </c>
      <c r="F72" s="142" t="str">
        <f>VLOOKUP(E72,VIP!$A$2:$O16330,2,0)</f>
        <v>DRBR436</v>
      </c>
      <c r="G72" s="142" t="str">
        <f>VLOOKUP(E72,'LISTADO ATM'!$A$2:$B$900,2,0)</f>
        <v xml:space="preserve">ATM Autobanco Torre II </v>
      </c>
      <c r="H72" s="142" t="str">
        <f>VLOOKUP(E72,VIP!$A$2:$O21291,7,FALSE)</f>
        <v>Si</v>
      </c>
      <c r="I72" s="142" t="str">
        <f>VLOOKUP(E72,VIP!$A$2:$O13256,8,FALSE)</f>
        <v>Si</v>
      </c>
      <c r="J72" s="142" t="str">
        <f>VLOOKUP(E72,VIP!$A$2:$O13206,8,FALSE)</f>
        <v>Si</v>
      </c>
      <c r="K72" s="142" t="str">
        <f>VLOOKUP(E72,VIP!$A$2:$O16780,6,0)</f>
        <v>SI</v>
      </c>
      <c r="L72" s="155" t="s">
        <v>2455</v>
      </c>
      <c r="M72" s="160" t="s">
        <v>2530</v>
      </c>
      <c r="N72" s="93" t="s">
        <v>2627</v>
      </c>
      <c r="O72" s="142" t="s">
        <v>2445</v>
      </c>
      <c r="P72" s="155"/>
      <c r="Q72" s="161">
        <v>44467.787789351853</v>
      </c>
    </row>
    <row r="73" spans="1:17" ht="18" x14ac:dyDescent="0.25">
      <c r="A73" s="142" t="str">
        <f>VLOOKUP(E73,'LISTADO ATM'!$A$2:$C$901,3,0)</f>
        <v>DISTRITO NACIONAL</v>
      </c>
      <c r="B73" s="156">
        <v>3336039744</v>
      </c>
      <c r="C73" s="94">
        <v>44467.559490740743</v>
      </c>
      <c r="D73" s="94" t="s">
        <v>2459</v>
      </c>
      <c r="E73" s="140">
        <v>876</v>
      </c>
      <c r="F73" s="142" t="str">
        <f>VLOOKUP(E73,VIP!$A$2:$O16331,2,0)</f>
        <v>DRBR876</v>
      </c>
      <c r="G73" s="142" t="str">
        <f>VLOOKUP(E73,'LISTADO ATM'!$A$2:$B$900,2,0)</f>
        <v xml:space="preserve">ATM Estación Next Abraham Lincoln </v>
      </c>
      <c r="H73" s="142" t="str">
        <f>VLOOKUP(E73,VIP!$A$2:$O21292,7,FALSE)</f>
        <v>Si</v>
      </c>
      <c r="I73" s="142" t="str">
        <f>VLOOKUP(E73,VIP!$A$2:$O13257,8,FALSE)</f>
        <v>Si</v>
      </c>
      <c r="J73" s="142" t="str">
        <f>VLOOKUP(E73,VIP!$A$2:$O13207,8,FALSE)</f>
        <v>Si</v>
      </c>
      <c r="K73" s="142" t="str">
        <f>VLOOKUP(E73,VIP!$A$2:$O16781,6,0)</f>
        <v>NO</v>
      </c>
      <c r="L73" s="155" t="s">
        <v>2409</v>
      </c>
      <c r="M73" s="160" t="s">
        <v>2530</v>
      </c>
      <c r="N73" s="93" t="s">
        <v>2443</v>
      </c>
      <c r="O73" s="142" t="s">
        <v>2614</v>
      </c>
      <c r="P73" s="155"/>
      <c r="Q73" s="161">
        <v>44467.798877314817</v>
      </c>
    </row>
    <row r="74" spans="1:17" ht="18" x14ac:dyDescent="0.25">
      <c r="A74" s="142" t="str">
        <f>VLOOKUP(E74,'LISTADO ATM'!$A$2:$C$901,3,0)</f>
        <v>DISTRITO NACIONAL</v>
      </c>
      <c r="B74" s="156">
        <v>3336039594</v>
      </c>
      <c r="C74" s="94">
        <v>44467.505011574074</v>
      </c>
      <c r="D74" s="94" t="s">
        <v>2440</v>
      </c>
      <c r="E74" s="140">
        <v>546</v>
      </c>
      <c r="F74" s="142" t="str">
        <f>VLOOKUP(E74,VIP!$A$2:$O16333,2,0)</f>
        <v>DRBR230</v>
      </c>
      <c r="G74" s="142" t="str">
        <f>VLOOKUP(E74,'LISTADO ATM'!$A$2:$B$900,2,0)</f>
        <v xml:space="preserve">ATM ITLA </v>
      </c>
      <c r="H74" s="142" t="str">
        <f>VLOOKUP(E74,VIP!$A$2:$O21294,7,FALSE)</f>
        <v>Si</v>
      </c>
      <c r="I74" s="142" t="str">
        <f>VLOOKUP(E74,VIP!$A$2:$O13259,8,FALSE)</f>
        <v>Si</v>
      </c>
      <c r="J74" s="142" t="str">
        <f>VLOOKUP(E74,VIP!$A$2:$O13209,8,FALSE)</f>
        <v>Si</v>
      </c>
      <c r="K74" s="142" t="str">
        <f>VLOOKUP(E74,VIP!$A$2:$O16783,6,0)</f>
        <v>NO</v>
      </c>
      <c r="L74" s="155" t="s">
        <v>2664</v>
      </c>
      <c r="M74" s="160" t="s">
        <v>2530</v>
      </c>
      <c r="N74" s="93" t="s">
        <v>2443</v>
      </c>
      <c r="O74" s="142" t="s">
        <v>2444</v>
      </c>
      <c r="P74" s="155"/>
      <c r="Q74" s="161">
        <v>44467.636111111111</v>
      </c>
    </row>
    <row r="75" spans="1:17" ht="18" x14ac:dyDescent="0.25">
      <c r="A75" s="142" t="str">
        <f>VLOOKUP(E75,'LISTADO ATM'!$A$2:$C$901,3,0)</f>
        <v>NORTE</v>
      </c>
      <c r="B75" s="156">
        <v>3336039430</v>
      </c>
      <c r="C75" s="94">
        <v>44467.462465277778</v>
      </c>
      <c r="D75" s="94" t="s">
        <v>2459</v>
      </c>
      <c r="E75" s="140">
        <v>756</v>
      </c>
      <c r="F75" s="142" t="str">
        <f>VLOOKUP(E75,VIP!$A$2:$O16334,2,0)</f>
        <v>DRBR756</v>
      </c>
      <c r="G75" s="142" t="str">
        <f>VLOOKUP(E75,'LISTADO ATM'!$A$2:$B$900,2,0)</f>
        <v xml:space="preserve">ATM UNP Villa La Mata (Cotuí) </v>
      </c>
      <c r="H75" s="142" t="str">
        <f>VLOOKUP(E75,VIP!$A$2:$O21295,7,FALSE)</f>
        <v>Si</v>
      </c>
      <c r="I75" s="142" t="str">
        <f>VLOOKUP(E75,VIP!$A$2:$O13260,8,FALSE)</f>
        <v>Si</v>
      </c>
      <c r="J75" s="142" t="str">
        <f>VLOOKUP(E75,VIP!$A$2:$O13210,8,FALSE)</f>
        <v>Si</v>
      </c>
      <c r="K75" s="142" t="str">
        <f>VLOOKUP(E75,VIP!$A$2:$O16784,6,0)</f>
        <v>NO</v>
      </c>
      <c r="L75" s="155" t="s">
        <v>2409</v>
      </c>
      <c r="M75" s="160" t="s">
        <v>2530</v>
      </c>
      <c r="N75" s="93" t="s">
        <v>2443</v>
      </c>
      <c r="O75" s="142" t="s">
        <v>2614</v>
      </c>
      <c r="P75" s="155"/>
      <c r="Q75" s="161">
        <v>44467.795949074076</v>
      </c>
    </row>
    <row r="76" spans="1:17" ht="18" x14ac:dyDescent="0.25">
      <c r="A76" s="142" t="str">
        <f>VLOOKUP(E76,'LISTADO ATM'!$A$2:$C$901,3,0)</f>
        <v>SUR</v>
      </c>
      <c r="B76" s="156" t="s">
        <v>2653</v>
      </c>
      <c r="C76" s="94">
        <v>44467.430972222224</v>
      </c>
      <c r="D76" s="94" t="s">
        <v>2174</v>
      </c>
      <c r="E76" s="140">
        <v>101</v>
      </c>
      <c r="F76" s="142" t="str">
        <f>VLOOKUP(E76,VIP!$A$2:$O16302,2,0)</f>
        <v>DRBR101</v>
      </c>
      <c r="G76" s="142" t="str">
        <f>VLOOKUP(E76,'LISTADO ATM'!$A$2:$B$900,2,0)</f>
        <v xml:space="preserve">ATM Oficina San Juan de la Maguana I </v>
      </c>
      <c r="H76" s="142" t="str">
        <f>VLOOKUP(E76,VIP!$A$2:$O21263,7,FALSE)</f>
        <v>Si</v>
      </c>
      <c r="I76" s="142" t="str">
        <f>VLOOKUP(E76,VIP!$A$2:$O13228,8,FALSE)</f>
        <v>Si</v>
      </c>
      <c r="J76" s="142" t="str">
        <f>VLOOKUP(E76,VIP!$A$2:$O13178,8,FALSE)</f>
        <v>Si</v>
      </c>
      <c r="K76" s="142" t="str">
        <f>VLOOKUP(E76,VIP!$A$2:$O16752,6,0)</f>
        <v>SI</v>
      </c>
      <c r="L76" s="155" t="s">
        <v>2662</v>
      </c>
      <c r="M76" s="93" t="s">
        <v>2437</v>
      </c>
      <c r="N76" s="93" t="s">
        <v>2443</v>
      </c>
      <c r="O76" s="142" t="s">
        <v>2445</v>
      </c>
      <c r="P76" s="155"/>
      <c r="Q76" s="93" t="s">
        <v>2662</v>
      </c>
    </row>
    <row r="77" spans="1:17" ht="18" x14ac:dyDescent="0.25">
      <c r="A77" s="142" t="str">
        <f>VLOOKUP(E77,'LISTADO ATM'!$A$2:$C$901,3,0)</f>
        <v>DISTRITO NACIONAL</v>
      </c>
      <c r="B77" s="156" t="s">
        <v>2654</v>
      </c>
      <c r="C77" s="94">
        <v>44467.429525462961</v>
      </c>
      <c r="D77" s="94" t="s">
        <v>2440</v>
      </c>
      <c r="E77" s="140">
        <v>600</v>
      </c>
      <c r="F77" s="142" t="str">
        <f>VLOOKUP(E77,VIP!$A$2:$O16303,2,0)</f>
        <v>DRBR600</v>
      </c>
      <c r="G77" s="142" t="str">
        <f>VLOOKUP(E77,'LISTADO ATM'!$A$2:$B$900,2,0)</f>
        <v>ATM S/M Bravo Hipica</v>
      </c>
      <c r="H77" s="142" t="str">
        <f>VLOOKUP(E77,VIP!$A$2:$O21264,7,FALSE)</f>
        <v>N/A</v>
      </c>
      <c r="I77" s="142" t="str">
        <f>VLOOKUP(E77,VIP!$A$2:$O13229,8,FALSE)</f>
        <v>N/A</v>
      </c>
      <c r="J77" s="142" t="str">
        <f>VLOOKUP(E77,VIP!$A$2:$O13179,8,FALSE)</f>
        <v>N/A</v>
      </c>
      <c r="K77" s="142" t="str">
        <f>VLOOKUP(E77,VIP!$A$2:$O16753,6,0)</f>
        <v>N/A</v>
      </c>
      <c r="L77" s="155" t="s">
        <v>2433</v>
      </c>
      <c r="M77" s="93" t="s">
        <v>2437</v>
      </c>
      <c r="N77" s="93" t="s">
        <v>2443</v>
      </c>
      <c r="O77" s="142" t="s">
        <v>2444</v>
      </c>
      <c r="P77" s="155"/>
      <c r="Q77" s="93" t="s">
        <v>2433</v>
      </c>
    </row>
    <row r="78" spans="1:17" ht="18" x14ac:dyDescent="0.25">
      <c r="A78" s="142" t="str">
        <f>VLOOKUP(E78,'LISTADO ATM'!$A$2:$C$901,3,0)</f>
        <v>DISTRITO NACIONAL</v>
      </c>
      <c r="B78" s="156" t="s">
        <v>2655</v>
      </c>
      <c r="C78" s="94">
        <v>44467.423472222225</v>
      </c>
      <c r="D78" s="94" t="s">
        <v>2440</v>
      </c>
      <c r="E78" s="140">
        <v>490</v>
      </c>
      <c r="F78" s="142" t="str">
        <f>VLOOKUP(E78,VIP!$A$2:$O16304,2,0)</f>
        <v>DRBR490</v>
      </c>
      <c r="G78" s="142" t="str">
        <f>VLOOKUP(E78,'LISTADO ATM'!$A$2:$B$900,2,0)</f>
        <v xml:space="preserve">ATM Hospital Ney Arias Lora </v>
      </c>
      <c r="H78" s="142" t="str">
        <f>VLOOKUP(E78,VIP!$A$2:$O21265,7,FALSE)</f>
        <v>Si</v>
      </c>
      <c r="I78" s="142" t="str">
        <f>VLOOKUP(E78,VIP!$A$2:$O13230,8,FALSE)</f>
        <v>Si</v>
      </c>
      <c r="J78" s="142" t="str">
        <f>VLOOKUP(E78,VIP!$A$2:$O13180,8,FALSE)</f>
        <v>Si</v>
      </c>
      <c r="K78" s="142" t="str">
        <f>VLOOKUP(E78,VIP!$A$2:$O16754,6,0)</f>
        <v>NO</v>
      </c>
      <c r="L78" s="155" t="s">
        <v>2433</v>
      </c>
      <c r="M78" s="93" t="s">
        <v>2437</v>
      </c>
      <c r="N78" s="93" t="s">
        <v>2443</v>
      </c>
      <c r="O78" s="142" t="s">
        <v>2444</v>
      </c>
      <c r="P78" s="155"/>
      <c r="Q78" s="93" t="s">
        <v>2433</v>
      </c>
    </row>
    <row r="79" spans="1:17" ht="18" x14ac:dyDescent="0.25">
      <c r="A79" s="142" t="str">
        <f>VLOOKUP(E79,'LISTADO ATM'!$A$2:$C$901,3,0)</f>
        <v>NORTE</v>
      </c>
      <c r="B79" s="156" t="s">
        <v>2656</v>
      </c>
      <c r="C79" s="94">
        <v>44467.422384259262</v>
      </c>
      <c r="D79" s="94" t="s">
        <v>2459</v>
      </c>
      <c r="E79" s="140">
        <v>151</v>
      </c>
      <c r="F79" s="142" t="str">
        <f>VLOOKUP(E79,VIP!$A$2:$O16305,2,0)</f>
        <v>DRBR151</v>
      </c>
      <c r="G79" s="142" t="str">
        <f>VLOOKUP(E79,'LISTADO ATM'!$A$2:$B$900,2,0)</f>
        <v xml:space="preserve">ATM Oficina Nagua </v>
      </c>
      <c r="H79" s="142" t="str">
        <f>VLOOKUP(E79,VIP!$A$2:$O21266,7,FALSE)</f>
        <v>Si</v>
      </c>
      <c r="I79" s="142" t="str">
        <f>VLOOKUP(E79,VIP!$A$2:$O13231,8,FALSE)</f>
        <v>Si</v>
      </c>
      <c r="J79" s="142" t="str">
        <f>VLOOKUP(E79,VIP!$A$2:$O13181,8,FALSE)</f>
        <v>Si</v>
      </c>
      <c r="K79" s="142" t="str">
        <f>VLOOKUP(E79,VIP!$A$2:$O16755,6,0)</f>
        <v>SI</v>
      </c>
      <c r="L79" s="155" t="s">
        <v>2433</v>
      </c>
      <c r="M79" s="160" t="s">
        <v>2530</v>
      </c>
      <c r="N79" s="93" t="s">
        <v>2443</v>
      </c>
      <c r="O79" s="142" t="s">
        <v>2614</v>
      </c>
      <c r="P79" s="155"/>
      <c r="Q79" s="161">
        <v>44467.780798611115</v>
      </c>
    </row>
    <row r="80" spans="1:17" ht="18" x14ac:dyDescent="0.25">
      <c r="A80" s="142" t="str">
        <f>VLOOKUP(E80,'LISTADO ATM'!$A$2:$C$901,3,0)</f>
        <v>SUR</v>
      </c>
      <c r="B80" s="156" t="s">
        <v>2657</v>
      </c>
      <c r="C80" s="94">
        <v>44467.398912037039</v>
      </c>
      <c r="D80" s="94" t="s">
        <v>2174</v>
      </c>
      <c r="E80" s="140">
        <v>968</v>
      </c>
      <c r="F80" s="142" t="str">
        <f>VLOOKUP(E80,VIP!$A$2:$O16307,2,0)</f>
        <v>DRBR24I</v>
      </c>
      <c r="G80" s="142" t="str">
        <f>VLOOKUP(E80,'LISTADO ATM'!$A$2:$B$900,2,0)</f>
        <v xml:space="preserve">ATM UNP Mercado Baní </v>
      </c>
      <c r="H80" s="142" t="str">
        <f>VLOOKUP(E80,VIP!$A$2:$O21268,7,FALSE)</f>
        <v>Si</v>
      </c>
      <c r="I80" s="142" t="str">
        <f>VLOOKUP(E80,VIP!$A$2:$O13233,8,FALSE)</f>
        <v>Si</v>
      </c>
      <c r="J80" s="142" t="str">
        <f>VLOOKUP(E80,VIP!$A$2:$O13183,8,FALSE)</f>
        <v>Si</v>
      </c>
      <c r="K80" s="142" t="str">
        <f>VLOOKUP(E80,VIP!$A$2:$O16757,6,0)</f>
        <v>SI</v>
      </c>
      <c r="L80" s="155" t="s">
        <v>2212</v>
      </c>
      <c r="M80" s="160" t="s">
        <v>2530</v>
      </c>
      <c r="N80" s="93" t="s">
        <v>2443</v>
      </c>
      <c r="O80" s="142" t="s">
        <v>2445</v>
      </c>
      <c r="P80" s="155"/>
      <c r="Q80" s="161">
        <v>44467.578472222223</v>
      </c>
    </row>
    <row r="81" spans="1:17" ht="18" x14ac:dyDescent="0.25">
      <c r="A81" s="142" t="str">
        <f>VLOOKUP(E81,'LISTADO ATM'!$A$2:$C$901,3,0)</f>
        <v>NORTE</v>
      </c>
      <c r="B81" s="156" t="s">
        <v>2658</v>
      </c>
      <c r="C81" s="94">
        <v>44467.398136574076</v>
      </c>
      <c r="D81" s="94" t="s">
        <v>2175</v>
      </c>
      <c r="E81" s="140">
        <v>411</v>
      </c>
      <c r="F81" s="142" t="str">
        <f>VLOOKUP(E81,VIP!$A$2:$O16308,2,0)</f>
        <v>DRBR411</v>
      </c>
      <c r="G81" s="142" t="str">
        <f>VLOOKUP(E81,'LISTADO ATM'!$A$2:$B$900,2,0)</f>
        <v xml:space="preserve">ATM UNP Piedra Blanca </v>
      </c>
      <c r="H81" s="142" t="str">
        <f>VLOOKUP(E81,VIP!$A$2:$O21269,7,FALSE)</f>
        <v>Si</v>
      </c>
      <c r="I81" s="142" t="str">
        <f>VLOOKUP(E81,VIP!$A$2:$O13234,8,FALSE)</f>
        <v>Si</v>
      </c>
      <c r="J81" s="142" t="str">
        <f>VLOOKUP(E81,VIP!$A$2:$O13184,8,FALSE)</f>
        <v>Si</v>
      </c>
      <c r="K81" s="142" t="str">
        <f>VLOOKUP(E81,VIP!$A$2:$O16758,6,0)</f>
        <v>NO</v>
      </c>
      <c r="L81" s="155" t="s">
        <v>2212</v>
      </c>
      <c r="M81" s="160" t="s">
        <v>2530</v>
      </c>
      <c r="N81" s="93" t="s">
        <v>2443</v>
      </c>
      <c r="O81" s="142" t="s">
        <v>2628</v>
      </c>
      <c r="P81" s="155"/>
      <c r="Q81" s="161">
        <v>44467.577777777777</v>
      </c>
    </row>
    <row r="82" spans="1:17" s="119" customFormat="1" ht="18" x14ac:dyDescent="0.25">
      <c r="A82" s="142" t="str">
        <f>VLOOKUP(E82,'LISTADO ATM'!$A$2:$C$901,3,0)</f>
        <v>SUR</v>
      </c>
      <c r="B82" s="156" t="s">
        <v>2659</v>
      </c>
      <c r="C82" s="94">
        <v>44467.39739583333</v>
      </c>
      <c r="D82" s="94" t="s">
        <v>2175</v>
      </c>
      <c r="E82" s="140">
        <v>829</v>
      </c>
      <c r="F82" s="142" t="str">
        <f>VLOOKUP(E82,VIP!$A$2:$O16309,2,0)</f>
        <v>DRBR829</v>
      </c>
      <c r="G82" s="142" t="str">
        <f>VLOOKUP(E82,'LISTADO ATM'!$A$2:$B$900,2,0)</f>
        <v xml:space="preserve">ATM UNP Multicentro Sirena Baní </v>
      </c>
      <c r="H82" s="142" t="str">
        <f>VLOOKUP(E82,VIP!$A$2:$O21270,7,FALSE)</f>
        <v>Si</v>
      </c>
      <c r="I82" s="142" t="str">
        <f>VLOOKUP(E82,VIP!$A$2:$O13235,8,FALSE)</f>
        <v>Si</v>
      </c>
      <c r="J82" s="142" t="str">
        <f>VLOOKUP(E82,VIP!$A$2:$O13185,8,FALSE)</f>
        <v>Si</v>
      </c>
      <c r="K82" s="142" t="str">
        <f>VLOOKUP(E82,VIP!$A$2:$O16759,6,0)</f>
        <v>NO</v>
      </c>
      <c r="L82" s="155" t="s">
        <v>2455</v>
      </c>
      <c r="M82" s="93" t="s">
        <v>2437</v>
      </c>
      <c r="N82" s="93" t="s">
        <v>2443</v>
      </c>
      <c r="O82" s="142" t="s">
        <v>2628</v>
      </c>
      <c r="P82" s="155"/>
      <c r="Q82" s="93" t="s">
        <v>2455</v>
      </c>
    </row>
    <row r="83" spans="1:17" s="119" customFormat="1" ht="18" x14ac:dyDescent="0.25">
      <c r="A83" s="142" t="str">
        <f>VLOOKUP(E83,'LISTADO ATM'!$A$2:$C$901,3,0)</f>
        <v>DISTRITO NACIONAL</v>
      </c>
      <c r="B83" s="156" t="s">
        <v>2660</v>
      </c>
      <c r="C83" s="94">
        <v>44467.396608796298</v>
      </c>
      <c r="D83" s="94" t="s">
        <v>2174</v>
      </c>
      <c r="E83" s="140">
        <v>10</v>
      </c>
      <c r="F83" s="142" t="str">
        <f>VLOOKUP(E83,VIP!$A$2:$O16310,2,0)</f>
        <v>DRBR010</v>
      </c>
      <c r="G83" s="142" t="str">
        <f>VLOOKUP(E83,'LISTADO ATM'!$A$2:$B$900,2,0)</f>
        <v xml:space="preserve">ATM Ministerio Salud Pública </v>
      </c>
      <c r="H83" s="142" t="str">
        <f>VLOOKUP(E83,VIP!$A$2:$O21271,7,FALSE)</f>
        <v>Si</v>
      </c>
      <c r="I83" s="142" t="str">
        <f>VLOOKUP(E83,VIP!$A$2:$O13236,8,FALSE)</f>
        <v>Si</v>
      </c>
      <c r="J83" s="142" t="str">
        <f>VLOOKUP(E83,VIP!$A$2:$O13186,8,FALSE)</f>
        <v>Si</v>
      </c>
      <c r="K83" s="142" t="str">
        <f>VLOOKUP(E83,VIP!$A$2:$O16760,6,0)</f>
        <v>NO</v>
      </c>
      <c r="L83" s="155" t="s">
        <v>2212</v>
      </c>
      <c r="M83" s="93" t="s">
        <v>2437</v>
      </c>
      <c r="N83" s="93" t="s">
        <v>2443</v>
      </c>
      <c r="O83" s="142" t="s">
        <v>2445</v>
      </c>
      <c r="P83" s="155"/>
      <c r="Q83" s="93" t="s">
        <v>2212</v>
      </c>
    </row>
    <row r="84" spans="1:17" s="119" customFormat="1" ht="18" x14ac:dyDescent="0.25">
      <c r="A84" s="142" t="str">
        <f>VLOOKUP(E84,'LISTADO ATM'!$A$2:$C$901,3,0)</f>
        <v>NORTE</v>
      </c>
      <c r="B84" s="156" t="s">
        <v>2661</v>
      </c>
      <c r="C84" s="94">
        <v>44467.392650462964</v>
      </c>
      <c r="D84" s="94" t="s">
        <v>2612</v>
      </c>
      <c r="E84" s="140">
        <v>172</v>
      </c>
      <c r="F84" s="142" t="str">
        <f>VLOOKUP(E84,VIP!$A$2:$O16311,2,0)</f>
        <v>DRBR172</v>
      </c>
      <c r="G84" s="142" t="str">
        <f>VLOOKUP(E84,'LISTADO ATM'!$A$2:$B$900,2,0)</f>
        <v xml:space="preserve">ATM UNP Guaucí </v>
      </c>
      <c r="H84" s="142" t="str">
        <f>VLOOKUP(E84,VIP!$A$2:$O21272,7,FALSE)</f>
        <v>Si</v>
      </c>
      <c r="I84" s="142" t="str">
        <f>VLOOKUP(E84,VIP!$A$2:$O13237,8,FALSE)</f>
        <v>Si</v>
      </c>
      <c r="J84" s="142" t="str">
        <f>VLOOKUP(E84,VIP!$A$2:$O13187,8,FALSE)</f>
        <v>Si</v>
      </c>
      <c r="K84" s="142" t="str">
        <f>VLOOKUP(E84,VIP!$A$2:$O16761,6,0)</f>
        <v>NO</v>
      </c>
      <c r="L84" s="155" t="s">
        <v>2433</v>
      </c>
      <c r="M84" s="160" t="s">
        <v>2530</v>
      </c>
      <c r="N84" s="93" t="s">
        <v>2443</v>
      </c>
      <c r="O84" s="142" t="s">
        <v>2613</v>
      </c>
      <c r="P84" s="155"/>
      <c r="Q84" s="161">
        <v>44467.786203703705</v>
      </c>
    </row>
    <row r="85" spans="1:17" s="119" customFormat="1" ht="18" x14ac:dyDescent="0.25">
      <c r="A85" s="142" t="str">
        <f>VLOOKUP(E85,'LISTADO ATM'!$A$2:$C$901,3,0)</f>
        <v>DISTRITO NACIONAL</v>
      </c>
      <c r="B85" s="156">
        <v>3336039042</v>
      </c>
      <c r="C85" s="94">
        <v>44467.386840277781</v>
      </c>
      <c r="D85" s="94" t="s">
        <v>2174</v>
      </c>
      <c r="E85" s="140">
        <v>149</v>
      </c>
      <c r="F85" s="142" t="str">
        <f>VLOOKUP(E85,VIP!$A$2:$O16287,2,0)</f>
        <v>DRBR149</v>
      </c>
      <c r="G85" s="142" t="str">
        <f>VLOOKUP(E85,'LISTADO ATM'!$A$2:$B$900,2,0)</f>
        <v>ATM Estación Metro Concepción</v>
      </c>
      <c r="H85" s="142" t="str">
        <f>VLOOKUP(E85,VIP!$A$2:$O21248,7,FALSE)</f>
        <v>N/A</v>
      </c>
      <c r="I85" s="142" t="str">
        <f>VLOOKUP(E85,VIP!$A$2:$O13213,8,FALSE)</f>
        <v>N/A</v>
      </c>
      <c r="J85" s="142" t="str">
        <f>VLOOKUP(E85,VIP!$A$2:$O13163,8,FALSE)</f>
        <v>N/A</v>
      </c>
      <c r="K85" s="142" t="str">
        <f>VLOOKUP(E85,VIP!$A$2:$O16737,6,0)</f>
        <v>N/A</v>
      </c>
      <c r="L85" s="155" t="s">
        <v>2455</v>
      </c>
      <c r="M85" s="160" t="s">
        <v>2530</v>
      </c>
      <c r="N85" s="93" t="s">
        <v>2443</v>
      </c>
      <c r="O85" s="142" t="s">
        <v>2445</v>
      </c>
      <c r="P85" s="155"/>
      <c r="Q85" s="161">
        <v>44467.431250000001</v>
      </c>
    </row>
    <row r="86" spans="1:17" s="119" customFormat="1" ht="18" x14ac:dyDescent="0.25">
      <c r="A86" s="142" t="str">
        <f>VLOOKUP(E86,'LISTADO ATM'!$A$2:$C$901,3,0)</f>
        <v>DISTRITO NACIONAL</v>
      </c>
      <c r="B86" s="156">
        <v>3336039029</v>
      </c>
      <c r="C86" s="94">
        <v>44467.384629629632</v>
      </c>
      <c r="D86" s="94" t="s">
        <v>2440</v>
      </c>
      <c r="E86" s="140">
        <v>240</v>
      </c>
      <c r="F86" s="142" t="str">
        <f>VLOOKUP(E86,VIP!$A$2:$O16288,2,0)</f>
        <v>DRBR24D</v>
      </c>
      <c r="G86" s="142" t="str">
        <f>VLOOKUP(E86,'LISTADO ATM'!$A$2:$B$900,2,0)</f>
        <v xml:space="preserve">ATM Oficina Carrefour I </v>
      </c>
      <c r="H86" s="142" t="str">
        <f>VLOOKUP(E86,VIP!$A$2:$O21249,7,FALSE)</f>
        <v>Si</v>
      </c>
      <c r="I86" s="142" t="str">
        <f>VLOOKUP(E86,VIP!$A$2:$O13214,8,FALSE)</f>
        <v>Si</v>
      </c>
      <c r="J86" s="142" t="str">
        <f>VLOOKUP(E86,VIP!$A$2:$O13164,8,FALSE)</f>
        <v>Si</v>
      </c>
      <c r="K86" s="142" t="str">
        <f>VLOOKUP(E86,VIP!$A$2:$O16738,6,0)</f>
        <v>SI</v>
      </c>
      <c r="L86" s="155" t="s">
        <v>2409</v>
      </c>
      <c r="M86" s="160" t="s">
        <v>2530</v>
      </c>
      <c r="N86" s="93" t="s">
        <v>2443</v>
      </c>
      <c r="O86" s="142" t="s">
        <v>2444</v>
      </c>
      <c r="P86" s="155"/>
      <c r="Q86" s="161">
        <v>44467.603472222225</v>
      </c>
    </row>
    <row r="87" spans="1:17" s="119" customFormat="1" ht="18" x14ac:dyDescent="0.25">
      <c r="A87" s="142" t="str">
        <f>VLOOKUP(E87,'LISTADO ATM'!$A$2:$C$901,3,0)</f>
        <v>DISTRITO NACIONAL</v>
      </c>
      <c r="B87" s="156">
        <v>3336038844</v>
      </c>
      <c r="C87" s="94">
        <v>44467.350462962961</v>
      </c>
      <c r="D87" s="94" t="s">
        <v>2440</v>
      </c>
      <c r="E87" s="140">
        <v>574</v>
      </c>
      <c r="F87" s="142" t="str">
        <f>VLOOKUP(E87,VIP!$A$2:$O16289,2,0)</f>
        <v>DRBR080</v>
      </c>
      <c r="G87" s="142" t="str">
        <f>VLOOKUP(E87,'LISTADO ATM'!$A$2:$B$900,2,0)</f>
        <v xml:space="preserve">ATM Club Obras Públicas </v>
      </c>
      <c r="H87" s="142" t="str">
        <f>VLOOKUP(E87,VIP!$A$2:$O21250,7,FALSE)</f>
        <v>Si</v>
      </c>
      <c r="I87" s="142" t="str">
        <f>VLOOKUP(E87,VIP!$A$2:$O13215,8,FALSE)</f>
        <v>Si</v>
      </c>
      <c r="J87" s="142" t="str">
        <f>VLOOKUP(E87,VIP!$A$2:$O13165,8,FALSE)</f>
        <v>Si</v>
      </c>
      <c r="K87" s="142" t="str">
        <f>VLOOKUP(E87,VIP!$A$2:$O16739,6,0)</f>
        <v>NO</v>
      </c>
      <c r="L87" s="155" t="s">
        <v>2409</v>
      </c>
      <c r="M87" s="160" t="s">
        <v>2530</v>
      </c>
      <c r="N87" s="93" t="s">
        <v>2443</v>
      </c>
      <c r="O87" s="142" t="s">
        <v>2444</v>
      </c>
      <c r="P87" s="155"/>
      <c r="Q87" s="161">
        <v>44467.593055555553</v>
      </c>
    </row>
    <row r="88" spans="1:17" s="119" customFormat="1" ht="18" x14ac:dyDescent="0.25">
      <c r="A88" s="142" t="str">
        <f>VLOOKUP(E88,'LISTADO ATM'!$A$2:$C$901,3,0)</f>
        <v>DISTRITO NACIONAL</v>
      </c>
      <c r="B88" s="156">
        <v>3336038838</v>
      </c>
      <c r="C88" s="94">
        <v>44467.348946759259</v>
      </c>
      <c r="D88" s="94" t="s">
        <v>2440</v>
      </c>
      <c r="E88" s="140">
        <v>232</v>
      </c>
      <c r="F88" s="142" t="str">
        <f>VLOOKUP(E88,VIP!$A$2:$O16290,2,0)</f>
        <v>DRBR232</v>
      </c>
      <c r="G88" s="142" t="str">
        <f>VLOOKUP(E88,'LISTADO ATM'!$A$2:$B$900,2,0)</f>
        <v xml:space="preserve">ATM S/M Nacional Charles de Gaulle </v>
      </c>
      <c r="H88" s="142" t="str">
        <f>VLOOKUP(E88,VIP!$A$2:$O21251,7,FALSE)</f>
        <v>Si</v>
      </c>
      <c r="I88" s="142" t="str">
        <f>VLOOKUP(E88,VIP!$A$2:$O13216,8,FALSE)</f>
        <v>Si</v>
      </c>
      <c r="J88" s="142" t="str">
        <f>VLOOKUP(E88,VIP!$A$2:$O13166,8,FALSE)</f>
        <v>Si</v>
      </c>
      <c r="K88" s="142" t="str">
        <f>VLOOKUP(E88,VIP!$A$2:$O16740,6,0)</f>
        <v>SI</v>
      </c>
      <c r="L88" s="155" t="s">
        <v>2433</v>
      </c>
      <c r="M88" s="160" t="s">
        <v>2530</v>
      </c>
      <c r="N88" s="93" t="s">
        <v>2443</v>
      </c>
      <c r="O88" s="142" t="s">
        <v>2444</v>
      </c>
      <c r="P88" s="155"/>
      <c r="Q88" s="161">
        <v>44467.457638888889</v>
      </c>
    </row>
    <row r="89" spans="1:17" s="119" customFormat="1" ht="18" x14ac:dyDescent="0.25">
      <c r="A89" s="142" t="str">
        <f>VLOOKUP(E89,'LISTADO ATM'!$A$2:$C$901,3,0)</f>
        <v>NORTE</v>
      </c>
      <c r="B89" s="156">
        <v>3336038809</v>
      </c>
      <c r="C89" s="94">
        <v>44467.344317129631</v>
      </c>
      <c r="D89" s="94" t="s">
        <v>2612</v>
      </c>
      <c r="E89" s="140">
        <v>878</v>
      </c>
      <c r="F89" s="142" t="str">
        <f>VLOOKUP(E89,VIP!$A$2:$O16291,2,0)</f>
        <v>DRBR878</v>
      </c>
      <c r="G89" s="142" t="str">
        <f>VLOOKUP(E89,'LISTADO ATM'!$A$2:$B$900,2,0)</f>
        <v>ATM UNP Cabral Y Baez</v>
      </c>
      <c r="H89" s="142" t="str">
        <f>VLOOKUP(E89,VIP!$A$2:$O21252,7,FALSE)</f>
        <v>N/A</v>
      </c>
      <c r="I89" s="142" t="str">
        <f>VLOOKUP(E89,VIP!$A$2:$O13217,8,FALSE)</f>
        <v>N/A</v>
      </c>
      <c r="J89" s="142" t="str">
        <f>VLOOKUP(E89,VIP!$A$2:$O13167,8,FALSE)</f>
        <v>N/A</v>
      </c>
      <c r="K89" s="142" t="str">
        <f>VLOOKUP(E89,VIP!$A$2:$O16741,6,0)</f>
        <v>N/A</v>
      </c>
      <c r="L89" s="155" t="s">
        <v>2409</v>
      </c>
      <c r="M89" s="160" t="s">
        <v>2530</v>
      </c>
      <c r="N89" s="93" t="s">
        <v>2443</v>
      </c>
      <c r="O89" s="142" t="s">
        <v>2613</v>
      </c>
      <c r="P89" s="155"/>
      <c r="Q89" s="161">
        <v>44467.604861111111</v>
      </c>
    </row>
    <row r="90" spans="1:17" s="119" customFormat="1" ht="18" x14ac:dyDescent="0.25">
      <c r="A90" s="142" t="str">
        <f>VLOOKUP(E90,'LISTADO ATM'!$A$2:$C$901,3,0)</f>
        <v>DISTRITO NACIONAL</v>
      </c>
      <c r="B90" s="156">
        <v>3336038803</v>
      </c>
      <c r="C90" s="94">
        <v>44467.342986111114</v>
      </c>
      <c r="D90" s="94" t="s">
        <v>2440</v>
      </c>
      <c r="E90" s="140">
        <v>407</v>
      </c>
      <c r="F90" s="142" t="str">
        <f>VLOOKUP(E90,VIP!$A$2:$O16292,2,0)</f>
        <v>DRBR407</v>
      </c>
      <c r="G90" s="142" t="str">
        <f>VLOOKUP(E90,'LISTADO ATM'!$A$2:$B$900,2,0)</f>
        <v xml:space="preserve">ATM Multicentro La Sirena Villa Mella </v>
      </c>
      <c r="H90" s="142" t="str">
        <f>VLOOKUP(E90,VIP!$A$2:$O21253,7,FALSE)</f>
        <v>Si</v>
      </c>
      <c r="I90" s="142" t="str">
        <f>VLOOKUP(E90,VIP!$A$2:$O13218,8,FALSE)</f>
        <v>Si</v>
      </c>
      <c r="J90" s="142" t="str">
        <f>VLOOKUP(E90,VIP!$A$2:$O13168,8,FALSE)</f>
        <v>Si</v>
      </c>
      <c r="K90" s="142" t="str">
        <f>VLOOKUP(E90,VIP!$A$2:$O16742,6,0)</f>
        <v>NO</v>
      </c>
      <c r="L90" s="155" t="s">
        <v>2409</v>
      </c>
      <c r="M90" s="160" t="s">
        <v>2530</v>
      </c>
      <c r="N90" s="93" t="s">
        <v>2443</v>
      </c>
      <c r="O90" s="142" t="s">
        <v>2444</v>
      </c>
      <c r="P90" s="155"/>
      <c r="Q90" s="161">
        <v>44467.785775462966</v>
      </c>
    </row>
    <row r="91" spans="1:17" s="119" customFormat="1" ht="18" x14ac:dyDescent="0.25">
      <c r="A91" s="142" t="str">
        <f>VLOOKUP(E91,'LISTADO ATM'!$A$2:$C$901,3,0)</f>
        <v>SUR</v>
      </c>
      <c r="B91" s="156">
        <v>3336038785</v>
      </c>
      <c r="C91" s="94">
        <v>44467.338136574072</v>
      </c>
      <c r="D91" s="94" t="s">
        <v>2459</v>
      </c>
      <c r="E91" s="140">
        <v>615</v>
      </c>
      <c r="F91" s="142" t="str">
        <f>VLOOKUP(E91,VIP!$A$2:$O16293,2,0)</f>
        <v>DRBR418</v>
      </c>
      <c r="G91" s="142" t="str">
        <f>VLOOKUP(E91,'LISTADO ATM'!$A$2:$B$900,2,0)</f>
        <v xml:space="preserve">ATM Estación Sunix Cabral (Barahona) </v>
      </c>
      <c r="H91" s="142" t="str">
        <f>VLOOKUP(E91,VIP!$A$2:$O21254,7,FALSE)</f>
        <v>Si</v>
      </c>
      <c r="I91" s="142" t="str">
        <f>VLOOKUP(E91,VIP!$A$2:$O13219,8,FALSE)</f>
        <v>Si</v>
      </c>
      <c r="J91" s="142" t="str">
        <f>VLOOKUP(E91,VIP!$A$2:$O13169,8,FALSE)</f>
        <v>Si</v>
      </c>
      <c r="K91" s="142" t="str">
        <f>VLOOKUP(E91,VIP!$A$2:$O16743,6,0)</f>
        <v>NO</v>
      </c>
      <c r="L91" s="155" t="s">
        <v>2409</v>
      </c>
      <c r="M91" s="160" t="s">
        <v>2530</v>
      </c>
      <c r="N91" s="93" t="s">
        <v>2443</v>
      </c>
      <c r="O91" s="142" t="s">
        <v>2614</v>
      </c>
      <c r="P91" s="155"/>
      <c r="Q91" s="161">
        <v>44467.603472222225</v>
      </c>
    </row>
    <row r="92" spans="1:17" s="119" customFormat="1" ht="18" x14ac:dyDescent="0.25">
      <c r="A92" s="142" t="str">
        <f>VLOOKUP(E92,'LISTADO ATM'!$A$2:$C$901,3,0)</f>
        <v>DISTRITO NACIONAL</v>
      </c>
      <c r="B92" s="156">
        <v>3336038779</v>
      </c>
      <c r="C92" s="94">
        <v>44467.336331018516</v>
      </c>
      <c r="D92" s="94" t="s">
        <v>2440</v>
      </c>
      <c r="E92" s="140">
        <v>927</v>
      </c>
      <c r="F92" s="142" t="str">
        <f>VLOOKUP(E92,VIP!$A$2:$O16294,2,0)</f>
        <v>DRBR927</v>
      </c>
      <c r="G92" s="142" t="str">
        <f>VLOOKUP(E92,'LISTADO ATM'!$A$2:$B$900,2,0)</f>
        <v>ATM S/M Bravo La Esperilla</v>
      </c>
      <c r="H92" s="142" t="str">
        <f>VLOOKUP(E92,VIP!$A$2:$O21255,7,FALSE)</f>
        <v>Si</v>
      </c>
      <c r="I92" s="142" t="str">
        <f>VLOOKUP(E92,VIP!$A$2:$O13220,8,FALSE)</f>
        <v>Si</v>
      </c>
      <c r="J92" s="142" t="str">
        <f>VLOOKUP(E92,VIP!$A$2:$O13170,8,FALSE)</f>
        <v>Si</v>
      </c>
      <c r="K92" s="142" t="str">
        <f>VLOOKUP(E92,VIP!$A$2:$O16744,6,0)</f>
        <v>NO</v>
      </c>
      <c r="L92" s="155" t="s">
        <v>2409</v>
      </c>
      <c r="M92" s="93" t="s">
        <v>2437</v>
      </c>
      <c r="N92" s="93" t="s">
        <v>2443</v>
      </c>
      <c r="O92" s="142" t="s">
        <v>2444</v>
      </c>
      <c r="P92" s="155"/>
      <c r="Q92" s="93" t="s">
        <v>2409</v>
      </c>
    </row>
    <row r="93" spans="1:17" s="119" customFormat="1" ht="18" x14ac:dyDescent="0.25">
      <c r="A93" s="142" t="str">
        <f>VLOOKUP(E93,'LISTADO ATM'!$A$2:$C$901,3,0)</f>
        <v>DISTRITO NACIONAL</v>
      </c>
      <c r="B93" s="156">
        <v>3336038713</v>
      </c>
      <c r="C93" s="94">
        <v>44467.317199074074</v>
      </c>
      <c r="D93" s="94" t="s">
        <v>2174</v>
      </c>
      <c r="E93" s="140">
        <v>43</v>
      </c>
      <c r="F93" s="142" t="str">
        <f>VLOOKUP(E93,VIP!$A$2:$O16295,2,0)</f>
        <v>DRBR043</v>
      </c>
      <c r="G93" s="142" t="str">
        <f>VLOOKUP(E93,'LISTADO ATM'!$A$2:$B$900,2,0)</f>
        <v xml:space="preserve">ATM Zona Franca San Isidro </v>
      </c>
      <c r="H93" s="142" t="str">
        <f>VLOOKUP(E93,VIP!$A$2:$O21256,7,FALSE)</f>
        <v>Si</v>
      </c>
      <c r="I93" s="142" t="str">
        <f>VLOOKUP(E93,VIP!$A$2:$O13221,8,FALSE)</f>
        <v>No</v>
      </c>
      <c r="J93" s="142" t="str">
        <f>VLOOKUP(E93,VIP!$A$2:$O13171,8,FALSE)</f>
        <v>No</v>
      </c>
      <c r="K93" s="142" t="str">
        <f>VLOOKUP(E93,VIP!$A$2:$O16745,6,0)</f>
        <v>NO</v>
      </c>
      <c r="L93" s="155" t="s">
        <v>2455</v>
      </c>
      <c r="M93" s="160" t="s">
        <v>2530</v>
      </c>
      <c r="N93" s="93" t="s">
        <v>2443</v>
      </c>
      <c r="O93" s="142" t="s">
        <v>2445</v>
      </c>
      <c r="P93" s="155"/>
      <c r="Q93" s="161">
        <v>44467.778900462959</v>
      </c>
    </row>
    <row r="94" spans="1:17" s="119" customFormat="1" ht="18" x14ac:dyDescent="0.25">
      <c r="A94" s="142" t="str">
        <f>VLOOKUP(E94,'LISTADO ATM'!$A$2:$C$901,3,0)</f>
        <v>DISTRITO NACIONAL</v>
      </c>
      <c r="B94" s="156">
        <v>3336038706</v>
      </c>
      <c r="C94" s="94">
        <v>44467.263622685183</v>
      </c>
      <c r="D94" s="94" t="s">
        <v>2174</v>
      </c>
      <c r="E94" s="140">
        <v>267</v>
      </c>
      <c r="F94" s="142" t="str">
        <f>VLOOKUP(E94,VIP!$A$2:$O16296,2,0)</f>
        <v>DRBR267</v>
      </c>
      <c r="G94" s="142" t="str">
        <f>VLOOKUP(E94,'LISTADO ATM'!$A$2:$B$900,2,0)</f>
        <v xml:space="preserve">ATM Centro de Caja México </v>
      </c>
      <c r="H94" s="142" t="str">
        <f>VLOOKUP(E94,VIP!$A$2:$O21257,7,FALSE)</f>
        <v>Si</v>
      </c>
      <c r="I94" s="142" t="str">
        <f>VLOOKUP(E94,VIP!$A$2:$O13222,8,FALSE)</f>
        <v>Si</v>
      </c>
      <c r="J94" s="142" t="str">
        <f>VLOOKUP(E94,VIP!$A$2:$O13172,8,FALSE)</f>
        <v>Si</v>
      </c>
      <c r="K94" s="142" t="str">
        <f>VLOOKUP(E94,VIP!$A$2:$O16746,6,0)</f>
        <v>NO</v>
      </c>
      <c r="L94" s="155" t="s">
        <v>2455</v>
      </c>
      <c r="M94" s="93" t="s">
        <v>2437</v>
      </c>
      <c r="N94" s="93" t="s">
        <v>2443</v>
      </c>
      <c r="O94" s="142" t="s">
        <v>2445</v>
      </c>
      <c r="P94" s="155"/>
      <c r="Q94" s="93" t="s">
        <v>2455</v>
      </c>
    </row>
    <row r="95" spans="1:17" s="119" customFormat="1" ht="18" x14ac:dyDescent="0.25">
      <c r="A95" s="142" t="str">
        <f>VLOOKUP(E95,'LISTADO ATM'!$A$2:$C$901,3,0)</f>
        <v>NORTE</v>
      </c>
      <c r="B95" s="156">
        <v>3336038705</v>
      </c>
      <c r="C95" s="94">
        <v>44467.262928240743</v>
      </c>
      <c r="D95" s="94" t="s">
        <v>2175</v>
      </c>
      <c r="E95" s="140">
        <v>154</v>
      </c>
      <c r="F95" s="142" t="str">
        <f>VLOOKUP(E95,VIP!$A$2:$O16297,2,0)</f>
        <v>DRBR154</v>
      </c>
      <c r="G95" s="142" t="str">
        <f>VLOOKUP(E95,'LISTADO ATM'!$A$2:$B$900,2,0)</f>
        <v xml:space="preserve">ATM Oficina Sánchez </v>
      </c>
      <c r="H95" s="142" t="str">
        <f>VLOOKUP(E95,VIP!$A$2:$O21258,7,FALSE)</f>
        <v>Si</v>
      </c>
      <c r="I95" s="142" t="str">
        <f>VLOOKUP(E95,VIP!$A$2:$O13223,8,FALSE)</f>
        <v>Si</v>
      </c>
      <c r="J95" s="142" t="str">
        <f>VLOOKUP(E95,VIP!$A$2:$O13173,8,FALSE)</f>
        <v>Si</v>
      </c>
      <c r="K95" s="142" t="str">
        <f>VLOOKUP(E95,VIP!$A$2:$O16747,6,0)</f>
        <v>SI</v>
      </c>
      <c r="L95" s="155" t="s">
        <v>2455</v>
      </c>
      <c r="M95" s="160" t="s">
        <v>2530</v>
      </c>
      <c r="N95" s="93" t="s">
        <v>2443</v>
      </c>
      <c r="O95" s="142" t="s">
        <v>2628</v>
      </c>
      <c r="P95" s="155"/>
      <c r="Q95" s="161">
        <v>44467.433333333334</v>
      </c>
    </row>
    <row r="96" spans="1:17" s="119" customFormat="1" ht="18" x14ac:dyDescent="0.25">
      <c r="A96" s="142" t="str">
        <f>VLOOKUP(E96,'LISTADO ATM'!$A$2:$C$901,3,0)</f>
        <v>NORTE</v>
      </c>
      <c r="B96" s="156">
        <v>3336038704</v>
      </c>
      <c r="C96" s="94">
        <v>44467.261481481481</v>
      </c>
      <c r="D96" s="94" t="s">
        <v>2175</v>
      </c>
      <c r="E96" s="140">
        <v>668</v>
      </c>
      <c r="F96" s="142" t="str">
        <f>VLOOKUP(E96,VIP!$A$2:$O16298,2,0)</f>
        <v>DRBR668</v>
      </c>
      <c r="G96" s="142" t="str">
        <f>VLOOKUP(E96,'LISTADO ATM'!$A$2:$B$900,2,0)</f>
        <v>ATM Hospital HEMMI (Santiago)</v>
      </c>
      <c r="H96" s="142" t="str">
        <f>VLOOKUP(E96,VIP!$A$2:$O21259,7,FALSE)</f>
        <v>N/A</v>
      </c>
      <c r="I96" s="142" t="str">
        <f>VLOOKUP(E96,VIP!$A$2:$O13224,8,FALSE)</f>
        <v>N/A</v>
      </c>
      <c r="J96" s="142" t="str">
        <f>VLOOKUP(E96,VIP!$A$2:$O13174,8,FALSE)</f>
        <v>N/A</v>
      </c>
      <c r="K96" s="142" t="str">
        <f>VLOOKUP(E96,VIP!$A$2:$O16748,6,0)</f>
        <v>N/A</v>
      </c>
      <c r="L96" s="155" t="s">
        <v>2455</v>
      </c>
      <c r="M96" s="160" t="s">
        <v>2530</v>
      </c>
      <c r="N96" s="93" t="s">
        <v>2443</v>
      </c>
      <c r="O96" s="142" t="s">
        <v>2628</v>
      </c>
      <c r="P96" s="155"/>
      <c r="Q96" s="161">
        <v>44467.792673611111</v>
      </c>
    </row>
    <row r="97" spans="1:17" s="119" customFormat="1" ht="18" x14ac:dyDescent="0.25">
      <c r="A97" s="142" t="str">
        <f>VLOOKUP(E97,'LISTADO ATM'!$A$2:$C$901,3,0)</f>
        <v>NORTE</v>
      </c>
      <c r="B97" s="156">
        <v>3336038703</v>
      </c>
      <c r="C97" s="94">
        <v>44467.258090277777</v>
      </c>
      <c r="D97" s="94" t="s">
        <v>2175</v>
      </c>
      <c r="E97" s="140">
        <v>144</v>
      </c>
      <c r="F97" s="142" t="str">
        <f>VLOOKUP(E97,VIP!$A$2:$O16299,2,0)</f>
        <v>DRBR144</v>
      </c>
      <c r="G97" s="142" t="str">
        <f>VLOOKUP(E97,'LISTADO ATM'!$A$2:$B$900,2,0)</f>
        <v xml:space="preserve">ATM Oficina Villa Altagracia </v>
      </c>
      <c r="H97" s="142" t="str">
        <f>VLOOKUP(E97,VIP!$A$2:$O21260,7,FALSE)</f>
        <v>Si</v>
      </c>
      <c r="I97" s="142" t="str">
        <f>VLOOKUP(E97,VIP!$A$2:$O13225,8,FALSE)</f>
        <v>Si</v>
      </c>
      <c r="J97" s="142" t="str">
        <f>VLOOKUP(E97,VIP!$A$2:$O13175,8,FALSE)</f>
        <v>Si</v>
      </c>
      <c r="K97" s="142" t="str">
        <f>VLOOKUP(E97,VIP!$A$2:$O16749,6,0)</f>
        <v>SI</v>
      </c>
      <c r="L97" s="155" t="s">
        <v>2212</v>
      </c>
      <c r="M97" s="160" t="s">
        <v>2530</v>
      </c>
      <c r="N97" s="93" t="s">
        <v>2443</v>
      </c>
      <c r="O97" s="142" t="s">
        <v>2628</v>
      </c>
      <c r="P97" s="155"/>
      <c r="Q97" s="161">
        <v>44467.780995370369</v>
      </c>
    </row>
    <row r="98" spans="1:17" s="119" customFormat="1" ht="18" x14ac:dyDescent="0.25">
      <c r="A98" s="142" t="str">
        <f>VLOOKUP(E98,'LISTADO ATM'!$A$2:$C$901,3,0)</f>
        <v>NORTE</v>
      </c>
      <c r="B98" s="156">
        <v>3336038702</v>
      </c>
      <c r="C98" s="94">
        <v>44467.257256944446</v>
      </c>
      <c r="D98" s="94" t="s">
        <v>2175</v>
      </c>
      <c r="E98" s="140">
        <v>691</v>
      </c>
      <c r="F98" s="142" t="str">
        <f>VLOOKUP(E98,VIP!$A$2:$O16300,2,0)</f>
        <v>DRBR691</v>
      </c>
      <c r="G98" s="142" t="str">
        <f>VLOOKUP(E98,'LISTADO ATM'!$A$2:$B$900,2,0)</f>
        <v>ATM Eco Petroleo Manzanillo</v>
      </c>
      <c r="H98" s="142" t="str">
        <f>VLOOKUP(E98,VIP!$A$2:$O21261,7,FALSE)</f>
        <v>Si</v>
      </c>
      <c r="I98" s="142" t="str">
        <f>VLOOKUP(E98,VIP!$A$2:$O13226,8,FALSE)</f>
        <v>Si</v>
      </c>
      <c r="J98" s="142" t="str">
        <f>VLOOKUP(E98,VIP!$A$2:$O13176,8,FALSE)</f>
        <v>Si</v>
      </c>
      <c r="K98" s="142" t="str">
        <f>VLOOKUP(E98,VIP!$A$2:$O16750,6,0)</f>
        <v>NO</v>
      </c>
      <c r="L98" s="155" t="s">
        <v>2238</v>
      </c>
      <c r="M98" s="160" t="s">
        <v>2530</v>
      </c>
      <c r="N98" s="93" t="s">
        <v>2443</v>
      </c>
      <c r="O98" s="142" t="s">
        <v>2628</v>
      </c>
      <c r="P98" s="155"/>
      <c r="Q98" s="161">
        <v>44467.79215277778</v>
      </c>
    </row>
    <row r="99" spans="1:17" s="119" customFormat="1" ht="18" x14ac:dyDescent="0.25">
      <c r="A99" s="142" t="str">
        <f>VLOOKUP(E99,'LISTADO ATM'!$A$2:$C$901,3,0)</f>
        <v>ESTE</v>
      </c>
      <c r="B99" s="156">
        <v>3336038701</v>
      </c>
      <c r="C99" s="94">
        <v>44467.256493055553</v>
      </c>
      <c r="D99" s="94" t="s">
        <v>2174</v>
      </c>
      <c r="E99" s="140">
        <v>367</v>
      </c>
      <c r="F99" s="142" t="str">
        <f>VLOOKUP(E99,VIP!$A$2:$O16301,2,0)</f>
        <v xml:space="preserve">DRBR367 </v>
      </c>
      <c r="G99" s="142" t="str">
        <f>VLOOKUP(E99,'LISTADO ATM'!$A$2:$B$900,2,0)</f>
        <v>ATM Ayuntamiento El Puerto</v>
      </c>
      <c r="H99" s="142" t="str">
        <f>VLOOKUP(E99,VIP!$A$2:$O21262,7,FALSE)</f>
        <v>N/A</v>
      </c>
      <c r="I99" s="142" t="str">
        <f>VLOOKUP(E99,VIP!$A$2:$O13227,8,FALSE)</f>
        <v>N/A</v>
      </c>
      <c r="J99" s="142" t="str">
        <f>VLOOKUP(E99,VIP!$A$2:$O13177,8,FALSE)</f>
        <v>N/A</v>
      </c>
      <c r="K99" s="142" t="str">
        <f>VLOOKUP(E99,VIP!$A$2:$O16751,6,0)</f>
        <v>N/A</v>
      </c>
      <c r="L99" s="155" t="s">
        <v>2238</v>
      </c>
      <c r="M99" s="160" t="s">
        <v>2530</v>
      </c>
      <c r="N99" s="93" t="s">
        <v>2443</v>
      </c>
      <c r="O99" s="142" t="s">
        <v>2445</v>
      </c>
      <c r="P99" s="155"/>
      <c r="Q99" s="161">
        <v>44467.785104166665</v>
      </c>
    </row>
    <row r="100" spans="1:17" s="119" customFormat="1" ht="18" x14ac:dyDescent="0.25">
      <c r="A100" s="142" t="str">
        <f>VLOOKUP(E100,'LISTADO ATM'!$A$2:$C$901,3,0)</f>
        <v>DISTRITO NACIONAL</v>
      </c>
      <c r="B100" s="156">
        <v>3336038698</v>
      </c>
      <c r="C100" s="94">
        <v>44467.093055555553</v>
      </c>
      <c r="D100" s="94" t="s">
        <v>2174</v>
      </c>
      <c r="E100" s="140">
        <v>676</v>
      </c>
      <c r="F100" s="142" t="str">
        <f>VLOOKUP(E100,VIP!$A$2:$O16285,2,0)</f>
        <v>DRBR676</v>
      </c>
      <c r="G100" s="142" t="str">
        <f>VLOOKUP(E100,'LISTADO ATM'!$A$2:$B$900,2,0)</f>
        <v>ATM S/M Bravo Colina Del Oeste</v>
      </c>
      <c r="H100" s="142" t="str">
        <f>VLOOKUP(E100,VIP!$A$2:$O21246,7,FALSE)</f>
        <v>Si</v>
      </c>
      <c r="I100" s="142" t="str">
        <f>VLOOKUP(E100,VIP!$A$2:$O13211,8,FALSE)</f>
        <v>Si</v>
      </c>
      <c r="J100" s="142" t="str">
        <f>VLOOKUP(E100,VIP!$A$2:$O13161,8,FALSE)</f>
        <v>Si</v>
      </c>
      <c r="K100" s="142" t="str">
        <f>VLOOKUP(E100,VIP!$A$2:$O16735,6,0)</f>
        <v>NO</v>
      </c>
      <c r="L100" s="155" t="s">
        <v>2455</v>
      </c>
      <c r="M100" s="93" t="s">
        <v>2437</v>
      </c>
      <c r="N100" s="93" t="s">
        <v>2443</v>
      </c>
      <c r="O100" s="142" t="s">
        <v>2445</v>
      </c>
      <c r="P100" s="155"/>
      <c r="Q100" s="93" t="s">
        <v>2455</v>
      </c>
    </row>
    <row r="101" spans="1:17" s="119" customFormat="1" ht="18" x14ac:dyDescent="0.25">
      <c r="A101" s="142" t="str">
        <f>VLOOKUP(E101,'LISTADO ATM'!$A$2:$C$901,3,0)</f>
        <v>DISTRITO NACIONAL</v>
      </c>
      <c r="B101" s="156">
        <v>3336038697</v>
      </c>
      <c r="C101" s="94">
        <v>44467.09097222222</v>
      </c>
      <c r="D101" s="94" t="s">
        <v>2174</v>
      </c>
      <c r="E101" s="140">
        <v>244</v>
      </c>
      <c r="F101" s="142" t="str">
        <f>VLOOKUP(E101,VIP!$A$2:$O16152,2,0)</f>
        <v>DRBR244</v>
      </c>
      <c r="G101" s="142" t="str">
        <f>VLOOKUP(E101,'LISTADO ATM'!$A$2:$B$900,2,0)</f>
        <v xml:space="preserve">ATM Ministerio de Hacienda (antiguo Finanzas) </v>
      </c>
      <c r="H101" s="142" t="str">
        <f>VLOOKUP(E101,VIP!$A$2:$O21113,7,FALSE)</f>
        <v>Si</v>
      </c>
      <c r="I101" s="142" t="str">
        <f>VLOOKUP(E101,VIP!$A$2:$O13078,8,FALSE)</f>
        <v>Si</v>
      </c>
      <c r="J101" s="142" t="str">
        <f>VLOOKUP(E101,VIP!$A$2:$O13028,8,FALSE)</f>
        <v>Si</v>
      </c>
      <c r="K101" s="142" t="str">
        <f>VLOOKUP(E101,VIP!$A$2:$O16602,6,0)</f>
        <v>NO</v>
      </c>
      <c r="L101" s="155" t="s">
        <v>2212</v>
      </c>
      <c r="M101" s="160" t="s">
        <v>2530</v>
      </c>
      <c r="N101" s="93" t="s">
        <v>2443</v>
      </c>
      <c r="O101" s="142" t="s">
        <v>2445</v>
      </c>
      <c r="P101" s="155"/>
      <c r="Q101" s="161">
        <v>44467.578472222223</v>
      </c>
    </row>
    <row r="102" spans="1:17" s="119" customFormat="1" ht="18" x14ac:dyDescent="0.25">
      <c r="A102" s="142" t="str">
        <f>VLOOKUP(E102,'LISTADO ATM'!$A$2:$C$901,3,0)</f>
        <v>SUR</v>
      </c>
      <c r="B102" s="156">
        <v>3336038691</v>
      </c>
      <c r="C102" s="94">
        <v>44466.982708333337</v>
      </c>
      <c r="D102" s="94" t="s">
        <v>2174</v>
      </c>
      <c r="E102" s="140">
        <v>252</v>
      </c>
      <c r="F102" s="142" t="str">
        <f>VLOOKUP(E102,VIP!$A$2:$O16336,2,0)</f>
        <v>DRBR252</v>
      </c>
      <c r="G102" s="142" t="str">
        <f>VLOOKUP(E102,'LISTADO ATM'!$A$2:$B$900,2,0)</f>
        <v xml:space="preserve">ATM Banco Agrícola (Barahona) </v>
      </c>
      <c r="H102" s="142" t="str">
        <f>VLOOKUP(E102,VIP!$A$2:$O21297,7,FALSE)</f>
        <v>Si</v>
      </c>
      <c r="I102" s="142" t="str">
        <f>VLOOKUP(E102,VIP!$A$2:$O13262,8,FALSE)</f>
        <v>Si</v>
      </c>
      <c r="J102" s="142" t="str">
        <f>VLOOKUP(E102,VIP!$A$2:$O13212,8,FALSE)</f>
        <v>Si</v>
      </c>
      <c r="K102" s="142" t="str">
        <f>VLOOKUP(E102,VIP!$A$2:$O16786,6,0)</f>
        <v>NO</v>
      </c>
      <c r="L102" s="155" t="s">
        <v>2455</v>
      </c>
      <c r="M102" s="160" t="s">
        <v>2530</v>
      </c>
      <c r="N102" s="93" t="s">
        <v>2443</v>
      </c>
      <c r="O102" s="142" t="s">
        <v>2445</v>
      </c>
      <c r="P102" s="155"/>
      <c r="Q102" s="161">
        <v>44467.4375</v>
      </c>
    </row>
    <row r="103" spans="1:17" s="119" customFormat="1" ht="18" x14ac:dyDescent="0.25">
      <c r="A103" s="142" t="str">
        <f>VLOOKUP(E103,'LISTADO ATM'!$A$2:$C$901,3,0)</f>
        <v>NORTE</v>
      </c>
      <c r="B103" s="156">
        <v>3336038690</v>
      </c>
      <c r="C103" s="94">
        <v>44466.950624999998</v>
      </c>
      <c r="D103" s="94" t="s">
        <v>2612</v>
      </c>
      <c r="E103" s="140">
        <v>351</v>
      </c>
      <c r="F103" s="142" t="str">
        <f>VLOOKUP(E103,VIP!$A$2:$O16333,2,0)</f>
        <v>DRBR351</v>
      </c>
      <c r="G103" s="142" t="str">
        <f>VLOOKUP(E103,'LISTADO ATM'!$A$2:$B$900,2,0)</f>
        <v xml:space="preserve">ATM S/M José Luís (Puerto Plata) </v>
      </c>
      <c r="H103" s="142" t="str">
        <f>VLOOKUP(E103,VIP!$A$2:$O21294,7,FALSE)</f>
        <v>Si</v>
      </c>
      <c r="I103" s="142" t="str">
        <f>VLOOKUP(E103,VIP!$A$2:$O13259,8,FALSE)</f>
        <v>Si</v>
      </c>
      <c r="J103" s="142" t="str">
        <f>VLOOKUP(E103,VIP!$A$2:$O13209,8,FALSE)</f>
        <v>Si</v>
      </c>
      <c r="K103" s="142" t="str">
        <f>VLOOKUP(E103,VIP!$A$2:$O16783,6,0)</f>
        <v>NO</v>
      </c>
      <c r="L103" s="155" t="s">
        <v>2409</v>
      </c>
      <c r="M103" s="160" t="s">
        <v>2530</v>
      </c>
      <c r="N103" s="93" t="s">
        <v>2443</v>
      </c>
      <c r="O103" s="142" t="s">
        <v>2613</v>
      </c>
      <c r="P103" s="155"/>
      <c r="Q103" s="161">
        <v>44467.422222222223</v>
      </c>
    </row>
    <row r="104" spans="1:17" s="119" customFormat="1" ht="18" x14ac:dyDescent="0.25">
      <c r="A104" s="142" t="str">
        <f>VLOOKUP(E104,'LISTADO ATM'!$A$2:$C$901,3,0)</f>
        <v>ESTE</v>
      </c>
      <c r="B104" s="156">
        <v>3336038689</v>
      </c>
      <c r="C104" s="94">
        <v>44466.949328703704</v>
      </c>
      <c r="D104" s="94" t="s">
        <v>2459</v>
      </c>
      <c r="E104" s="140">
        <v>268</v>
      </c>
      <c r="F104" s="142" t="str">
        <f>VLOOKUP(E104,VIP!$A$2:$O16332,2,0)</f>
        <v>DRBR268</v>
      </c>
      <c r="G104" s="142" t="str">
        <f>VLOOKUP(E104,'LISTADO ATM'!$A$2:$B$900,2,0)</f>
        <v xml:space="preserve">ATM Autobanco La Altagracia (Higuey) </v>
      </c>
      <c r="H104" s="142" t="str">
        <f>VLOOKUP(E104,VIP!$A$2:$O21293,7,FALSE)</f>
        <v>Si</v>
      </c>
      <c r="I104" s="142" t="str">
        <f>VLOOKUP(E104,VIP!$A$2:$O13258,8,FALSE)</f>
        <v>Si</v>
      </c>
      <c r="J104" s="142" t="str">
        <f>VLOOKUP(E104,VIP!$A$2:$O13208,8,FALSE)</f>
        <v>Si</v>
      </c>
      <c r="K104" s="142" t="str">
        <f>VLOOKUP(E104,VIP!$A$2:$O16782,6,0)</f>
        <v>NO</v>
      </c>
      <c r="L104" s="155" t="s">
        <v>2409</v>
      </c>
      <c r="M104" s="160" t="s">
        <v>2530</v>
      </c>
      <c r="N104" s="93" t="s">
        <v>2443</v>
      </c>
      <c r="O104" s="142" t="s">
        <v>2649</v>
      </c>
      <c r="P104" s="155"/>
      <c r="Q104" s="161">
        <v>44467.605555555558</v>
      </c>
    </row>
    <row r="105" spans="1:17" s="119" customFormat="1" ht="18" x14ac:dyDescent="0.25">
      <c r="A105" s="142" t="str">
        <f>VLOOKUP(E105,'LISTADO ATM'!$A$2:$C$901,3,0)</f>
        <v>NORTE</v>
      </c>
      <c r="B105" s="156">
        <v>3336038688</v>
      </c>
      <c r="C105" s="94">
        <v>44466.948182870372</v>
      </c>
      <c r="D105" s="94" t="s">
        <v>2612</v>
      </c>
      <c r="E105" s="140">
        <v>605</v>
      </c>
      <c r="F105" s="142" t="str">
        <f>VLOOKUP(E105,VIP!$A$2:$O16331,2,0)</f>
        <v>DRBR141</v>
      </c>
      <c r="G105" s="142" t="str">
        <f>VLOOKUP(E105,'LISTADO ATM'!$A$2:$B$900,2,0)</f>
        <v xml:space="preserve">ATM Oficina Bonao I </v>
      </c>
      <c r="H105" s="142" t="str">
        <f>VLOOKUP(E105,VIP!$A$2:$O21292,7,FALSE)</f>
        <v>Si</v>
      </c>
      <c r="I105" s="142" t="str">
        <f>VLOOKUP(E105,VIP!$A$2:$O13257,8,FALSE)</f>
        <v>Si</v>
      </c>
      <c r="J105" s="142" t="str">
        <f>VLOOKUP(E105,VIP!$A$2:$O13207,8,FALSE)</f>
        <v>Si</v>
      </c>
      <c r="K105" s="142" t="str">
        <f>VLOOKUP(E105,VIP!$A$2:$O16781,6,0)</f>
        <v>SI</v>
      </c>
      <c r="L105" s="155" t="s">
        <v>2409</v>
      </c>
      <c r="M105" s="160" t="s">
        <v>2530</v>
      </c>
      <c r="N105" s="93" t="s">
        <v>2443</v>
      </c>
      <c r="O105" s="142" t="s">
        <v>2613</v>
      </c>
      <c r="P105" s="155"/>
      <c r="Q105" s="161">
        <v>44467.418055555558</v>
      </c>
    </row>
    <row r="106" spans="1:17" s="119" customFormat="1" ht="18" x14ac:dyDescent="0.25">
      <c r="A106" s="142" t="str">
        <f>VLOOKUP(E106,'LISTADO ATM'!$A$2:$C$901,3,0)</f>
        <v>SUR</v>
      </c>
      <c r="B106" s="156">
        <v>3336038687</v>
      </c>
      <c r="C106" s="94">
        <v>44466.946828703702</v>
      </c>
      <c r="D106" s="94" t="s">
        <v>2440</v>
      </c>
      <c r="E106" s="140">
        <v>592</v>
      </c>
      <c r="F106" s="142" t="str">
        <f>VLOOKUP(E106,VIP!$A$2:$O16330,2,0)</f>
        <v>DRBR081</v>
      </c>
      <c r="G106" s="142" t="str">
        <f>VLOOKUP(E106,'LISTADO ATM'!$A$2:$B$900,2,0)</f>
        <v xml:space="preserve">ATM Centro de Caja San Cristóbal I </v>
      </c>
      <c r="H106" s="142" t="str">
        <f>VLOOKUP(E106,VIP!$A$2:$O21291,7,FALSE)</f>
        <v>Si</v>
      </c>
      <c r="I106" s="142" t="str">
        <f>VLOOKUP(E106,VIP!$A$2:$O13256,8,FALSE)</f>
        <v>Si</v>
      </c>
      <c r="J106" s="142" t="str">
        <f>VLOOKUP(E106,VIP!$A$2:$O13206,8,FALSE)</f>
        <v>Si</v>
      </c>
      <c r="K106" s="142" t="str">
        <f>VLOOKUP(E106,VIP!$A$2:$O16780,6,0)</f>
        <v>SI</v>
      </c>
      <c r="L106" s="155" t="s">
        <v>2409</v>
      </c>
      <c r="M106" s="160" t="s">
        <v>2530</v>
      </c>
      <c r="N106" s="93" t="s">
        <v>2443</v>
      </c>
      <c r="O106" s="142" t="s">
        <v>2444</v>
      </c>
      <c r="P106" s="155"/>
      <c r="Q106" s="161">
        <v>44467.795104166667</v>
      </c>
    </row>
    <row r="107" spans="1:17" s="119" customFormat="1" ht="18" x14ac:dyDescent="0.25">
      <c r="A107" s="142" t="str">
        <f>VLOOKUP(E107,'LISTADO ATM'!$A$2:$C$901,3,0)</f>
        <v>SUR</v>
      </c>
      <c r="B107" s="156">
        <v>3336038686</v>
      </c>
      <c r="C107" s="94">
        <v>44466.945104166669</v>
      </c>
      <c r="D107" s="94" t="s">
        <v>2440</v>
      </c>
      <c r="E107" s="140">
        <v>783</v>
      </c>
      <c r="F107" s="142" t="str">
        <f>VLOOKUP(E107,VIP!$A$2:$O16329,2,0)</f>
        <v>DRBR303</v>
      </c>
      <c r="G107" s="142" t="str">
        <f>VLOOKUP(E107,'LISTADO ATM'!$A$2:$B$900,2,0)</f>
        <v xml:space="preserve">ATM Autobanco Alfa y Omega (Barahona) </v>
      </c>
      <c r="H107" s="142" t="str">
        <f>VLOOKUP(E107,VIP!$A$2:$O21290,7,FALSE)</f>
        <v>Si</v>
      </c>
      <c r="I107" s="142" t="str">
        <f>VLOOKUP(E107,VIP!$A$2:$O13255,8,FALSE)</f>
        <v>Si</v>
      </c>
      <c r="J107" s="142" t="str">
        <f>VLOOKUP(E107,VIP!$A$2:$O13205,8,FALSE)</f>
        <v>Si</v>
      </c>
      <c r="K107" s="142" t="str">
        <f>VLOOKUP(E107,VIP!$A$2:$O16779,6,0)</f>
        <v>NO</v>
      </c>
      <c r="L107" s="155" t="s">
        <v>2409</v>
      </c>
      <c r="M107" s="160" t="s">
        <v>2530</v>
      </c>
      <c r="N107" s="93" t="s">
        <v>2443</v>
      </c>
      <c r="O107" s="142" t="s">
        <v>2444</v>
      </c>
      <c r="P107" s="155"/>
      <c r="Q107" s="161">
        <v>44467.421527777777</v>
      </c>
    </row>
    <row r="108" spans="1:17" s="119" customFormat="1" ht="18" x14ac:dyDescent="0.25">
      <c r="A108" s="142" t="str">
        <f>VLOOKUP(E108,'LISTADO ATM'!$A$2:$C$901,3,0)</f>
        <v>NORTE</v>
      </c>
      <c r="B108" s="156">
        <v>3336038685</v>
      </c>
      <c r="C108" s="94">
        <v>44466.935706018521</v>
      </c>
      <c r="D108" s="94" t="s">
        <v>2612</v>
      </c>
      <c r="E108" s="140">
        <v>532</v>
      </c>
      <c r="F108" s="142" t="str">
        <f>VLOOKUP(E108,VIP!$A$2:$O16328,2,0)</f>
        <v>DRBR532</v>
      </c>
      <c r="G108" s="142" t="str">
        <f>VLOOKUP(E108,'LISTADO ATM'!$A$2:$B$900,2,0)</f>
        <v xml:space="preserve">ATM UNP Guanábano (Moca) </v>
      </c>
      <c r="H108" s="142" t="str">
        <f>VLOOKUP(E108,VIP!$A$2:$O21289,7,FALSE)</f>
        <v>Si</v>
      </c>
      <c r="I108" s="142" t="str">
        <f>VLOOKUP(E108,VIP!$A$2:$O13254,8,FALSE)</f>
        <v>Si</v>
      </c>
      <c r="J108" s="142" t="str">
        <f>VLOOKUP(E108,VIP!$A$2:$O13204,8,FALSE)</f>
        <v>Si</v>
      </c>
      <c r="K108" s="142" t="str">
        <f>VLOOKUP(E108,VIP!$A$2:$O16778,6,0)</f>
        <v>NO</v>
      </c>
      <c r="L108" s="155" t="s">
        <v>2409</v>
      </c>
      <c r="M108" s="160" t="s">
        <v>2530</v>
      </c>
      <c r="N108" s="93" t="s">
        <v>2443</v>
      </c>
      <c r="O108" s="142" t="s">
        <v>2613</v>
      </c>
      <c r="P108" s="155"/>
      <c r="Q108" s="161">
        <v>44467.790393518517</v>
      </c>
    </row>
    <row r="109" spans="1:17" s="119" customFormat="1" ht="18" x14ac:dyDescent="0.25">
      <c r="A109" s="142" t="str">
        <f>VLOOKUP(E109,'LISTADO ATM'!$A$2:$C$901,3,0)</f>
        <v>DISTRITO NACIONAL</v>
      </c>
      <c r="B109" s="156">
        <v>3336038684</v>
      </c>
      <c r="C109" s="94">
        <v>44466.924375000002</v>
      </c>
      <c r="D109" s="94" t="s">
        <v>2440</v>
      </c>
      <c r="E109" s="140">
        <v>629</v>
      </c>
      <c r="F109" s="142" t="str">
        <f>VLOOKUP(E109,VIP!$A$2:$O16327,2,0)</f>
        <v>DRBR24M</v>
      </c>
      <c r="G109" s="142" t="str">
        <f>VLOOKUP(E109,'LISTADO ATM'!$A$2:$B$900,2,0)</f>
        <v xml:space="preserve">ATM Oficina Americana Independencia I </v>
      </c>
      <c r="H109" s="142" t="str">
        <f>VLOOKUP(E109,VIP!$A$2:$O21288,7,FALSE)</f>
        <v>Si</v>
      </c>
      <c r="I109" s="142" t="str">
        <f>VLOOKUP(E109,VIP!$A$2:$O13253,8,FALSE)</f>
        <v>Si</v>
      </c>
      <c r="J109" s="142" t="str">
        <f>VLOOKUP(E109,VIP!$A$2:$O13203,8,FALSE)</f>
        <v>Si</v>
      </c>
      <c r="K109" s="142" t="str">
        <f>VLOOKUP(E109,VIP!$A$2:$O16777,6,0)</f>
        <v>SI</v>
      </c>
      <c r="L109" s="155" t="s">
        <v>2409</v>
      </c>
      <c r="M109" s="160" t="s">
        <v>2530</v>
      </c>
      <c r="N109" s="93" t="s">
        <v>2443</v>
      </c>
      <c r="O109" s="142" t="s">
        <v>2444</v>
      </c>
      <c r="P109" s="155"/>
      <c r="Q109" s="161">
        <v>44467.603472222225</v>
      </c>
    </row>
    <row r="110" spans="1:17" s="119" customFormat="1" ht="18" x14ac:dyDescent="0.25">
      <c r="A110" s="142" t="str">
        <f>VLOOKUP(E110,'LISTADO ATM'!$A$2:$C$901,3,0)</f>
        <v>NORTE</v>
      </c>
      <c r="B110" s="156">
        <v>3336038683</v>
      </c>
      <c r="C110" s="94">
        <v>44466.922581018516</v>
      </c>
      <c r="D110" s="94" t="s">
        <v>2459</v>
      </c>
      <c r="E110" s="140">
        <v>285</v>
      </c>
      <c r="F110" s="142" t="str">
        <f>VLOOKUP(E110,VIP!$A$2:$O16326,2,0)</f>
        <v>DRBR285</v>
      </c>
      <c r="G110" s="142" t="str">
        <f>VLOOKUP(E110,'LISTADO ATM'!$A$2:$B$900,2,0)</f>
        <v xml:space="preserve">ATM Oficina Camino Real (Puerto Plata) </v>
      </c>
      <c r="H110" s="142" t="str">
        <f>VLOOKUP(E110,VIP!$A$2:$O21287,7,FALSE)</f>
        <v>Si</v>
      </c>
      <c r="I110" s="142" t="str">
        <f>VLOOKUP(E110,VIP!$A$2:$O13252,8,FALSE)</f>
        <v>Si</v>
      </c>
      <c r="J110" s="142" t="str">
        <f>VLOOKUP(E110,VIP!$A$2:$O13202,8,FALSE)</f>
        <v>Si</v>
      </c>
      <c r="K110" s="142" t="str">
        <f>VLOOKUP(E110,VIP!$A$2:$O16776,6,0)</f>
        <v>NO</v>
      </c>
      <c r="L110" s="155" t="s">
        <v>2409</v>
      </c>
      <c r="M110" s="160" t="s">
        <v>2530</v>
      </c>
      <c r="N110" s="93" t="s">
        <v>2443</v>
      </c>
      <c r="O110" s="142" t="s">
        <v>2649</v>
      </c>
      <c r="P110" s="155"/>
      <c r="Q110" s="161">
        <v>44467.604861111111</v>
      </c>
    </row>
    <row r="111" spans="1:17" s="119" customFormat="1" ht="18" x14ac:dyDescent="0.25">
      <c r="A111" s="142" t="str">
        <f>VLOOKUP(E111,'LISTADO ATM'!$A$2:$C$901,3,0)</f>
        <v>NORTE</v>
      </c>
      <c r="B111" s="156">
        <v>3336038681</v>
      </c>
      <c r="C111" s="94">
        <v>44466.911458333336</v>
      </c>
      <c r="D111" s="94" t="s">
        <v>2175</v>
      </c>
      <c r="E111" s="140">
        <v>882</v>
      </c>
      <c r="F111" s="142" t="str">
        <f>VLOOKUP(E111,VIP!$A$2:$O16325,2,0)</f>
        <v>DRBR882</v>
      </c>
      <c r="G111" s="142" t="str">
        <f>VLOOKUP(E111,'LISTADO ATM'!$A$2:$B$900,2,0)</f>
        <v xml:space="preserve">ATM Oficina Moca II </v>
      </c>
      <c r="H111" s="142" t="str">
        <f>VLOOKUP(E111,VIP!$A$2:$O21286,7,FALSE)</f>
        <v>Si</v>
      </c>
      <c r="I111" s="142" t="str">
        <f>VLOOKUP(E111,VIP!$A$2:$O13251,8,FALSE)</f>
        <v>Si</v>
      </c>
      <c r="J111" s="142" t="str">
        <f>VLOOKUP(E111,VIP!$A$2:$O13201,8,FALSE)</f>
        <v>Si</v>
      </c>
      <c r="K111" s="142" t="str">
        <f>VLOOKUP(E111,VIP!$A$2:$O16775,6,0)</f>
        <v>SI</v>
      </c>
      <c r="L111" s="155" t="s">
        <v>2651</v>
      </c>
      <c r="M111" s="160" t="s">
        <v>2530</v>
      </c>
      <c r="N111" s="93" t="s">
        <v>2443</v>
      </c>
      <c r="O111" s="142" t="s">
        <v>2628</v>
      </c>
      <c r="P111" s="155"/>
      <c r="Q111" s="161">
        <v>44467.414583333331</v>
      </c>
    </row>
    <row r="112" spans="1:17" s="119" customFormat="1" ht="18" x14ac:dyDescent="0.25">
      <c r="A112" s="142" t="str">
        <f>VLOOKUP(E112,'LISTADO ATM'!$A$2:$C$901,3,0)</f>
        <v>DISTRITO NACIONAL</v>
      </c>
      <c r="B112" s="156">
        <v>3336038679</v>
      </c>
      <c r="C112" s="94">
        <v>44466.909942129627</v>
      </c>
      <c r="D112" s="94" t="s">
        <v>2174</v>
      </c>
      <c r="E112" s="140">
        <v>719</v>
      </c>
      <c r="F112" s="142" t="str">
        <f>VLOOKUP(E112,VIP!$A$2:$O16324,2,0)</f>
        <v>DRBR419</v>
      </c>
      <c r="G112" s="142" t="str">
        <f>VLOOKUP(E112,'LISTADO ATM'!$A$2:$B$900,2,0)</f>
        <v xml:space="preserve">ATM Ayuntamiento Municipal San Luís </v>
      </c>
      <c r="H112" s="142" t="str">
        <f>VLOOKUP(E112,VIP!$A$2:$O21285,7,FALSE)</f>
        <v>Si</v>
      </c>
      <c r="I112" s="142" t="str">
        <f>VLOOKUP(E112,VIP!$A$2:$O13250,8,FALSE)</f>
        <v>Si</v>
      </c>
      <c r="J112" s="142" t="str">
        <f>VLOOKUP(E112,VIP!$A$2:$O13200,8,FALSE)</f>
        <v>Si</v>
      </c>
      <c r="K112" s="142" t="str">
        <f>VLOOKUP(E112,VIP!$A$2:$O16774,6,0)</f>
        <v>NO</v>
      </c>
      <c r="L112" s="155" t="s">
        <v>2641</v>
      </c>
      <c r="M112" s="93" t="s">
        <v>2437</v>
      </c>
      <c r="N112" s="93" t="s">
        <v>2443</v>
      </c>
      <c r="O112" s="142" t="s">
        <v>2445</v>
      </c>
      <c r="P112" s="155"/>
      <c r="Q112" s="93" t="s">
        <v>2641</v>
      </c>
    </row>
    <row r="113" spans="1:17" s="119" customFormat="1" ht="18" x14ac:dyDescent="0.25">
      <c r="A113" s="142" t="str">
        <f>VLOOKUP(E113,'LISTADO ATM'!$A$2:$C$901,3,0)</f>
        <v>DISTRITO NACIONAL</v>
      </c>
      <c r="B113" s="156">
        <v>3336038678</v>
      </c>
      <c r="C113" s="94">
        <v>44466.90902777778</v>
      </c>
      <c r="D113" s="94" t="s">
        <v>2174</v>
      </c>
      <c r="E113" s="140">
        <v>946</v>
      </c>
      <c r="F113" s="142" t="str">
        <f>VLOOKUP(E113,VIP!$A$2:$O16323,2,0)</f>
        <v>DRBR24R</v>
      </c>
      <c r="G113" s="142" t="str">
        <f>VLOOKUP(E113,'LISTADO ATM'!$A$2:$B$900,2,0)</f>
        <v xml:space="preserve">ATM Oficina Núñez de Cáceres I </v>
      </c>
      <c r="H113" s="142" t="str">
        <f>VLOOKUP(E113,VIP!$A$2:$O21284,7,FALSE)</f>
        <v>Si</v>
      </c>
      <c r="I113" s="142" t="str">
        <f>VLOOKUP(E113,VIP!$A$2:$O13249,8,FALSE)</f>
        <v>Si</v>
      </c>
      <c r="J113" s="142" t="str">
        <f>VLOOKUP(E113,VIP!$A$2:$O13199,8,FALSE)</f>
        <v>Si</v>
      </c>
      <c r="K113" s="142" t="str">
        <f>VLOOKUP(E113,VIP!$A$2:$O16773,6,0)</f>
        <v>NO</v>
      </c>
      <c r="L113" s="155" t="s">
        <v>2455</v>
      </c>
      <c r="M113" s="160" t="s">
        <v>2530</v>
      </c>
      <c r="N113" s="93" t="s">
        <v>2443</v>
      </c>
      <c r="O113" s="142" t="s">
        <v>2445</v>
      </c>
      <c r="P113" s="155"/>
      <c r="Q113" s="161">
        <v>44467.789236111108</v>
      </c>
    </row>
    <row r="114" spans="1:17" s="119" customFormat="1" ht="18" x14ac:dyDescent="0.25">
      <c r="A114" s="142" t="str">
        <f>VLOOKUP(E114,'LISTADO ATM'!$A$2:$C$901,3,0)</f>
        <v>NORTE</v>
      </c>
      <c r="B114" s="156">
        <v>3336038674</v>
      </c>
      <c r="C114" s="94">
        <v>44466.905717592592</v>
      </c>
      <c r="D114" s="94" t="s">
        <v>2612</v>
      </c>
      <c r="E114" s="140">
        <v>877</v>
      </c>
      <c r="F114" s="142" t="str">
        <f>VLOOKUP(E114,VIP!$A$2:$O16320,2,0)</f>
        <v>DRBR877</v>
      </c>
      <c r="G114" s="142" t="str">
        <f>VLOOKUP(E114,'LISTADO ATM'!$A$2:$B$900,2,0)</f>
        <v xml:space="preserve">ATM Estación Los Samanes (Ranchito, La Vega) </v>
      </c>
      <c r="H114" s="142" t="str">
        <f>VLOOKUP(E114,VIP!$A$2:$O21281,7,FALSE)</f>
        <v>Si</v>
      </c>
      <c r="I114" s="142" t="str">
        <f>VLOOKUP(E114,VIP!$A$2:$O13246,8,FALSE)</f>
        <v>Si</v>
      </c>
      <c r="J114" s="142" t="str">
        <f>VLOOKUP(E114,VIP!$A$2:$O13196,8,FALSE)</f>
        <v>Si</v>
      </c>
      <c r="K114" s="142" t="str">
        <f>VLOOKUP(E114,VIP!$A$2:$O16770,6,0)</f>
        <v>NO</v>
      </c>
      <c r="L114" s="155" t="s">
        <v>2625</v>
      </c>
      <c r="M114" s="160" t="s">
        <v>2530</v>
      </c>
      <c r="N114" s="93" t="s">
        <v>2443</v>
      </c>
      <c r="O114" s="142" t="s">
        <v>2613</v>
      </c>
      <c r="P114" s="155"/>
      <c r="Q114" s="161">
        <v>44467.640277777777</v>
      </c>
    </row>
    <row r="115" spans="1:17" s="119" customFormat="1" ht="18" x14ac:dyDescent="0.25">
      <c r="A115" s="142" t="str">
        <f>VLOOKUP(E115,'LISTADO ATM'!$A$2:$C$901,3,0)</f>
        <v>NORTE</v>
      </c>
      <c r="B115" s="156">
        <v>3336038660</v>
      </c>
      <c r="C115" s="94">
        <v>44466.816770833335</v>
      </c>
      <c r="D115" s="94" t="s">
        <v>2612</v>
      </c>
      <c r="E115" s="140">
        <v>944</v>
      </c>
      <c r="F115" s="142" t="str">
        <f>VLOOKUP(E115,VIP!$A$2:$O16318,2,0)</f>
        <v>DRBR944</v>
      </c>
      <c r="G115" s="142" t="str">
        <f>VLOOKUP(E115,'LISTADO ATM'!$A$2:$B$900,2,0)</f>
        <v xml:space="preserve">ATM UNP Mao </v>
      </c>
      <c r="H115" s="142" t="str">
        <f>VLOOKUP(E115,VIP!$A$2:$O21279,7,FALSE)</f>
        <v>Si</v>
      </c>
      <c r="I115" s="142" t="str">
        <f>VLOOKUP(E115,VIP!$A$2:$O13244,8,FALSE)</f>
        <v>Si</v>
      </c>
      <c r="J115" s="142" t="str">
        <f>VLOOKUP(E115,VIP!$A$2:$O13194,8,FALSE)</f>
        <v>Si</v>
      </c>
      <c r="K115" s="142" t="str">
        <f>VLOOKUP(E115,VIP!$A$2:$O16768,6,0)</f>
        <v>NO</v>
      </c>
      <c r="L115" s="155" t="s">
        <v>2642</v>
      </c>
      <c r="M115" s="160" t="s">
        <v>2530</v>
      </c>
      <c r="N115" s="93" t="s">
        <v>2443</v>
      </c>
      <c r="O115" s="142" t="s">
        <v>2613</v>
      </c>
      <c r="P115" s="155"/>
      <c r="Q115" s="161">
        <v>44467.630555555559</v>
      </c>
    </row>
    <row r="116" spans="1:17" s="119" customFormat="1" ht="18" x14ac:dyDescent="0.25">
      <c r="A116" s="142" t="str">
        <f>VLOOKUP(E116,'LISTADO ATM'!$A$2:$C$901,3,0)</f>
        <v>DISTRITO NACIONAL</v>
      </c>
      <c r="B116" s="156">
        <v>3336038659</v>
      </c>
      <c r="C116" s="94">
        <v>44466.814525462964</v>
      </c>
      <c r="D116" s="94" t="s">
        <v>2440</v>
      </c>
      <c r="E116" s="140">
        <v>169</v>
      </c>
      <c r="F116" s="142" t="str">
        <f>VLOOKUP(E116,VIP!$A$2:$O16317,2,0)</f>
        <v>DRBR169</v>
      </c>
      <c r="G116" s="142" t="str">
        <f>VLOOKUP(E116,'LISTADO ATM'!$A$2:$B$900,2,0)</f>
        <v xml:space="preserve">ATM Oficina Caonabo </v>
      </c>
      <c r="H116" s="142" t="str">
        <f>VLOOKUP(E116,VIP!$A$2:$O21278,7,FALSE)</f>
        <v>Si</v>
      </c>
      <c r="I116" s="142" t="str">
        <f>VLOOKUP(E116,VIP!$A$2:$O13243,8,FALSE)</f>
        <v>Si</v>
      </c>
      <c r="J116" s="142" t="str">
        <f>VLOOKUP(E116,VIP!$A$2:$O13193,8,FALSE)</f>
        <v>Si</v>
      </c>
      <c r="K116" s="142" t="str">
        <f>VLOOKUP(E116,VIP!$A$2:$O16767,6,0)</f>
        <v>NO</v>
      </c>
      <c r="L116" s="155" t="s">
        <v>2642</v>
      </c>
      <c r="M116" s="93" t="s">
        <v>2437</v>
      </c>
      <c r="N116" s="93" t="s">
        <v>2443</v>
      </c>
      <c r="O116" s="142" t="s">
        <v>2444</v>
      </c>
      <c r="P116" s="155"/>
      <c r="Q116" s="93" t="s">
        <v>2650</v>
      </c>
    </row>
    <row r="117" spans="1:17" s="119" customFormat="1" ht="18" x14ac:dyDescent="0.25">
      <c r="A117" s="142" t="str">
        <f>VLOOKUP(E117,'LISTADO ATM'!$A$2:$C$901,3,0)</f>
        <v>DISTRITO NACIONAL</v>
      </c>
      <c r="B117" s="156">
        <v>3336038658</v>
      </c>
      <c r="C117" s="94">
        <v>44466.814189814817</v>
      </c>
      <c r="D117" s="94" t="s">
        <v>2175</v>
      </c>
      <c r="E117" s="140">
        <v>60</v>
      </c>
      <c r="F117" s="142" t="str">
        <f>VLOOKUP(E117,VIP!$A$2:$O16316,2,0)</f>
        <v>DRBR060</v>
      </c>
      <c r="G117" s="142" t="str">
        <f>VLOOKUP(E117,'LISTADO ATM'!$A$2:$B$900,2,0)</f>
        <v xml:space="preserve">ATM Autobanco 27 de Febrero </v>
      </c>
      <c r="H117" s="142" t="str">
        <f>VLOOKUP(E117,VIP!$A$2:$O21277,7,FALSE)</f>
        <v>Si</v>
      </c>
      <c r="I117" s="142" t="str">
        <f>VLOOKUP(E117,VIP!$A$2:$O13242,8,FALSE)</f>
        <v>Si</v>
      </c>
      <c r="J117" s="142" t="str">
        <f>VLOOKUP(E117,VIP!$A$2:$O13192,8,FALSE)</f>
        <v>Si</v>
      </c>
      <c r="K117" s="142" t="str">
        <f>VLOOKUP(E117,VIP!$A$2:$O16766,6,0)</f>
        <v>NO</v>
      </c>
      <c r="L117" s="155" t="s">
        <v>2455</v>
      </c>
      <c r="M117" s="160" t="s">
        <v>2530</v>
      </c>
      <c r="N117" s="93" t="s">
        <v>2443</v>
      </c>
      <c r="O117" s="142" t="s">
        <v>2628</v>
      </c>
      <c r="P117" s="155"/>
      <c r="Q117" s="161">
        <v>44467.423611111109</v>
      </c>
    </row>
    <row r="118" spans="1:17" s="119" customFormat="1" ht="18" x14ac:dyDescent="0.25">
      <c r="A118" s="142" t="str">
        <f>VLOOKUP(E118,'LISTADO ATM'!$A$2:$C$901,3,0)</f>
        <v>ESTE</v>
      </c>
      <c r="B118" s="156">
        <v>3336038657</v>
      </c>
      <c r="C118" s="94">
        <v>44466.813136574077</v>
      </c>
      <c r="D118" s="94" t="s">
        <v>2174</v>
      </c>
      <c r="E118" s="140">
        <v>27</v>
      </c>
      <c r="F118" s="235" t="str">
        <f>VLOOKUP(E118,VIP!$A$2:$O16315,2,0)</f>
        <v>DRBR240</v>
      </c>
      <c r="G118" s="142" t="str">
        <f>VLOOKUP(E118,'LISTADO ATM'!$A$2:$B$900,2,0)</f>
        <v>ATM Oficina El Seibo II</v>
      </c>
      <c r="H118" s="142" t="str">
        <f>VLOOKUP(E118,VIP!$A$2:$O21276,7,FALSE)</f>
        <v>Si</v>
      </c>
      <c r="I118" s="142" t="str">
        <f>VLOOKUP(E118,VIP!$A$2:$O13241,8,FALSE)</f>
        <v>Si</v>
      </c>
      <c r="J118" s="142" t="str">
        <f>VLOOKUP(E118,VIP!$A$2:$O13191,8,FALSE)</f>
        <v>Si</v>
      </c>
      <c r="K118" s="142" t="str">
        <f>VLOOKUP(E118,VIP!$A$2:$O16765,6,0)</f>
        <v>NO</v>
      </c>
      <c r="L118" s="155" t="s">
        <v>2455</v>
      </c>
      <c r="M118" s="93" t="s">
        <v>2437</v>
      </c>
      <c r="N118" s="93" t="s">
        <v>2443</v>
      </c>
      <c r="O118" s="142" t="s">
        <v>2445</v>
      </c>
      <c r="P118" s="155"/>
      <c r="Q118" s="93" t="s">
        <v>2455</v>
      </c>
    </row>
    <row r="119" spans="1:17" s="119" customFormat="1" ht="18" x14ac:dyDescent="0.25">
      <c r="A119" s="142" t="str">
        <f>VLOOKUP(E119,'LISTADO ATM'!$A$2:$C$901,3,0)</f>
        <v>SUR</v>
      </c>
      <c r="B119" s="156">
        <v>3336038656</v>
      </c>
      <c r="C119" s="94">
        <v>44466.8125</v>
      </c>
      <c r="D119" s="94" t="s">
        <v>2174</v>
      </c>
      <c r="E119" s="140">
        <v>356</v>
      </c>
      <c r="F119" s="235" t="str">
        <f>VLOOKUP(E119,VIP!$A$2:$O16314,2,0)</f>
        <v>DRBR356</v>
      </c>
      <c r="G119" s="142" t="str">
        <f>VLOOKUP(E119,'LISTADO ATM'!$A$2:$B$900,2,0)</f>
        <v xml:space="preserve">ATM Estación Sigma (San Cristóbal) </v>
      </c>
      <c r="H119" s="142" t="str">
        <f>VLOOKUP(E119,VIP!$A$2:$O21275,7,FALSE)</f>
        <v>Si</v>
      </c>
      <c r="I119" s="142" t="str">
        <f>VLOOKUP(E119,VIP!$A$2:$O13240,8,FALSE)</f>
        <v>Si</v>
      </c>
      <c r="J119" s="142" t="str">
        <f>VLOOKUP(E119,VIP!$A$2:$O13190,8,FALSE)</f>
        <v>Si</v>
      </c>
      <c r="K119" s="142" t="str">
        <f>VLOOKUP(E119,VIP!$A$2:$O16764,6,0)</f>
        <v>NO</v>
      </c>
      <c r="L119" s="155" t="s">
        <v>2455</v>
      </c>
      <c r="M119" s="93" t="s">
        <v>2437</v>
      </c>
      <c r="N119" s="93" t="s">
        <v>2443</v>
      </c>
      <c r="O119" s="142" t="s">
        <v>2445</v>
      </c>
      <c r="P119" s="155"/>
      <c r="Q119" s="93" t="s">
        <v>2455</v>
      </c>
    </row>
    <row r="120" spans="1:17" s="119" customFormat="1" ht="18" x14ac:dyDescent="0.25">
      <c r="A120" s="142" t="str">
        <f>VLOOKUP(E120,'LISTADO ATM'!$A$2:$C$901,3,0)</f>
        <v>NORTE</v>
      </c>
      <c r="B120" s="156">
        <v>3336038654</v>
      </c>
      <c r="C120" s="94">
        <v>44466.810787037037</v>
      </c>
      <c r="D120" s="94" t="s">
        <v>2175</v>
      </c>
      <c r="E120" s="140">
        <v>64</v>
      </c>
      <c r="F120" s="235" t="str">
        <f>VLOOKUP(E120,VIP!$A$2:$O16312,2,0)</f>
        <v>DRBR064</v>
      </c>
      <c r="G120" s="142" t="str">
        <f>VLOOKUP(E120,'LISTADO ATM'!$A$2:$B$900,2,0)</f>
        <v xml:space="preserve">ATM COOPALINA (Cotuí) </v>
      </c>
      <c r="H120" s="142" t="str">
        <f>VLOOKUP(E120,VIP!$A$2:$O21273,7,FALSE)</f>
        <v>Si</v>
      </c>
      <c r="I120" s="142" t="str">
        <f>VLOOKUP(E120,VIP!$A$2:$O13238,8,FALSE)</f>
        <v>Si</v>
      </c>
      <c r="J120" s="142" t="str">
        <f>VLOOKUP(E120,VIP!$A$2:$O13188,8,FALSE)</f>
        <v>Si</v>
      </c>
      <c r="K120" s="142" t="str">
        <f>VLOOKUP(E120,VIP!$A$2:$O16762,6,0)</f>
        <v>NO</v>
      </c>
      <c r="L120" s="155" t="s">
        <v>2238</v>
      </c>
      <c r="M120" s="93" t="s">
        <v>2437</v>
      </c>
      <c r="N120" s="93" t="s">
        <v>2443</v>
      </c>
      <c r="O120" s="142" t="s">
        <v>2628</v>
      </c>
      <c r="P120" s="155"/>
      <c r="Q120" s="93" t="s">
        <v>2238</v>
      </c>
    </row>
    <row r="121" spans="1:17" s="119" customFormat="1" ht="18" x14ac:dyDescent="0.25">
      <c r="A121" s="142" t="str">
        <f>VLOOKUP(E121,'LISTADO ATM'!$A$2:$C$901,3,0)</f>
        <v>DISTRITO NACIONAL</v>
      </c>
      <c r="B121" s="156">
        <v>3336038653</v>
      </c>
      <c r="C121" s="94">
        <v>44466.810185185182</v>
      </c>
      <c r="D121" s="94" t="s">
        <v>2174</v>
      </c>
      <c r="E121" s="140">
        <v>618</v>
      </c>
      <c r="F121" s="235" t="str">
        <f>VLOOKUP(E121,VIP!$A$2:$O16311,2,0)</f>
        <v>DRBR618</v>
      </c>
      <c r="G121" s="142" t="str">
        <f>VLOOKUP(E121,'LISTADO ATM'!$A$2:$B$900,2,0)</f>
        <v xml:space="preserve">ATM Bienes Nacionales </v>
      </c>
      <c r="H121" s="142" t="str">
        <f>VLOOKUP(E121,VIP!$A$2:$O21272,7,FALSE)</f>
        <v>Si</v>
      </c>
      <c r="I121" s="142" t="str">
        <f>VLOOKUP(E121,VIP!$A$2:$O13237,8,FALSE)</f>
        <v>Si</v>
      </c>
      <c r="J121" s="142" t="str">
        <f>VLOOKUP(E121,VIP!$A$2:$O13187,8,FALSE)</f>
        <v>Si</v>
      </c>
      <c r="K121" s="142" t="str">
        <f>VLOOKUP(E121,VIP!$A$2:$O16761,6,0)</f>
        <v>NO</v>
      </c>
      <c r="L121" s="155" t="s">
        <v>2238</v>
      </c>
      <c r="M121" s="160" t="s">
        <v>2530</v>
      </c>
      <c r="N121" s="93" t="s">
        <v>2443</v>
      </c>
      <c r="O121" s="142" t="s">
        <v>2445</v>
      </c>
      <c r="P121" s="155"/>
      <c r="Q121" s="161">
        <v>44467.785370370373</v>
      </c>
    </row>
    <row r="122" spans="1:17" s="119" customFormat="1" ht="18" x14ac:dyDescent="0.25">
      <c r="A122" s="142" t="str">
        <f>VLOOKUP(E122,'LISTADO ATM'!$A$2:$C$901,3,0)</f>
        <v>NORTE</v>
      </c>
      <c r="B122" s="156">
        <v>3336038652</v>
      </c>
      <c r="C122" s="94">
        <v>44466.808865740742</v>
      </c>
      <c r="D122" s="94" t="s">
        <v>2459</v>
      </c>
      <c r="E122" s="140">
        <v>431</v>
      </c>
      <c r="F122" s="235" t="str">
        <f>VLOOKUP(E122,VIP!$A$2:$O16310,2,0)</f>
        <v>DRBR583</v>
      </c>
      <c r="G122" s="142" t="str">
        <f>VLOOKUP(E122,'LISTADO ATM'!$A$2:$B$900,2,0)</f>
        <v xml:space="preserve">ATM Autoservicio Sol (Santiago) </v>
      </c>
      <c r="H122" s="142" t="str">
        <f>VLOOKUP(E122,VIP!$A$2:$O21271,7,FALSE)</f>
        <v>Si</v>
      </c>
      <c r="I122" s="142" t="str">
        <f>VLOOKUP(E122,VIP!$A$2:$O13236,8,FALSE)</f>
        <v>Si</v>
      </c>
      <c r="J122" s="142" t="str">
        <f>VLOOKUP(E122,VIP!$A$2:$O13186,8,FALSE)</f>
        <v>Si</v>
      </c>
      <c r="K122" s="142" t="str">
        <f>VLOOKUP(E122,VIP!$A$2:$O16760,6,0)</f>
        <v>SI</v>
      </c>
      <c r="L122" s="155" t="s">
        <v>2642</v>
      </c>
      <c r="M122" s="160" t="s">
        <v>2530</v>
      </c>
      <c r="N122" s="93" t="s">
        <v>2443</v>
      </c>
      <c r="O122" s="142" t="s">
        <v>2649</v>
      </c>
      <c r="P122" s="155"/>
      <c r="Q122" s="161">
        <v>44467.636805555558</v>
      </c>
    </row>
    <row r="123" spans="1:17" s="119" customFormat="1" ht="18" x14ac:dyDescent="0.25">
      <c r="A123" s="142" t="str">
        <f>VLOOKUP(E123,'LISTADO ATM'!$A$2:$C$901,3,0)</f>
        <v>DISTRITO NACIONAL</v>
      </c>
      <c r="B123" s="156">
        <v>3336038651</v>
      </c>
      <c r="C123" s="94">
        <v>44466.808668981481</v>
      </c>
      <c r="D123" s="94" t="s">
        <v>2174</v>
      </c>
      <c r="E123" s="140">
        <v>13</v>
      </c>
      <c r="F123" s="235" t="str">
        <f>VLOOKUP(E123,VIP!$A$2:$O16309,2,0)</f>
        <v>DRBR013</v>
      </c>
      <c r="G123" s="142" t="str">
        <f>VLOOKUP(E123,'LISTADO ATM'!$A$2:$B$900,2,0)</f>
        <v xml:space="preserve">ATM CDEEE </v>
      </c>
      <c r="H123" s="142" t="str">
        <f>VLOOKUP(E123,VIP!$A$2:$O21270,7,FALSE)</f>
        <v>Si</v>
      </c>
      <c r="I123" s="142" t="str">
        <f>VLOOKUP(E123,VIP!$A$2:$O13235,8,FALSE)</f>
        <v>Si</v>
      </c>
      <c r="J123" s="142" t="str">
        <f>VLOOKUP(E123,VIP!$A$2:$O13185,8,FALSE)</f>
        <v>Si</v>
      </c>
      <c r="K123" s="142" t="str">
        <f>VLOOKUP(E123,VIP!$A$2:$O16759,6,0)</f>
        <v>NO</v>
      </c>
      <c r="L123" s="155" t="s">
        <v>2212</v>
      </c>
      <c r="M123" s="160" t="s">
        <v>2530</v>
      </c>
      <c r="N123" s="93" t="s">
        <v>2443</v>
      </c>
      <c r="O123" s="142" t="s">
        <v>2445</v>
      </c>
      <c r="P123" s="155"/>
      <c r="Q123" s="161">
        <v>44467.57708333333</v>
      </c>
    </row>
    <row r="124" spans="1:17" s="119" customFormat="1" ht="18" x14ac:dyDescent="0.25">
      <c r="A124" s="142" t="str">
        <f>VLOOKUP(E124,'LISTADO ATM'!$A$2:$C$901,3,0)</f>
        <v>NORTE</v>
      </c>
      <c r="B124" s="156">
        <v>3336038650</v>
      </c>
      <c r="C124" s="94">
        <v>44466.807615740741</v>
      </c>
      <c r="D124" s="94" t="s">
        <v>2175</v>
      </c>
      <c r="E124" s="140">
        <v>396</v>
      </c>
      <c r="F124" s="235" t="str">
        <f>VLOOKUP(E124,VIP!$A$2:$O16308,2,0)</f>
        <v>DRBR396</v>
      </c>
      <c r="G124" s="142" t="str">
        <f>VLOOKUP(E124,'LISTADO ATM'!$A$2:$B$900,2,0)</f>
        <v xml:space="preserve">ATM Oficina Plaza Ulloa (La Fuente) </v>
      </c>
      <c r="H124" s="142" t="str">
        <f>VLOOKUP(E124,VIP!$A$2:$O21269,7,FALSE)</f>
        <v>Si</v>
      </c>
      <c r="I124" s="142" t="str">
        <f>VLOOKUP(E124,VIP!$A$2:$O13234,8,FALSE)</f>
        <v>Si</v>
      </c>
      <c r="J124" s="142" t="str">
        <f>VLOOKUP(E124,VIP!$A$2:$O13184,8,FALSE)</f>
        <v>Si</v>
      </c>
      <c r="K124" s="142" t="str">
        <f>VLOOKUP(E124,VIP!$A$2:$O16758,6,0)</f>
        <v>NO</v>
      </c>
      <c r="L124" s="155" t="s">
        <v>2212</v>
      </c>
      <c r="M124" s="160" t="s">
        <v>2530</v>
      </c>
      <c r="N124" s="93" t="s">
        <v>2443</v>
      </c>
      <c r="O124" s="142" t="s">
        <v>2628</v>
      </c>
      <c r="P124" s="155"/>
      <c r="Q124" s="161">
        <v>44467.577777777777</v>
      </c>
    </row>
    <row r="125" spans="1:17" s="119" customFormat="1" ht="18" x14ac:dyDescent="0.25">
      <c r="A125" s="142" t="str">
        <f>VLOOKUP(E125,'LISTADO ATM'!$A$2:$C$901,3,0)</f>
        <v>DISTRITO NACIONAL</v>
      </c>
      <c r="B125" s="156">
        <v>3336038649</v>
      </c>
      <c r="C125" s="94">
        <v>44466.805428240739</v>
      </c>
      <c r="D125" s="94" t="s">
        <v>2174</v>
      </c>
      <c r="E125" s="140">
        <v>541</v>
      </c>
      <c r="F125" s="235" t="str">
        <f>VLOOKUP(E125,VIP!$A$2:$O16307,2,0)</f>
        <v>DRBR541</v>
      </c>
      <c r="G125" s="142" t="str">
        <f>VLOOKUP(E125,'LISTADO ATM'!$A$2:$B$900,2,0)</f>
        <v xml:space="preserve">ATM Oficina Sambil II </v>
      </c>
      <c r="H125" s="142" t="str">
        <f>VLOOKUP(E125,VIP!$A$2:$O21268,7,FALSE)</f>
        <v>Si</v>
      </c>
      <c r="I125" s="142" t="str">
        <f>VLOOKUP(E125,VIP!$A$2:$O13233,8,FALSE)</f>
        <v>Si</v>
      </c>
      <c r="J125" s="142" t="str">
        <f>VLOOKUP(E125,VIP!$A$2:$O13183,8,FALSE)</f>
        <v>Si</v>
      </c>
      <c r="K125" s="142" t="str">
        <f>VLOOKUP(E125,VIP!$A$2:$O16757,6,0)</f>
        <v>SI</v>
      </c>
      <c r="L125" s="155" t="s">
        <v>2455</v>
      </c>
      <c r="M125" s="160" t="s">
        <v>2530</v>
      </c>
      <c r="N125" s="93" t="s">
        <v>2443</v>
      </c>
      <c r="O125" s="142" t="s">
        <v>2445</v>
      </c>
      <c r="P125" s="155"/>
      <c r="Q125" s="161">
        <v>44467.790914351855</v>
      </c>
    </row>
    <row r="126" spans="1:17" s="119" customFormat="1" ht="18" x14ac:dyDescent="0.25">
      <c r="A126" s="142" t="str">
        <f>VLOOKUP(E126,'LISTADO ATM'!$A$2:$C$901,3,0)</f>
        <v>NORTE</v>
      </c>
      <c r="B126" s="156">
        <v>3336038648</v>
      </c>
      <c r="C126" s="94">
        <v>44466.804259259261</v>
      </c>
      <c r="D126" s="94" t="s">
        <v>2175</v>
      </c>
      <c r="E126" s="140">
        <v>606</v>
      </c>
      <c r="F126" s="235" t="str">
        <f>VLOOKUP(E126,VIP!$A$2:$O16306,2,0)</f>
        <v>DRBR704</v>
      </c>
      <c r="G126" s="142" t="str">
        <f>VLOOKUP(E126,'LISTADO ATM'!$A$2:$B$900,2,0)</f>
        <v xml:space="preserve">ATM UNP Manolo Tavarez Justo </v>
      </c>
      <c r="H126" s="142" t="str">
        <f>VLOOKUP(E126,VIP!$A$2:$O21267,7,FALSE)</f>
        <v>Si</v>
      </c>
      <c r="I126" s="142" t="str">
        <f>VLOOKUP(E126,VIP!$A$2:$O13232,8,FALSE)</f>
        <v>Si</v>
      </c>
      <c r="J126" s="142" t="str">
        <f>VLOOKUP(E126,VIP!$A$2:$O13182,8,FALSE)</f>
        <v>Si</v>
      </c>
      <c r="K126" s="142" t="str">
        <f>VLOOKUP(E126,VIP!$A$2:$O16756,6,0)</f>
        <v>NO</v>
      </c>
      <c r="L126" s="155" t="s">
        <v>2212</v>
      </c>
      <c r="M126" s="160" t="s">
        <v>2530</v>
      </c>
      <c r="N126" s="93" t="s">
        <v>2443</v>
      </c>
      <c r="O126" s="142" t="s">
        <v>2628</v>
      </c>
      <c r="P126" s="155"/>
      <c r="Q126" s="161">
        <v>44467.577777777777</v>
      </c>
    </row>
    <row r="127" spans="1:17" s="119" customFormat="1" ht="18" x14ac:dyDescent="0.25">
      <c r="A127" s="142" t="str">
        <f>VLOOKUP(E127,'LISTADO ATM'!$A$2:$C$901,3,0)</f>
        <v>DISTRITO NACIONAL</v>
      </c>
      <c r="B127" s="156">
        <v>3336038642</v>
      </c>
      <c r="C127" s="94">
        <v>44466.790949074071</v>
      </c>
      <c r="D127" s="94" t="s">
        <v>2174</v>
      </c>
      <c r="E127" s="140">
        <v>545</v>
      </c>
      <c r="F127" s="235" t="str">
        <f>VLOOKUP(E127,VIP!$A$2:$O16305,2,0)</f>
        <v>DRBR995</v>
      </c>
      <c r="G127" s="142" t="str">
        <f>VLOOKUP(E127,'LISTADO ATM'!$A$2:$B$900,2,0)</f>
        <v xml:space="preserve">ATM Oficina Isabel La Católica II  </v>
      </c>
      <c r="H127" s="142" t="str">
        <f>VLOOKUP(E127,VIP!$A$2:$O21266,7,FALSE)</f>
        <v>Si</v>
      </c>
      <c r="I127" s="142" t="str">
        <f>VLOOKUP(E127,VIP!$A$2:$O13231,8,FALSE)</f>
        <v>Si</v>
      </c>
      <c r="J127" s="142" t="str">
        <f>VLOOKUP(E127,VIP!$A$2:$O13181,8,FALSE)</f>
        <v>Si</v>
      </c>
      <c r="K127" s="142" t="str">
        <f>VLOOKUP(E127,VIP!$A$2:$O16755,6,0)</f>
        <v>NO</v>
      </c>
      <c r="L127" s="155" t="s">
        <v>2212</v>
      </c>
      <c r="M127" s="93" t="s">
        <v>2437</v>
      </c>
      <c r="N127" s="93" t="s">
        <v>2443</v>
      </c>
      <c r="O127" s="142" t="s">
        <v>2445</v>
      </c>
      <c r="P127" s="155"/>
      <c r="Q127" s="93" t="s">
        <v>2212</v>
      </c>
    </row>
    <row r="128" spans="1:17" s="119" customFormat="1" ht="18" x14ac:dyDescent="0.25">
      <c r="A128" s="142" t="str">
        <f>VLOOKUP(E128,'LISTADO ATM'!$A$2:$C$901,3,0)</f>
        <v>DISTRITO NACIONAL</v>
      </c>
      <c r="B128" s="156">
        <v>3336038641</v>
      </c>
      <c r="C128" s="94">
        <v>44466.790196759262</v>
      </c>
      <c r="D128" s="94" t="s">
        <v>2174</v>
      </c>
      <c r="E128" s="140">
        <v>585</v>
      </c>
      <c r="F128" s="235" t="str">
        <f>VLOOKUP(E128,VIP!$A$2:$O16304,2,0)</f>
        <v>DRBR083</v>
      </c>
      <c r="G128" s="142" t="str">
        <f>VLOOKUP(E128,'LISTADO ATM'!$A$2:$B$900,2,0)</f>
        <v xml:space="preserve">ATM Oficina Haina Oriental </v>
      </c>
      <c r="H128" s="142" t="str">
        <f>VLOOKUP(E128,VIP!$A$2:$O21265,7,FALSE)</f>
        <v>Si</v>
      </c>
      <c r="I128" s="142" t="str">
        <f>VLOOKUP(E128,VIP!$A$2:$O13230,8,FALSE)</f>
        <v>Si</v>
      </c>
      <c r="J128" s="142" t="str">
        <f>VLOOKUP(E128,VIP!$A$2:$O13180,8,FALSE)</f>
        <v>Si</v>
      </c>
      <c r="K128" s="142" t="str">
        <f>VLOOKUP(E128,VIP!$A$2:$O16754,6,0)</f>
        <v>NO</v>
      </c>
      <c r="L128" s="155" t="s">
        <v>2641</v>
      </c>
      <c r="M128" s="160" t="s">
        <v>2530</v>
      </c>
      <c r="N128" s="93" t="s">
        <v>2443</v>
      </c>
      <c r="O128" s="142" t="s">
        <v>2445</v>
      </c>
      <c r="P128" s="155"/>
      <c r="Q128" s="161">
        <v>44467.6</v>
      </c>
    </row>
    <row r="129" spans="1:17" s="119" customFormat="1" ht="18" x14ac:dyDescent="0.25">
      <c r="A129" s="142" t="str">
        <f>VLOOKUP(E129,'LISTADO ATM'!$A$2:$C$901,3,0)</f>
        <v>NORTE</v>
      </c>
      <c r="B129" s="156">
        <v>3336038640</v>
      </c>
      <c r="C129" s="94">
        <v>44466.789131944446</v>
      </c>
      <c r="D129" s="94" t="s">
        <v>2175</v>
      </c>
      <c r="E129" s="140">
        <v>689</v>
      </c>
      <c r="F129" s="235" t="str">
        <f>VLOOKUP(E129,VIP!$A$2:$O16303,2,0)</f>
        <v>DRBR689</v>
      </c>
      <c r="G129" s="142" t="str">
        <f>VLOOKUP(E129,'LISTADO ATM'!$A$2:$B$900,2,0)</f>
        <v>ATM Eco Petroleo Villa Gonzalez</v>
      </c>
      <c r="H129" s="142" t="str">
        <f>VLOOKUP(E129,VIP!$A$2:$O21264,7,FALSE)</f>
        <v>NO</v>
      </c>
      <c r="I129" s="142" t="str">
        <f>VLOOKUP(E129,VIP!$A$2:$O13229,8,FALSE)</f>
        <v>NO</v>
      </c>
      <c r="J129" s="142" t="str">
        <f>VLOOKUP(E129,VIP!$A$2:$O13179,8,FALSE)</f>
        <v>NO</v>
      </c>
      <c r="K129" s="142" t="str">
        <f>VLOOKUP(E129,VIP!$A$2:$O16753,6,0)</f>
        <v>NO</v>
      </c>
      <c r="L129" s="155" t="s">
        <v>2238</v>
      </c>
      <c r="M129" s="160" t="s">
        <v>2530</v>
      </c>
      <c r="N129" s="93" t="s">
        <v>2443</v>
      </c>
      <c r="O129" s="142" t="s">
        <v>2628</v>
      </c>
      <c r="P129" s="155"/>
      <c r="Q129" s="161">
        <v>44467.751805555556</v>
      </c>
    </row>
    <row r="130" spans="1:17" s="119" customFormat="1" ht="18" x14ac:dyDescent="0.25">
      <c r="A130" s="142" t="str">
        <f>VLOOKUP(E130,'LISTADO ATM'!$A$2:$C$901,3,0)</f>
        <v>DISTRITO NACIONAL</v>
      </c>
      <c r="B130" s="156">
        <v>3336038635</v>
      </c>
      <c r="C130" s="94">
        <v>44466.784780092596</v>
      </c>
      <c r="D130" s="94" t="s">
        <v>2174</v>
      </c>
      <c r="E130" s="140">
        <v>685</v>
      </c>
      <c r="F130" s="235" t="str">
        <f>VLOOKUP(E130,VIP!$A$2:$O16302,2,0)</f>
        <v>DRBR685</v>
      </c>
      <c r="G130" s="142" t="str">
        <f>VLOOKUP(E130,'LISTADO ATM'!$A$2:$B$900,2,0)</f>
        <v>ATM Autoservicio UASD</v>
      </c>
      <c r="H130" s="142" t="str">
        <f>VLOOKUP(E130,VIP!$A$2:$O21263,7,FALSE)</f>
        <v>NO</v>
      </c>
      <c r="I130" s="142" t="str">
        <f>VLOOKUP(E130,VIP!$A$2:$O13228,8,FALSE)</f>
        <v>SI</v>
      </c>
      <c r="J130" s="142" t="str">
        <f>VLOOKUP(E130,VIP!$A$2:$O13178,8,FALSE)</f>
        <v>SI</v>
      </c>
      <c r="K130" s="142" t="str">
        <f>VLOOKUP(E130,VIP!$A$2:$O16752,6,0)</f>
        <v>NO</v>
      </c>
      <c r="L130" s="155" t="s">
        <v>2212</v>
      </c>
      <c r="M130" s="160" t="s">
        <v>2530</v>
      </c>
      <c r="N130" s="93" t="s">
        <v>2443</v>
      </c>
      <c r="O130" s="142" t="s">
        <v>2445</v>
      </c>
      <c r="P130" s="155"/>
      <c r="Q130" s="161">
        <v>44467.74863425926</v>
      </c>
    </row>
    <row r="131" spans="1:17" s="119" customFormat="1" ht="18" x14ac:dyDescent="0.25">
      <c r="A131" s="142" t="str">
        <f>VLOOKUP(E131,'LISTADO ATM'!$A$2:$C$901,3,0)</f>
        <v>DISTRITO NACIONAL</v>
      </c>
      <c r="B131" s="156">
        <v>3336038634</v>
      </c>
      <c r="C131" s="94">
        <v>44466.783263888887</v>
      </c>
      <c r="D131" s="94" t="s">
        <v>2174</v>
      </c>
      <c r="E131" s="140">
        <v>507</v>
      </c>
      <c r="F131" s="235" t="str">
        <f>VLOOKUP(E131,VIP!$A$2:$O16301,2,0)</f>
        <v>DRBR507</v>
      </c>
      <c r="G131" s="142" t="str">
        <f>VLOOKUP(E131,'LISTADO ATM'!$A$2:$B$900,2,0)</f>
        <v>ATM Estación Sigma Boca Chica</v>
      </c>
      <c r="H131" s="142" t="str">
        <f>VLOOKUP(E131,VIP!$A$2:$O21262,7,FALSE)</f>
        <v>Si</v>
      </c>
      <c r="I131" s="142" t="str">
        <f>VLOOKUP(E131,VIP!$A$2:$O13227,8,FALSE)</f>
        <v>Si</v>
      </c>
      <c r="J131" s="142" t="str">
        <f>VLOOKUP(E131,VIP!$A$2:$O13177,8,FALSE)</f>
        <v>Si</v>
      </c>
      <c r="K131" s="142" t="str">
        <f>VLOOKUP(E131,VIP!$A$2:$O16751,6,0)</f>
        <v>NO</v>
      </c>
      <c r="L131" s="155" t="s">
        <v>2641</v>
      </c>
      <c r="M131" s="160" t="s">
        <v>2530</v>
      </c>
      <c r="N131" s="93" t="s">
        <v>2443</v>
      </c>
      <c r="O131" s="142" t="s">
        <v>2445</v>
      </c>
      <c r="P131" s="155"/>
      <c r="Q131" s="161">
        <v>44467.791030092594</v>
      </c>
    </row>
    <row r="132" spans="1:17" s="119" customFormat="1" ht="18" x14ac:dyDescent="0.25">
      <c r="A132" s="142" t="str">
        <f>VLOOKUP(E132,'LISTADO ATM'!$A$2:$C$901,3,0)</f>
        <v>NORTE</v>
      </c>
      <c r="B132" s="156">
        <v>3336038550</v>
      </c>
      <c r="C132" s="94">
        <v>44466.713946759257</v>
      </c>
      <c r="D132" s="94" t="s">
        <v>2612</v>
      </c>
      <c r="E132" s="140">
        <v>987</v>
      </c>
      <c r="F132" s="235" t="str">
        <f>VLOOKUP(E132,VIP!$A$2:$O16300,2,0)</f>
        <v>DRBR987</v>
      </c>
      <c r="G132" s="142" t="str">
        <f>VLOOKUP(E132,'LISTADO ATM'!$A$2:$B$900,2,0)</f>
        <v xml:space="preserve">ATM S/M Jumbo (Moca) </v>
      </c>
      <c r="H132" s="142" t="str">
        <f>VLOOKUP(E132,VIP!$A$2:$O21261,7,FALSE)</f>
        <v>Si</v>
      </c>
      <c r="I132" s="142" t="str">
        <f>VLOOKUP(E132,VIP!$A$2:$O13226,8,FALSE)</f>
        <v>Si</v>
      </c>
      <c r="J132" s="142" t="str">
        <f>VLOOKUP(E132,VIP!$A$2:$O13176,8,FALSE)</f>
        <v>Si</v>
      </c>
      <c r="K132" s="142" t="str">
        <f>VLOOKUP(E132,VIP!$A$2:$O16750,6,0)</f>
        <v>NO</v>
      </c>
      <c r="L132" s="155" t="s">
        <v>2433</v>
      </c>
      <c r="M132" s="160" t="s">
        <v>2530</v>
      </c>
      <c r="N132" s="93" t="s">
        <v>2443</v>
      </c>
      <c r="O132" s="142" t="s">
        <v>2613</v>
      </c>
      <c r="P132" s="155"/>
      <c r="Q132" s="161">
        <v>44467.79010416667</v>
      </c>
    </row>
    <row r="133" spans="1:17" s="119" customFormat="1" ht="18" x14ac:dyDescent="0.25">
      <c r="A133" s="142" t="str">
        <f>VLOOKUP(E133,'LISTADO ATM'!$A$2:$C$901,3,0)</f>
        <v>DISTRITO NACIONAL</v>
      </c>
      <c r="B133" s="156">
        <v>3336038536</v>
      </c>
      <c r="C133" s="94">
        <v>44466.708483796298</v>
      </c>
      <c r="D133" s="94" t="s">
        <v>2440</v>
      </c>
      <c r="E133" s="140">
        <v>577</v>
      </c>
      <c r="F133" s="235" t="str">
        <f>VLOOKUP(E133,VIP!$A$2:$O16299,2,0)</f>
        <v>DRBR173</v>
      </c>
      <c r="G133" s="142" t="str">
        <f>VLOOKUP(E133,'LISTADO ATM'!$A$2:$B$900,2,0)</f>
        <v xml:space="preserve">ATM Olé Ave. Duarte </v>
      </c>
      <c r="H133" s="142" t="str">
        <f>VLOOKUP(E133,VIP!$A$2:$O21260,7,FALSE)</f>
        <v>Si</v>
      </c>
      <c r="I133" s="142" t="str">
        <f>VLOOKUP(E133,VIP!$A$2:$O13225,8,FALSE)</f>
        <v>Si</v>
      </c>
      <c r="J133" s="142" t="str">
        <f>VLOOKUP(E133,VIP!$A$2:$O13175,8,FALSE)</f>
        <v>Si</v>
      </c>
      <c r="K133" s="142" t="str">
        <f>VLOOKUP(E133,VIP!$A$2:$O16749,6,0)</f>
        <v>SI</v>
      </c>
      <c r="L133" s="155" t="s">
        <v>2409</v>
      </c>
      <c r="M133" s="160" t="s">
        <v>2530</v>
      </c>
      <c r="N133" s="93" t="s">
        <v>2443</v>
      </c>
      <c r="O133" s="142" t="s">
        <v>2444</v>
      </c>
      <c r="P133" s="155"/>
      <c r="Q133" s="161">
        <v>44467.604166666664</v>
      </c>
    </row>
    <row r="134" spans="1:17" s="119" customFormat="1" ht="18" x14ac:dyDescent="0.25">
      <c r="A134" s="142" t="str">
        <f>VLOOKUP(E134,'LISTADO ATM'!$A$2:$C$901,3,0)</f>
        <v>DISTRITO NACIONAL</v>
      </c>
      <c r="B134" s="156">
        <v>3336038511</v>
      </c>
      <c r="C134" s="94">
        <v>44466.702488425923</v>
      </c>
      <c r="D134" s="94" t="s">
        <v>2440</v>
      </c>
      <c r="E134" s="140">
        <v>363</v>
      </c>
      <c r="F134" s="235" t="str">
        <f>VLOOKUP(E134,VIP!$A$2:$O16298,2,0)</f>
        <v>DRBR363</v>
      </c>
      <c r="G134" s="142" t="str">
        <f>VLOOKUP(E134,'LISTADO ATM'!$A$2:$B$900,2,0)</f>
        <v>ATM Sirena Villa Mella</v>
      </c>
      <c r="H134" s="142" t="str">
        <f>VLOOKUP(E134,VIP!$A$2:$O21259,7,FALSE)</f>
        <v>N/A</v>
      </c>
      <c r="I134" s="142" t="str">
        <f>VLOOKUP(E134,VIP!$A$2:$O13224,8,FALSE)</f>
        <v>N/A</v>
      </c>
      <c r="J134" s="142" t="str">
        <f>VLOOKUP(E134,VIP!$A$2:$O13174,8,FALSE)</f>
        <v>N/A</v>
      </c>
      <c r="K134" s="142" t="str">
        <f>VLOOKUP(E134,VIP!$A$2:$O16748,6,0)</f>
        <v>N/A</v>
      </c>
      <c r="L134" s="155" t="s">
        <v>2409</v>
      </c>
      <c r="M134" s="160" t="s">
        <v>2530</v>
      </c>
      <c r="N134" s="93" t="s">
        <v>2443</v>
      </c>
      <c r="O134" s="142" t="s">
        <v>2444</v>
      </c>
      <c r="P134" s="155"/>
      <c r="Q134" s="161">
        <v>44467.604166666664</v>
      </c>
    </row>
    <row r="135" spans="1:17" s="119" customFormat="1" ht="18" x14ac:dyDescent="0.25">
      <c r="A135" s="142" t="str">
        <f>VLOOKUP(E135,'LISTADO ATM'!$A$2:$C$901,3,0)</f>
        <v>NORTE</v>
      </c>
      <c r="B135" s="156">
        <v>3336038508</v>
      </c>
      <c r="C135" s="94">
        <v>44466.700925925928</v>
      </c>
      <c r="D135" s="94" t="s">
        <v>2459</v>
      </c>
      <c r="E135" s="140">
        <v>405</v>
      </c>
      <c r="F135" s="235" t="str">
        <f>VLOOKUP(E135,VIP!$A$2:$O16297,2,0)</f>
        <v>DRBR405</v>
      </c>
      <c r="G135" s="142" t="str">
        <f>VLOOKUP(E135,'LISTADO ATM'!$A$2:$B$900,2,0)</f>
        <v xml:space="preserve">ATM UNP Loma de Cabrera </v>
      </c>
      <c r="H135" s="142" t="str">
        <f>VLOOKUP(E135,VIP!$A$2:$O21258,7,FALSE)</f>
        <v>Si</v>
      </c>
      <c r="I135" s="142" t="str">
        <f>VLOOKUP(E135,VIP!$A$2:$O13223,8,FALSE)</f>
        <v>Si</v>
      </c>
      <c r="J135" s="142" t="str">
        <f>VLOOKUP(E135,VIP!$A$2:$O13173,8,FALSE)</f>
        <v>Si</v>
      </c>
      <c r="K135" s="142" t="str">
        <f>VLOOKUP(E135,VIP!$A$2:$O16747,6,0)</f>
        <v>NO</v>
      </c>
      <c r="L135" s="155" t="s">
        <v>2433</v>
      </c>
      <c r="M135" s="160" t="s">
        <v>2530</v>
      </c>
      <c r="N135" s="93" t="s">
        <v>2443</v>
      </c>
      <c r="O135" s="142" t="s">
        <v>2649</v>
      </c>
      <c r="P135" s="155"/>
      <c r="Q135" s="161">
        <v>44467.486111111109</v>
      </c>
    </row>
    <row r="136" spans="1:17" s="119" customFormat="1" ht="18" x14ac:dyDescent="0.25">
      <c r="A136" s="142" t="str">
        <f>VLOOKUP(E136,'LISTADO ATM'!$A$2:$C$901,3,0)</f>
        <v>DISTRITO NACIONAL</v>
      </c>
      <c r="B136" s="156">
        <v>3336038495</v>
      </c>
      <c r="C136" s="94">
        <v>44466.698287037034</v>
      </c>
      <c r="D136" s="94" t="s">
        <v>2440</v>
      </c>
      <c r="E136" s="140">
        <v>515</v>
      </c>
      <c r="F136" s="235" t="str">
        <f>VLOOKUP(E136,VIP!$A$2:$O16296,2,0)</f>
        <v>DRBR515</v>
      </c>
      <c r="G136" s="142" t="str">
        <f>VLOOKUP(E136,'LISTADO ATM'!$A$2:$B$900,2,0)</f>
        <v xml:space="preserve">ATM Oficina Agora Mall I </v>
      </c>
      <c r="H136" s="142" t="str">
        <f>VLOOKUP(E136,VIP!$A$2:$O21257,7,FALSE)</f>
        <v>Si</v>
      </c>
      <c r="I136" s="142" t="str">
        <f>VLOOKUP(E136,VIP!$A$2:$O13222,8,FALSE)</f>
        <v>Si</v>
      </c>
      <c r="J136" s="142" t="str">
        <f>VLOOKUP(E136,VIP!$A$2:$O13172,8,FALSE)</f>
        <v>Si</v>
      </c>
      <c r="K136" s="142" t="str">
        <f>VLOOKUP(E136,VIP!$A$2:$O16746,6,0)</f>
        <v>SI</v>
      </c>
      <c r="L136" s="155" t="s">
        <v>2409</v>
      </c>
      <c r="M136" s="160" t="s">
        <v>2530</v>
      </c>
      <c r="N136" s="93" t="s">
        <v>2443</v>
      </c>
      <c r="O136" s="142" t="s">
        <v>2444</v>
      </c>
      <c r="P136" s="155"/>
      <c r="Q136" s="161">
        <v>44467.603472222225</v>
      </c>
    </row>
    <row r="137" spans="1:17" s="119" customFormat="1" ht="18" x14ac:dyDescent="0.25">
      <c r="A137" s="142" t="str">
        <f>VLOOKUP(E137,'LISTADO ATM'!$A$2:$C$901,3,0)</f>
        <v>DISTRITO NACIONAL</v>
      </c>
      <c r="B137" s="156">
        <v>3336038490</v>
      </c>
      <c r="C137" s="94">
        <v>44466.696701388886</v>
      </c>
      <c r="D137" s="94" t="s">
        <v>2440</v>
      </c>
      <c r="E137" s="140">
        <v>562</v>
      </c>
      <c r="F137" s="235" t="str">
        <f>VLOOKUP(E137,VIP!$A$2:$O16294,2,0)</f>
        <v>DRBR226</v>
      </c>
      <c r="G137" s="142" t="str">
        <f>VLOOKUP(E137,'LISTADO ATM'!$A$2:$B$900,2,0)</f>
        <v xml:space="preserve">ATM S/M Jumbo Carretera Mella </v>
      </c>
      <c r="H137" s="142" t="str">
        <f>VLOOKUP(E137,VIP!$A$2:$O21255,7,FALSE)</f>
        <v>Si</v>
      </c>
      <c r="I137" s="142" t="str">
        <f>VLOOKUP(E137,VIP!$A$2:$O13220,8,FALSE)</f>
        <v>Si</v>
      </c>
      <c r="J137" s="142" t="str">
        <f>VLOOKUP(E137,VIP!$A$2:$O13170,8,FALSE)</f>
        <v>Si</v>
      </c>
      <c r="K137" s="142" t="str">
        <f>VLOOKUP(E137,VIP!$A$2:$O16744,6,0)</f>
        <v>SI</v>
      </c>
      <c r="L137" s="155" t="s">
        <v>2409</v>
      </c>
      <c r="M137" s="160" t="s">
        <v>2530</v>
      </c>
      <c r="N137" s="93" t="s">
        <v>2443</v>
      </c>
      <c r="O137" s="142" t="s">
        <v>2444</v>
      </c>
      <c r="P137" s="155"/>
      <c r="Q137" s="161">
        <v>44467.602083333331</v>
      </c>
    </row>
    <row r="138" spans="1:17" s="119" customFormat="1" ht="18" x14ac:dyDescent="0.25">
      <c r="A138" s="142" t="str">
        <f>VLOOKUP(E138,'LISTADO ATM'!$A$2:$C$901,3,0)</f>
        <v>DISTRITO NACIONAL</v>
      </c>
      <c r="B138" s="156">
        <v>3336038485</v>
      </c>
      <c r="C138" s="94">
        <v>44466.695428240739</v>
      </c>
      <c r="D138" s="94" t="s">
        <v>2440</v>
      </c>
      <c r="E138" s="140">
        <v>564</v>
      </c>
      <c r="F138" s="235" t="str">
        <f>VLOOKUP(E138,VIP!$A$2:$O16293,2,0)</f>
        <v>DRBR168</v>
      </c>
      <c r="G138" s="142" t="str">
        <f>VLOOKUP(E138,'LISTADO ATM'!$A$2:$B$900,2,0)</f>
        <v xml:space="preserve">ATM Ministerio de Agricultura </v>
      </c>
      <c r="H138" s="142" t="str">
        <f>VLOOKUP(E138,VIP!$A$2:$O21254,7,FALSE)</f>
        <v>Si</v>
      </c>
      <c r="I138" s="142" t="str">
        <f>VLOOKUP(E138,VIP!$A$2:$O13219,8,FALSE)</f>
        <v>Si</v>
      </c>
      <c r="J138" s="142" t="str">
        <f>VLOOKUP(E138,VIP!$A$2:$O13169,8,FALSE)</f>
        <v>Si</v>
      </c>
      <c r="K138" s="142" t="str">
        <f>VLOOKUP(E138,VIP!$A$2:$O16743,6,0)</f>
        <v>NO</v>
      </c>
      <c r="L138" s="155" t="s">
        <v>2409</v>
      </c>
      <c r="M138" s="160" t="s">
        <v>2530</v>
      </c>
      <c r="N138" s="93" t="s">
        <v>2443</v>
      </c>
      <c r="O138" s="142" t="s">
        <v>2444</v>
      </c>
      <c r="P138" s="155"/>
      <c r="Q138" s="161">
        <v>44467.603472222225</v>
      </c>
    </row>
    <row r="139" spans="1:17" s="119" customFormat="1" ht="18" x14ac:dyDescent="0.25">
      <c r="A139" s="142" t="str">
        <f>VLOOKUP(E139,'LISTADO ATM'!$A$2:$C$901,3,0)</f>
        <v>DISTRITO NACIONAL</v>
      </c>
      <c r="B139" s="156">
        <v>3336038457</v>
      </c>
      <c r="C139" s="94">
        <v>44466.688796296294</v>
      </c>
      <c r="D139" s="94" t="s">
        <v>2440</v>
      </c>
      <c r="E139" s="140">
        <v>162</v>
      </c>
      <c r="F139" s="235" t="str">
        <f>VLOOKUP(E139,VIP!$A$2:$O16292,2,0)</f>
        <v>DRBR162</v>
      </c>
      <c r="G139" s="142" t="str">
        <f>VLOOKUP(E139,'LISTADO ATM'!$A$2:$B$900,2,0)</f>
        <v xml:space="preserve">ATM Oficina Tiradentes I </v>
      </c>
      <c r="H139" s="142" t="str">
        <f>VLOOKUP(E139,VIP!$A$2:$O21253,7,FALSE)</f>
        <v>Si</v>
      </c>
      <c r="I139" s="142" t="str">
        <f>VLOOKUP(E139,VIP!$A$2:$O13218,8,FALSE)</f>
        <v>Si</v>
      </c>
      <c r="J139" s="142" t="str">
        <f>VLOOKUP(E139,VIP!$A$2:$O13168,8,FALSE)</f>
        <v>Si</v>
      </c>
      <c r="K139" s="142" t="str">
        <f>VLOOKUP(E139,VIP!$A$2:$O16742,6,0)</f>
        <v>NO</v>
      </c>
      <c r="L139" s="155" t="s">
        <v>2409</v>
      </c>
      <c r="M139" s="160" t="s">
        <v>2530</v>
      </c>
      <c r="N139" s="93" t="s">
        <v>2443</v>
      </c>
      <c r="O139" s="142" t="s">
        <v>2444</v>
      </c>
      <c r="P139" s="155"/>
      <c r="Q139" s="161">
        <v>44467.604861111111</v>
      </c>
    </row>
    <row r="140" spans="1:17" s="119" customFormat="1" ht="18" x14ac:dyDescent="0.25">
      <c r="A140" s="142" t="str">
        <f>VLOOKUP(E140,'LISTADO ATM'!$A$2:$C$901,3,0)</f>
        <v>NORTE</v>
      </c>
      <c r="B140" s="156">
        <v>3336038442</v>
      </c>
      <c r="C140" s="94">
        <v>44466.68246527778</v>
      </c>
      <c r="D140" s="94" t="s">
        <v>2175</v>
      </c>
      <c r="E140" s="140">
        <v>645</v>
      </c>
      <c r="F140" s="235" t="str">
        <f>VLOOKUP(E140,VIP!$A$2:$O16291,2,0)</f>
        <v>DRBR329</v>
      </c>
      <c r="G140" s="142" t="str">
        <f>VLOOKUP(E140,'LISTADO ATM'!$A$2:$B$900,2,0)</f>
        <v xml:space="preserve">ATM UNP Cabrera </v>
      </c>
      <c r="H140" s="142" t="str">
        <f>VLOOKUP(E140,VIP!$A$2:$O21252,7,FALSE)</f>
        <v>Si</v>
      </c>
      <c r="I140" s="142" t="str">
        <f>VLOOKUP(E140,VIP!$A$2:$O13217,8,FALSE)</f>
        <v>Si</v>
      </c>
      <c r="J140" s="142" t="str">
        <f>VLOOKUP(E140,VIP!$A$2:$O13167,8,FALSE)</f>
        <v>Si</v>
      </c>
      <c r="K140" s="142" t="str">
        <f>VLOOKUP(E140,VIP!$A$2:$O16741,6,0)</f>
        <v>NO</v>
      </c>
      <c r="L140" s="155" t="s">
        <v>2641</v>
      </c>
      <c r="M140" s="160" t="s">
        <v>2530</v>
      </c>
      <c r="N140" s="93" t="s">
        <v>2443</v>
      </c>
      <c r="O140" s="142" t="s">
        <v>2628</v>
      </c>
      <c r="P140" s="155"/>
      <c r="Q140" s="161">
        <v>44467.413194444445</v>
      </c>
    </row>
    <row r="141" spans="1:17" s="119" customFormat="1" ht="18" x14ac:dyDescent="0.25">
      <c r="A141" s="142" t="str">
        <f>VLOOKUP(E141,'LISTADO ATM'!$A$2:$C$901,3,0)</f>
        <v>DISTRITO NACIONAL</v>
      </c>
      <c r="B141" s="156">
        <v>3336038391</v>
      </c>
      <c r="C141" s="94">
        <v>44466.661956018521</v>
      </c>
      <c r="D141" s="94" t="s">
        <v>2174</v>
      </c>
      <c r="E141" s="140">
        <v>194</v>
      </c>
      <c r="F141" s="235" t="str">
        <f>VLOOKUP(E141,VIP!$A$2:$O16290,2,0)</f>
        <v>DRBR194</v>
      </c>
      <c r="G141" s="142" t="str">
        <f>VLOOKUP(E141,'LISTADO ATM'!$A$2:$B$900,2,0)</f>
        <v xml:space="preserve">ATM UNP Pantoja </v>
      </c>
      <c r="H141" s="142" t="str">
        <f>VLOOKUP(E141,VIP!$A$2:$O21251,7,FALSE)</f>
        <v>Si</v>
      </c>
      <c r="I141" s="142" t="str">
        <f>VLOOKUP(E141,VIP!$A$2:$O13216,8,FALSE)</f>
        <v>No</v>
      </c>
      <c r="J141" s="142" t="str">
        <f>VLOOKUP(E141,VIP!$A$2:$O13166,8,FALSE)</f>
        <v>No</v>
      </c>
      <c r="K141" s="142" t="str">
        <f>VLOOKUP(E141,VIP!$A$2:$O16740,6,0)</f>
        <v>NO</v>
      </c>
      <c r="L141" s="155" t="s">
        <v>2212</v>
      </c>
      <c r="M141" s="93" t="s">
        <v>2437</v>
      </c>
      <c r="N141" s="93" t="s">
        <v>2443</v>
      </c>
      <c r="O141" s="142" t="s">
        <v>2445</v>
      </c>
      <c r="P141" s="155"/>
      <c r="Q141" s="93" t="s">
        <v>2212</v>
      </c>
    </row>
    <row r="142" spans="1:17" s="119" customFormat="1" ht="18" x14ac:dyDescent="0.25">
      <c r="A142" s="142" t="str">
        <f>VLOOKUP(E142,'LISTADO ATM'!$A$2:$C$901,3,0)</f>
        <v>DISTRITO NACIONAL</v>
      </c>
      <c r="B142" s="156">
        <v>3336038287</v>
      </c>
      <c r="C142" s="94">
        <v>44466.633750000001</v>
      </c>
      <c r="D142" s="94" t="s">
        <v>2459</v>
      </c>
      <c r="E142" s="140">
        <v>37</v>
      </c>
      <c r="F142" s="235" t="str">
        <f>VLOOKUP(E142,VIP!$A$2:$O16289,2,0)</f>
        <v>DRBR037</v>
      </c>
      <c r="G142" s="142" t="str">
        <f>VLOOKUP(E142,'LISTADO ATM'!$A$2:$B$900,2,0)</f>
        <v xml:space="preserve">ATM Oficina Villa Mella </v>
      </c>
      <c r="H142" s="142" t="str">
        <f>VLOOKUP(E142,VIP!$A$2:$O21250,7,FALSE)</f>
        <v>Si</v>
      </c>
      <c r="I142" s="142" t="str">
        <f>VLOOKUP(E142,VIP!$A$2:$O13215,8,FALSE)</f>
        <v>Si</v>
      </c>
      <c r="J142" s="142" t="str">
        <f>VLOOKUP(E142,VIP!$A$2:$O13165,8,FALSE)</f>
        <v>Si</v>
      </c>
      <c r="K142" s="142" t="str">
        <f>VLOOKUP(E142,VIP!$A$2:$O16739,6,0)</f>
        <v>SI</v>
      </c>
      <c r="L142" s="155" t="s">
        <v>2433</v>
      </c>
      <c r="M142" s="160" t="s">
        <v>2530</v>
      </c>
      <c r="N142" s="93" t="s">
        <v>2443</v>
      </c>
      <c r="O142" s="142" t="s">
        <v>2614</v>
      </c>
      <c r="P142" s="155"/>
      <c r="Q142" s="161">
        <v>44467.7809837963</v>
      </c>
    </row>
    <row r="143" spans="1:17" s="119" customFormat="1" ht="18" x14ac:dyDescent="0.25">
      <c r="A143" s="142" t="str">
        <f>VLOOKUP(E143,'LISTADO ATM'!$A$2:$C$901,3,0)</f>
        <v>DISTRITO NACIONAL</v>
      </c>
      <c r="B143" s="156">
        <v>3336038247</v>
      </c>
      <c r="C143" s="94">
        <v>44466.621828703705</v>
      </c>
      <c r="D143" s="94" t="s">
        <v>2440</v>
      </c>
      <c r="E143" s="140">
        <v>655</v>
      </c>
      <c r="F143" s="235" t="str">
        <f>VLOOKUP(E143,VIP!$A$2:$O16288,2,0)</f>
        <v>DRBR655</v>
      </c>
      <c r="G143" s="142" t="str">
        <f>VLOOKUP(E143,'LISTADO ATM'!$A$2:$B$900,2,0)</f>
        <v>ATM Farmacia Sandra</v>
      </c>
      <c r="H143" s="142" t="str">
        <f>VLOOKUP(E143,VIP!$A$2:$O21249,7,FALSE)</f>
        <v>Si</v>
      </c>
      <c r="I143" s="142" t="str">
        <f>VLOOKUP(E143,VIP!$A$2:$O13214,8,FALSE)</f>
        <v>Si</v>
      </c>
      <c r="J143" s="142" t="str">
        <f>VLOOKUP(E143,VIP!$A$2:$O13164,8,FALSE)</f>
        <v>Si</v>
      </c>
      <c r="K143" s="142" t="str">
        <f>VLOOKUP(E143,VIP!$A$2:$O16738,6,0)</f>
        <v>NO</v>
      </c>
      <c r="L143" s="155" t="s">
        <v>2433</v>
      </c>
      <c r="M143" s="160" t="s">
        <v>2530</v>
      </c>
      <c r="N143" s="93" t="s">
        <v>2443</v>
      </c>
      <c r="O143" s="142" t="s">
        <v>2444</v>
      </c>
      <c r="P143" s="155"/>
      <c r="Q143" s="161">
        <v>44467.794525462959</v>
      </c>
    </row>
    <row r="144" spans="1:17" s="119" customFormat="1" ht="18" x14ac:dyDescent="0.25">
      <c r="A144" s="142" t="str">
        <f>VLOOKUP(E144,'LISTADO ATM'!$A$2:$C$901,3,0)</f>
        <v>SUR</v>
      </c>
      <c r="B144" s="156">
        <v>3336038160</v>
      </c>
      <c r="C144" s="94">
        <v>44466.593807870369</v>
      </c>
      <c r="D144" s="94" t="s">
        <v>2174</v>
      </c>
      <c r="E144" s="140">
        <v>584</v>
      </c>
      <c r="F144" s="235" t="str">
        <f>VLOOKUP(E144,VIP!$A$2:$O16290,2,0)</f>
        <v>DRBR404</v>
      </c>
      <c r="G144" s="142" t="str">
        <f>VLOOKUP(E144,'LISTADO ATM'!$A$2:$B$900,2,0)</f>
        <v xml:space="preserve">ATM Oficina San Cristóbal I </v>
      </c>
      <c r="H144" s="142" t="str">
        <f>VLOOKUP(E144,VIP!$A$2:$O21251,7,FALSE)</f>
        <v>Si</v>
      </c>
      <c r="I144" s="142" t="str">
        <f>VLOOKUP(E144,VIP!$A$2:$O13216,8,FALSE)</f>
        <v>Si</v>
      </c>
      <c r="J144" s="142" t="str">
        <f>VLOOKUP(E144,VIP!$A$2:$O13166,8,FALSE)</f>
        <v>Si</v>
      </c>
      <c r="K144" s="142" t="str">
        <f>VLOOKUP(E144,VIP!$A$2:$O16740,6,0)</f>
        <v>SI</v>
      </c>
      <c r="L144" s="155" t="s">
        <v>2455</v>
      </c>
      <c r="M144" s="93" t="s">
        <v>2437</v>
      </c>
      <c r="N144" s="93" t="s">
        <v>2443</v>
      </c>
      <c r="O144" s="142" t="s">
        <v>2445</v>
      </c>
      <c r="P144" s="155"/>
      <c r="Q144" s="93" t="s">
        <v>2455</v>
      </c>
    </row>
    <row r="145" spans="1:17" s="119" customFormat="1" ht="18" x14ac:dyDescent="0.25">
      <c r="A145" s="142" t="str">
        <f>VLOOKUP(E145,'LISTADO ATM'!$A$2:$C$901,3,0)</f>
        <v>DISTRITO NACIONAL</v>
      </c>
      <c r="B145" s="156">
        <v>3336038156</v>
      </c>
      <c r="C145" s="94">
        <v>44466.591990740744</v>
      </c>
      <c r="D145" s="94" t="s">
        <v>2174</v>
      </c>
      <c r="E145" s="140">
        <v>281</v>
      </c>
      <c r="F145" s="235" t="str">
        <f>VLOOKUP(E145,VIP!$A$2:$O16293,2,0)</f>
        <v>DRBR737</v>
      </c>
      <c r="G145" s="142" t="str">
        <f>VLOOKUP(E145,'LISTADO ATM'!$A$2:$B$900,2,0)</f>
        <v xml:space="preserve">ATM S/M Pola Independencia </v>
      </c>
      <c r="H145" s="142" t="str">
        <f>VLOOKUP(E145,VIP!$A$2:$O21254,7,FALSE)</f>
        <v>Si</v>
      </c>
      <c r="I145" s="142" t="str">
        <f>VLOOKUP(E145,VIP!$A$2:$O13219,8,FALSE)</f>
        <v>Si</v>
      </c>
      <c r="J145" s="142" t="str">
        <f>VLOOKUP(E145,VIP!$A$2:$O13169,8,FALSE)</f>
        <v>Si</v>
      </c>
      <c r="K145" s="142" t="str">
        <f>VLOOKUP(E145,VIP!$A$2:$O16743,6,0)</f>
        <v>NO</v>
      </c>
      <c r="L145" s="155" t="s">
        <v>2455</v>
      </c>
      <c r="M145" s="160" t="s">
        <v>2530</v>
      </c>
      <c r="N145" s="93" t="s">
        <v>2443</v>
      </c>
      <c r="O145" s="142" t="s">
        <v>2445</v>
      </c>
      <c r="P145" s="155"/>
      <c r="Q145" s="161">
        <v>44467.436111111114</v>
      </c>
    </row>
    <row r="146" spans="1:17" s="119" customFormat="1" ht="18" x14ac:dyDescent="0.25">
      <c r="A146" s="142" t="str">
        <f>VLOOKUP(E146,'LISTADO ATM'!$A$2:$C$901,3,0)</f>
        <v>ESTE</v>
      </c>
      <c r="B146" s="156">
        <v>3336038141</v>
      </c>
      <c r="C146" s="94">
        <v>44466.587858796294</v>
      </c>
      <c r="D146" s="94" t="s">
        <v>2174</v>
      </c>
      <c r="E146" s="140">
        <v>963</v>
      </c>
      <c r="F146" s="235" t="str">
        <f>VLOOKUP(E146,VIP!$A$2:$O16298,2,0)</f>
        <v>DRBR963</v>
      </c>
      <c r="G146" s="142" t="str">
        <f>VLOOKUP(E146,'LISTADO ATM'!$A$2:$B$900,2,0)</f>
        <v xml:space="preserve">ATM Multiplaza La Romana </v>
      </c>
      <c r="H146" s="142" t="str">
        <f>VLOOKUP(E146,VIP!$A$2:$O21259,7,FALSE)</f>
        <v>Si</v>
      </c>
      <c r="I146" s="142" t="str">
        <f>VLOOKUP(E146,VIP!$A$2:$O13224,8,FALSE)</f>
        <v>Si</v>
      </c>
      <c r="J146" s="142" t="str">
        <f>VLOOKUP(E146,VIP!$A$2:$O13174,8,FALSE)</f>
        <v>Si</v>
      </c>
      <c r="K146" s="142" t="str">
        <f>VLOOKUP(E146,VIP!$A$2:$O16748,6,0)</f>
        <v>NO</v>
      </c>
      <c r="L146" s="155" t="s">
        <v>2455</v>
      </c>
      <c r="M146" s="160" t="s">
        <v>2530</v>
      </c>
      <c r="N146" s="93" t="s">
        <v>2443</v>
      </c>
      <c r="O146" s="142" t="s">
        <v>2445</v>
      </c>
      <c r="P146" s="155"/>
      <c r="Q146" s="161">
        <v>44467.799525462964</v>
      </c>
    </row>
    <row r="147" spans="1:17" s="119" customFormat="1" ht="18" x14ac:dyDescent="0.25">
      <c r="A147" s="142" t="str">
        <f>VLOOKUP(E147,'LISTADO ATM'!$A$2:$C$901,3,0)</f>
        <v>ESTE</v>
      </c>
      <c r="B147" s="156">
        <v>3336038130</v>
      </c>
      <c r="C147" s="94">
        <v>44466.585763888892</v>
      </c>
      <c r="D147" s="94" t="s">
        <v>2459</v>
      </c>
      <c r="E147" s="140">
        <v>429</v>
      </c>
      <c r="F147" s="235" t="str">
        <f>VLOOKUP(E147,VIP!$A$2:$O16302,2,0)</f>
        <v>DRBR429</v>
      </c>
      <c r="G147" s="142" t="str">
        <f>VLOOKUP(E147,'LISTADO ATM'!$A$2:$B$900,2,0)</f>
        <v xml:space="preserve">ATM Oficina Jumbo La Romana </v>
      </c>
      <c r="H147" s="142" t="str">
        <f>VLOOKUP(E147,VIP!$A$2:$O21263,7,FALSE)</f>
        <v>Si</v>
      </c>
      <c r="I147" s="142" t="str">
        <f>VLOOKUP(E147,VIP!$A$2:$O13228,8,FALSE)</f>
        <v>Si</v>
      </c>
      <c r="J147" s="142" t="str">
        <f>VLOOKUP(E147,VIP!$A$2:$O13178,8,FALSE)</f>
        <v>Si</v>
      </c>
      <c r="K147" s="142" t="str">
        <f>VLOOKUP(E147,VIP!$A$2:$O16752,6,0)</f>
        <v>NO</v>
      </c>
      <c r="L147" s="155" t="s">
        <v>2409</v>
      </c>
      <c r="M147" s="93" t="s">
        <v>2437</v>
      </c>
      <c r="N147" s="93" t="s">
        <v>2443</v>
      </c>
      <c r="O147" s="142" t="s">
        <v>2614</v>
      </c>
      <c r="P147" s="155"/>
      <c r="Q147" s="93" t="s">
        <v>2409</v>
      </c>
    </row>
    <row r="148" spans="1:17" s="119" customFormat="1" ht="18" x14ac:dyDescent="0.25">
      <c r="A148" s="142" t="str">
        <f>VLOOKUP(E148,'LISTADO ATM'!$A$2:$C$901,3,0)</f>
        <v>ESTE</v>
      </c>
      <c r="B148" s="156">
        <v>3336038122</v>
      </c>
      <c r="C148" s="94">
        <v>44466.583356481482</v>
      </c>
      <c r="D148" s="94" t="s">
        <v>2459</v>
      </c>
      <c r="E148" s="140">
        <v>427</v>
      </c>
      <c r="F148" s="235" t="str">
        <f>VLOOKUP(E148,VIP!$A$2:$O16305,2,0)</f>
        <v>DRBR427</v>
      </c>
      <c r="G148" s="142" t="str">
        <f>VLOOKUP(E148,'LISTADO ATM'!$A$2:$B$900,2,0)</f>
        <v xml:space="preserve">ATM Almacenes Iberia (Hato Mayor) </v>
      </c>
      <c r="H148" s="142" t="str">
        <f>VLOOKUP(E148,VIP!$A$2:$O21266,7,FALSE)</f>
        <v>Si</v>
      </c>
      <c r="I148" s="142" t="str">
        <f>VLOOKUP(E148,VIP!$A$2:$O13231,8,FALSE)</f>
        <v>Si</v>
      </c>
      <c r="J148" s="142" t="str">
        <f>VLOOKUP(E148,VIP!$A$2:$O13181,8,FALSE)</f>
        <v>Si</v>
      </c>
      <c r="K148" s="142" t="str">
        <f>VLOOKUP(E148,VIP!$A$2:$O16755,6,0)</f>
        <v>NO</v>
      </c>
      <c r="L148" s="155" t="s">
        <v>2409</v>
      </c>
      <c r="M148" s="93" t="s">
        <v>2437</v>
      </c>
      <c r="N148" s="93" t="s">
        <v>2443</v>
      </c>
      <c r="O148" s="142" t="s">
        <v>2614</v>
      </c>
      <c r="P148" s="155"/>
      <c r="Q148" s="93" t="s">
        <v>2409</v>
      </c>
    </row>
    <row r="149" spans="1:17" s="119" customFormat="1" ht="18" x14ac:dyDescent="0.25">
      <c r="A149" s="142" t="str">
        <f>VLOOKUP(E149,'LISTADO ATM'!$A$2:$C$901,3,0)</f>
        <v>SUR</v>
      </c>
      <c r="B149" s="156">
        <v>3336038110</v>
      </c>
      <c r="C149" s="94">
        <v>44466.575868055559</v>
      </c>
      <c r="D149" s="94" t="s">
        <v>2459</v>
      </c>
      <c r="E149" s="140">
        <v>297</v>
      </c>
      <c r="F149" s="235" t="str">
        <f>VLOOKUP(E149,VIP!$A$2:$O16308,2,0)</f>
        <v>DRBR297</v>
      </c>
      <c r="G149" s="142" t="str">
        <f>VLOOKUP(E149,'LISTADO ATM'!$A$2:$B$900,2,0)</f>
        <v xml:space="preserve">ATM S/M Cadena Ocoa </v>
      </c>
      <c r="H149" s="142" t="str">
        <f>VLOOKUP(E149,VIP!$A$2:$O21269,7,FALSE)</f>
        <v>Si</v>
      </c>
      <c r="I149" s="142" t="str">
        <f>VLOOKUP(E149,VIP!$A$2:$O13234,8,FALSE)</f>
        <v>Si</v>
      </c>
      <c r="J149" s="142" t="str">
        <f>VLOOKUP(E149,VIP!$A$2:$O13184,8,FALSE)</f>
        <v>Si</v>
      </c>
      <c r="K149" s="142" t="str">
        <f>VLOOKUP(E149,VIP!$A$2:$O16758,6,0)</f>
        <v>NO</v>
      </c>
      <c r="L149" s="155" t="s">
        <v>2433</v>
      </c>
      <c r="M149" s="160" t="s">
        <v>2530</v>
      </c>
      <c r="N149" s="93" t="s">
        <v>2443</v>
      </c>
      <c r="O149" s="142" t="s">
        <v>2614</v>
      </c>
      <c r="P149" s="155"/>
      <c r="Q149" s="161">
        <v>44467.599305555559</v>
      </c>
    </row>
    <row r="150" spans="1:17" s="119" customFormat="1" ht="18" x14ac:dyDescent="0.25">
      <c r="A150" s="142" t="str">
        <f>VLOOKUP(E150,'LISTADO ATM'!$A$2:$C$901,3,0)</f>
        <v>DISTRITO NACIONAL</v>
      </c>
      <c r="B150" s="156">
        <v>3336038023</v>
      </c>
      <c r="C150" s="94">
        <v>44466.533993055556</v>
      </c>
      <c r="D150" s="94" t="s">
        <v>2174</v>
      </c>
      <c r="E150" s="140">
        <v>623</v>
      </c>
      <c r="F150" s="235" t="str">
        <f>VLOOKUP(E150,VIP!$A$2:$O16312,2,0)</f>
        <v>DRBR623</v>
      </c>
      <c r="G150" s="142" t="str">
        <f>VLOOKUP(E150,'LISTADO ATM'!$A$2:$B$900,2,0)</f>
        <v xml:space="preserve">ATM Operaciones Especiales (Manoguayabo) </v>
      </c>
      <c r="H150" s="142" t="str">
        <f>VLOOKUP(E150,VIP!$A$2:$O21273,7,FALSE)</f>
        <v>Si</v>
      </c>
      <c r="I150" s="142" t="str">
        <f>VLOOKUP(E150,VIP!$A$2:$O13238,8,FALSE)</f>
        <v>Si</v>
      </c>
      <c r="J150" s="142" t="str">
        <f>VLOOKUP(E150,VIP!$A$2:$O13188,8,FALSE)</f>
        <v>Si</v>
      </c>
      <c r="K150" s="142" t="str">
        <f>VLOOKUP(E150,VIP!$A$2:$O16762,6,0)</f>
        <v>No</v>
      </c>
      <c r="L150" s="155" t="s">
        <v>2212</v>
      </c>
      <c r="M150" s="93" t="s">
        <v>2437</v>
      </c>
      <c r="N150" s="93" t="s">
        <v>2443</v>
      </c>
      <c r="O150" s="142" t="s">
        <v>2445</v>
      </c>
      <c r="P150" s="155"/>
      <c r="Q150" s="93" t="s">
        <v>2212</v>
      </c>
    </row>
    <row r="151" spans="1:17" s="119" customFormat="1" ht="18" x14ac:dyDescent="0.25">
      <c r="A151" s="142" t="str">
        <f>VLOOKUP(E151,'LISTADO ATM'!$A$2:$C$901,3,0)</f>
        <v>DISTRITO NACIONAL</v>
      </c>
      <c r="B151" s="156">
        <v>3336038004</v>
      </c>
      <c r="C151" s="94">
        <v>44466.529432870368</v>
      </c>
      <c r="D151" s="94" t="s">
        <v>2174</v>
      </c>
      <c r="E151" s="140">
        <v>818</v>
      </c>
      <c r="F151" s="235" t="str">
        <f>VLOOKUP(E151,VIP!$A$2:$O16316,2,0)</f>
        <v>DRBR818</v>
      </c>
      <c r="G151" s="142" t="str">
        <f>VLOOKUP(E151,'LISTADO ATM'!$A$2:$B$900,2,0)</f>
        <v xml:space="preserve">ATM Juridicción Inmobiliaria </v>
      </c>
      <c r="H151" s="142" t="str">
        <f>VLOOKUP(E151,VIP!$A$2:$O21277,7,FALSE)</f>
        <v>No</v>
      </c>
      <c r="I151" s="142" t="str">
        <f>VLOOKUP(E151,VIP!$A$2:$O13242,8,FALSE)</f>
        <v>No</v>
      </c>
      <c r="J151" s="142" t="str">
        <f>VLOOKUP(E151,VIP!$A$2:$O13192,8,FALSE)</f>
        <v>No</v>
      </c>
      <c r="K151" s="142" t="str">
        <f>VLOOKUP(E151,VIP!$A$2:$O16766,6,0)</f>
        <v>NO</v>
      </c>
      <c r="L151" s="155" t="s">
        <v>2212</v>
      </c>
      <c r="M151" s="160" t="s">
        <v>2530</v>
      </c>
      <c r="N151" s="93" t="s">
        <v>2443</v>
      </c>
      <c r="O151" s="142" t="s">
        <v>2445</v>
      </c>
      <c r="P151" s="155"/>
      <c r="Q151" s="161">
        <v>44467.563194444447</v>
      </c>
    </row>
    <row r="152" spans="1:17" s="119" customFormat="1" ht="18" x14ac:dyDescent="0.25">
      <c r="A152" s="142" t="str">
        <f>VLOOKUP(E152,'LISTADO ATM'!$A$2:$C$901,3,0)</f>
        <v>DISTRITO NACIONAL</v>
      </c>
      <c r="B152" s="156">
        <v>3336037998</v>
      </c>
      <c r="C152" s="94">
        <v>44466.526759259257</v>
      </c>
      <c r="D152" s="94" t="s">
        <v>2174</v>
      </c>
      <c r="E152" s="140">
        <v>264</v>
      </c>
      <c r="F152" s="235" t="str">
        <f>VLOOKUP(E152,VIP!$A$2:$O16317,2,0)</f>
        <v>DRBR264</v>
      </c>
      <c r="G152" s="142" t="str">
        <f>VLOOKUP(E152,'LISTADO ATM'!$A$2:$B$900,2,0)</f>
        <v xml:space="preserve">ATM S/M Nacional Independencia </v>
      </c>
      <c r="H152" s="142" t="str">
        <f>VLOOKUP(E152,VIP!$A$2:$O21278,7,FALSE)</f>
        <v>Si</v>
      </c>
      <c r="I152" s="142" t="str">
        <f>VLOOKUP(E152,VIP!$A$2:$O13243,8,FALSE)</f>
        <v>Si</v>
      </c>
      <c r="J152" s="142" t="str">
        <f>VLOOKUP(E152,VIP!$A$2:$O13193,8,FALSE)</f>
        <v>Si</v>
      </c>
      <c r="K152" s="142" t="str">
        <f>VLOOKUP(E152,VIP!$A$2:$O16767,6,0)</f>
        <v>SI</v>
      </c>
      <c r="L152" s="155" t="s">
        <v>2212</v>
      </c>
      <c r="M152" s="160" t="s">
        <v>2530</v>
      </c>
      <c r="N152" s="93" t="s">
        <v>2443</v>
      </c>
      <c r="O152" s="142" t="s">
        <v>2445</v>
      </c>
      <c r="P152" s="155"/>
      <c r="Q152" s="161">
        <v>44467.57708333333</v>
      </c>
    </row>
    <row r="153" spans="1:17" s="119" customFormat="1" ht="18" x14ac:dyDescent="0.25">
      <c r="A153" s="142" t="str">
        <f>VLOOKUP(E153,'LISTADO ATM'!$A$2:$C$901,3,0)</f>
        <v>DISTRITO NACIONAL</v>
      </c>
      <c r="B153" s="156">
        <v>3336037995</v>
      </c>
      <c r="C153" s="94">
        <v>44466.526319444441</v>
      </c>
      <c r="D153" s="94" t="s">
        <v>2174</v>
      </c>
      <c r="E153" s="140">
        <v>225</v>
      </c>
      <c r="F153" s="235" t="str">
        <f>VLOOKUP(E153,VIP!$A$2:$O16318,2,0)</f>
        <v>DRBR225</v>
      </c>
      <c r="G153" s="142" t="str">
        <f>VLOOKUP(E153,'LISTADO ATM'!$A$2:$B$900,2,0)</f>
        <v xml:space="preserve">ATM S/M Nacional Arroyo Hondo </v>
      </c>
      <c r="H153" s="142" t="str">
        <f>VLOOKUP(E153,VIP!$A$2:$O21279,7,FALSE)</f>
        <v>Si</v>
      </c>
      <c r="I153" s="142" t="str">
        <f>VLOOKUP(E153,VIP!$A$2:$O13244,8,FALSE)</f>
        <v>Si</v>
      </c>
      <c r="J153" s="142" t="str">
        <f>VLOOKUP(E153,VIP!$A$2:$O13194,8,FALSE)</f>
        <v>Si</v>
      </c>
      <c r="K153" s="142" t="str">
        <f>VLOOKUP(E153,VIP!$A$2:$O16768,6,0)</f>
        <v>NO</v>
      </c>
      <c r="L153" s="155" t="s">
        <v>2212</v>
      </c>
      <c r="M153" s="160" t="s">
        <v>2530</v>
      </c>
      <c r="N153" s="93" t="s">
        <v>2443</v>
      </c>
      <c r="O153" s="142" t="s">
        <v>2445</v>
      </c>
      <c r="P153" s="155"/>
      <c r="Q153" s="161">
        <v>44467.57708333333</v>
      </c>
    </row>
    <row r="154" spans="1:17" s="119" customFormat="1" ht="18" x14ac:dyDescent="0.25">
      <c r="A154" s="142" t="str">
        <f>VLOOKUP(E154,'LISTADO ATM'!$A$2:$C$901,3,0)</f>
        <v>DISTRITO NACIONAL</v>
      </c>
      <c r="B154" s="156">
        <v>3336037992</v>
      </c>
      <c r="C154" s="94">
        <v>44466.525902777779</v>
      </c>
      <c r="D154" s="94" t="s">
        <v>2174</v>
      </c>
      <c r="E154" s="140">
        <v>180</v>
      </c>
      <c r="F154" s="235" t="str">
        <f>VLOOKUP(E154,VIP!$A$2:$O16319,2,0)</f>
        <v>DRBR180</v>
      </c>
      <c r="G154" s="142" t="str">
        <f>VLOOKUP(E154,'LISTADO ATM'!$A$2:$B$900,2,0)</f>
        <v xml:space="preserve">ATM Megacentro II </v>
      </c>
      <c r="H154" s="142" t="str">
        <f>VLOOKUP(E154,VIP!$A$2:$O21280,7,FALSE)</f>
        <v>Si</v>
      </c>
      <c r="I154" s="142" t="str">
        <f>VLOOKUP(E154,VIP!$A$2:$O13245,8,FALSE)</f>
        <v>Si</v>
      </c>
      <c r="J154" s="142" t="str">
        <f>VLOOKUP(E154,VIP!$A$2:$O13195,8,FALSE)</f>
        <v>Si</v>
      </c>
      <c r="K154" s="142" t="str">
        <f>VLOOKUP(E154,VIP!$A$2:$O16769,6,0)</f>
        <v>SI</v>
      </c>
      <c r="L154" s="155" t="s">
        <v>2212</v>
      </c>
      <c r="M154" s="160" t="s">
        <v>2530</v>
      </c>
      <c r="N154" s="93" t="s">
        <v>2443</v>
      </c>
      <c r="O154" s="142" t="s">
        <v>2445</v>
      </c>
      <c r="P154" s="155"/>
      <c r="Q154" s="161">
        <v>44467.573611111111</v>
      </c>
    </row>
    <row r="155" spans="1:17" s="119" customFormat="1" ht="18" x14ac:dyDescent="0.25">
      <c r="A155" s="142" t="str">
        <f>VLOOKUP(E155,'LISTADO ATM'!$A$2:$C$901,3,0)</f>
        <v>NORTE</v>
      </c>
      <c r="B155" s="156">
        <v>3336037471</v>
      </c>
      <c r="C155" s="94">
        <v>44466.401967592596</v>
      </c>
      <c r="D155" s="94" t="s">
        <v>2174</v>
      </c>
      <c r="E155" s="140">
        <v>869</v>
      </c>
      <c r="F155" s="235" t="str">
        <f>VLOOKUP(E155,VIP!$A$2:$O16270,2,0)</f>
        <v>DRBR869</v>
      </c>
      <c r="G155" s="142" t="str">
        <f>VLOOKUP(E155,'LISTADO ATM'!$A$2:$B$900,2,0)</f>
        <v xml:space="preserve">ATM Estación Isla La Cueva (Cotuí) </v>
      </c>
      <c r="H155" s="142" t="str">
        <f>VLOOKUP(E155,VIP!$A$2:$O21231,7,FALSE)</f>
        <v>Si</v>
      </c>
      <c r="I155" s="142" t="str">
        <f>VLOOKUP(E155,VIP!$A$2:$O13196,8,FALSE)</f>
        <v>Si</v>
      </c>
      <c r="J155" s="142" t="str">
        <f>VLOOKUP(E155,VIP!$A$2:$O13146,8,FALSE)</f>
        <v>Si</v>
      </c>
      <c r="K155" s="142" t="str">
        <f>VLOOKUP(E155,VIP!$A$2:$O16720,6,0)</f>
        <v>NO</v>
      </c>
      <c r="L155" s="155" t="s">
        <v>2212</v>
      </c>
      <c r="M155" s="160" t="s">
        <v>2530</v>
      </c>
      <c r="N155" s="93" t="s">
        <v>2443</v>
      </c>
      <c r="O155" s="142" t="s">
        <v>2445</v>
      </c>
      <c r="P155" s="155"/>
      <c r="Q155" s="161">
        <v>44467.570138888892</v>
      </c>
    </row>
    <row r="156" spans="1:17" s="119" customFormat="1" ht="18" x14ac:dyDescent="0.25">
      <c r="A156" s="142" t="str">
        <f>VLOOKUP(E156,'LISTADO ATM'!$A$2:$C$901,3,0)</f>
        <v>SUR</v>
      </c>
      <c r="B156" s="156">
        <v>3336037457</v>
      </c>
      <c r="C156" s="94">
        <v>44466.399780092594</v>
      </c>
      <c r="D156" s="94" t="s">
        <v>2174</v>
      </c>
      <c r="E156" s="140">
        <v>403</v>
      </c>
      <c r="F156" s="235" t="str">
        <f>VLOOKUP(E156,VIP!$A$2:$O16273,2,0)</f>
        <v>DRBR403</v>
      </c>
      <c r="G156" s="142" t="str">
        <f>VLOOKUP(E156,'LISTADO ATM'!$A$2:$B$900,2,0)</f>
        <v xml:space="preserve">ATM Oficina Vicente Noble </v>
      </c>
      <c r="H156" s="142" t="str">
        <f>VLOOKUP(E156,VIP!$A$2:$O21234,7,FALSE)</f>
        <v>Si</v>
      </c>
      <c r="I156" s="142" t="str">
        <f>VLOOKUP(E156,VIP!$A$2:$O13199,8,FALSE)</f>
        <v>Si</v>
      </c>
      <c r="J156" s="142" t="str">
        <f>VLOOKUP(E156,VIP!$A$2:$O13149,8,FALSE)</f>
        <v>Si</v>
      </c>
      <c r="K156" s="142" t="str">
        <f>VLOOKUP(E156,VIP!$A$2:$O16723,6,0)</f>
        <v>NO</v>
      </c>
      <c r="L156" s="155" t="s">
        <v>2455</v>
      </c>
      <c r="M156" s="93" t="s">
        <v>2437</v>
      </c>
      <c r="N156" s="93" t="s">
        <v>2443</v>
      </c>
      <c r="O156" s="142" t="s">
        <v>2445</v>
      </c>
      <c r="P156" s="155"/>
      <c r="Q156" s="93" t="s">
        <v>2455</v>
      </c>
    </row>
    <row r="157" spans="1:17" s="119" customFormat="1" ht="18" x14ac:dyDescent="0.25">
      <c r="A157" s="142" t="str">
        <f>VLOOKUP(E157,'LISTADO ATM'!$A$2:$C$901,3,0)</f>
        <v>NORTE</v>
      </c>
      <c r="B157" s="156">
        <v>3336037451</v>
      </c>
      <c r="C157" s="94">
        <v>44466.397789351853</v>
      </c>
      <c r="D157" s="94" t="s">
        <v>2174</v>
      </c>
      <c r="E157" s="140">
        <v>290</v>
      </c>
      <c r="F157" s="235" t="str">
        <f>VLOOKUP(E157,VIP!$A$2:$O16275,2,0)</f>
        <v>DRBR290</v>
      </c>
      <c r="G157" s="142" t="str">
        <f>VLOOKUP(E157,'LISTADO ATM'!$A$2:$B$900,2,0)</f>
        <v xml:space="preserve">ATM Oficina San Francisco de Macorís </v>
      </c>
      <c r="H157" s="142" t="str">
        <f>VLOOKUP(E157,VIP!$A$2:$O21236,7,FALSE)</f>
        <v>Si</v>
      </c>
      <c r="I157" s="142" t="str">
        <f>VLOOKUP(E157,VIP!$A$2:$O13201,8,FALSE)</f>
        <v>Si</v>
      </c>
      <c r="J157" s="142" t="str">
        <f>VLOOKUP(E157,VIP!$A$2:$O13151,8,FALSE)</f>
        <v>Si</v>
      </c>
      <c r="K157" s="142" t="str">
        <f>VLOOKUP(E157,VIP!$A$2:$O16725,6,0)</f>
        <v>NO</v>
      </c>
      <c r="L157" s="155" t="s">
        <v>2212</v>
      </c>
      <c r="M157" s="160" t="s">
        <v>2530</v>
      </c>
      <c r="N157" s="93" t="s">
        <v>2443</v>
      </c>
      <c r="O157" s="142" t="s">
        <v>2445</v>
      </c>
      <c r="P157" s="155"/>
      <c r="Q157" s="161">
        <v>44467.57708333333</v>
      </c>
    </row>
    <row r="158" spans="1:17" s="119" customFormat="1" ht="18" x14ac:dyDescent="0.25">
      <c r="A158" s="142" t="str">
        <f>VLOOKUP(E158,'LISTADO ATM'!$A$2:$C$901,3,0)</f>
        <v>DISTRITO NACIONAL</v>
      </c>
      <c r="B158" s="156">
        <v>3336037431</v>
      </c>
      <c r="C158" s="94">
        <v>44466.39335648148</v>
      </c>
      <c r="D158" s="94" t="s">
        <v>2440</v>
      </c>
      <c r="E158" s="140">
        <v>951</v>
      </c>
      <c r="F158" s="235" t="str">
        <f>VLOOKUP(E158,VIP!$A$2:$O16277,2,0)</f>
        <v>DRBR203</v>
      </c>
      <c r="G158" s="142" t="str">
        <f>VLOOKUP(E158,'LISTADO ATM'!$A$2:$B$900,2,0)</f>
        <v xml:space="preserve">ATM Oficina Plaza Haché JFK </v>
      </c>
      <c r="H158" s="142" t="str">
        <f>VLOOKUP(E158,VIP!$A$2:$O21238,7,FALSE)</f>
        <v>Si</v>
      </c>
      <c r="I158" s="142" t="str">
        <f>VLOOKUP(E158,VIP!$A$2:$O13203,8,FALSE)</f>
        <v>Si</v>
      </c>
      <c r="J158" s="142" t="str">
        <f>VLOOKUP(E158,VIP!$A$2:$O13153,8,FALSE)</f>
        <v>Si</v>
      </c>
      <c r="K158" s="142" t="str">
        <f>VLOOKUP(E158,VIP!$A$2:$O16727,6,0)</f>
        <v>NO</v>
      </c>
      <c r="L158" s="155" t="s">
        <v>2433</v>
      </c>
      <c r="M158" s="160" t="s">
        <v>2530</v>
      </c>
      <c r="N158" s="93" t="s">
        <v>2443</v>
      </c>
      <c r="O158" s="142" t="s">
        <v>2444</v>
      </c>
      <c r="P158" s="155"/>
      <c r="Q158" s="161">
        <v>44467.599305555559</v>
      </c>
    </row>
    <row r="159" spans="1:17" s="119" customFormat="1" ht="18" x14ac:dyDescent="0.25">
      <c r="A159" s="142" t="str">
        <f>VLOOKUP(E159,'LISTADO ATM'!$A$2:$C$901,3,0)</f>
        <v>DISTRITO NACIONAL</v>
      </c>
      <c r="B159" s="156">
        <v>3336037421</v>
      </c>
      <c r="C159" s="94">
        <v>44466.391724537039</v>
      </c>
      <c r="D159" s="94" t="s">
        <v>2459</v>
      </c>
      <c r="E159" s="140">
        <v>735</v>
      </c>
      <c r="F159" s="235" t="str">
        <f>VLOOKUP(E159,VIP!$A$2:$O16278,2,0)</f>
        <v>DRBR179</v>
      </c>
      <c r="G159" s="142" t="str">
        <f>VLOOKUP(E159,'LISTADO ATM'!$A$2:$B$900,2,0)</f>
        <v xml:space="preserve">ATM Oficina Independencia II  </v>
      </c>
      <c r="H159" s="142" t="str">
        <f>VLOOKUP(E159,VIP!$A$2:$O21239,7,FALSE)</f>
        <v>Si</v>
      </c>
      <c r="I159" s="142" t="str">
        <f>VLOOKUP(E159,VIP!$A$2:$O13204,8,FALSE)</f>
        <v>Si</v>
      </c>
      <c r="J159" s="142" t="str">
        <f>VLOOKUP(E159,VIP!$A$2:$O13154,8,FALSE)</f>
        <v>Si</v>
      </c>
      <c r="K159" s="142" t="str">
        <f>VLOOKUP(E159,VIP!$A$2:$O16728,6,0)</f>
        <v>NO</v>
      </c>
      <c r="L159" s="155" t="s">
        <v>2409</v>
      </c>
      <c r="M159" s="160" t="s">
        <v>2530</v>
      </c>
      <c r="N159" s="93" t="s">
        <v>2443</v>
      </c>
      <c r="O159" s="142" t="s">
        <v>2614</v>
      </c>
      <c r="P159" s="155"/>
      <c r="Q159" s="161">
        <v>44467.796469907407</v>
      </c>
    </row>
    <row r="160" spans="1:17" s="119" customFormat="1" ht="18" x14ac:dyDescent="0.25">
      <c r="A160" s="142" t="str">
        <f>VLOOKUP(E160,'LISTADO ATM'!$A$2:$C$901,3,0)</f>
        <v>DISTRITO NACIONAL</v>
      </c>
      <c r="B160" s="156">
        <v>3336037395</v>
      </c>
      <c r="C160" s="94">
        <v>44466.386041666665</v>
      </c>
      <c r="D160" s="94" t="s">
        <v>2440</v>
      </c>
      <c r="E160" s="140">
        <v>312</v>
      </c>
      <c r="F160" s="235" t="str">
        <f>VLOOKUP(E160,VIP!$A$2:$O16280,2,0)</f>
        <v>DRBR312</v>
      </c>
      <c r="G160" s="142" t="str">
        <f>VLOOKUP(E160,'LISTADO ATM'!$A$2:$B$900,2,0)</f>
        <v xml:space="preserve">ATM Oficina Tiradentes II (Naco) </v>
      </c>
      <c r="H160" s="142" t="str">
        <f>VLOOKUP(E160,VIP!$A$2:$O21241,7,FALSE)</f>
        <v>Si</v>
      </c>
      <c r="I160" s="142" t="str">
        <f>VLOOKUP(E160,VIP!$A$2:$O13206,8,FALSE)</f>
        <v>Si</v>
      </c>
      <c r="J160" s="142" t="str">
        <f>VLOOKUP(E160,VIP!$A$2:$O13156,8,FALSE)</f>
        <v>Si</v>
      </c>
      <c r="K160" s="142" t="str">
        <f>VLOOKUP(E160,VIP!$A$2:$O16730,6,0)</f>
        <v>NO</v>
      </c>
      <c r="L160" s="155" t="s">
        <v>2433</v>
      </c>
      <c r="M160" s="160" t="s">
        <v>2530</v>
      </c>
      <c r="N160" s="93" t="s">
        <v>2443</v>
      </c>
      <c r="O160" s="142" t="s">
        <v>2444</v>
      </c>
      <c r="P160" s="155"/>
      <c r="Q160" s="161">
        <v>44467.597222222219</v>
      </c>
    </row>
    <row r="161" spans="1:17" s="119" customFormat="1" ht="18" x14ac:dyDescent="0.25">
      <c r="A161" s="142" t="str">
        <f>VLOOKUP(E161,'LISTADO ATM'!$A$2:$C$901,3,0)</f>
        <v>DISTRITO NACIONAL</v>
      </c>
      <c r="B161" s="156">
        <v>3336037376</v>
      </c>
      <c r="C161" s="94">
        <v>44466.382743055554</v>
      </c>
      <c r="D161" s="94" t="s">
        <v>2440</v>
      </c>
      <c r="E161" s="140">
        <v>672</v>
      </c>
      <c r="F161" s="235" t="str">
        <f>VLOOKUP(E161,VIP!$A$2:$O16282,2,0)</f>
        <v>DRBR672</v>
      </c>
      <c r="G161" s="142" t="str">
        <f>VLOOKUP(E161,'LISTADO ATM'!$A$2:$B$900,2,0)</f>
        <v>ATM Destacamento Policía Nacional La Victoria</v>
      </c>
      <c r="H161" s="142" t="str">
        <f>VLOOKUP(E161,VIP!$A$2:$O21243,7,FALSE)</f>
        <v>Si</v>
      </c>
      <c r="I161" s="142" t="str">
        <f>VLOOKUP(E161,VIP!$A$2:$O13208,8,FALSE)</f>
        <v>Si</v>
      </c>
      <c r="J161" s="142" t="str">
        <f>VLOOKUP(E161,VIP!$A$2:$O13158,8,FALSE)</f>
        <v>Si</v>
      </c>
      <c r="K161" s="142" t="str">
        <f>VLOOKUP(E161,VIP!$A$2:$O16732,6,0)</f>
        <v>SI</v>
      </c>
      <c r="L161" s="155" t="s">
        <v>2409</v>
      </c>
      <c r="M161" s="160" t="s">
        <v>2530</v>
      </c>
      <c r="N161" s="93" t="s">
        <v>2443</v>
      </c>
      <c r="O161" s="142" t="s">
        <v>2444</v>
      </c>
      <c r="P161" s="155"/>
      <c r="Q161" s="161">
        <v>44467.795798611114</v>
      </c>
    </row>
    <row r="162" spans="1:17" s="119" customFormat="1" ht="18" x14ac:dyDescent="0.25">
      <c r="A162" s="142" t="str">
        <f>VLOOKUP(E162,'LISTADO ATM'!$A$2:$C$901,3,0)</f>
        <v>NORTE</v>
      </c>
      <c r="B162" s="156">
        <v>3336037130</v>
      </c>
      <c r="C162" s="94">
        <v>44466.339861111112</v>
      </c>
      <c r="D162" s="94" t="s">
        <v>2175</v>
      </c>
      <c r="E162" s="140">
        <v>687</v>
      </c>
      <c r="F162" s="235" t="str">
        <f>VLOOKUP(E162,VIP!$A$2:$O16289,2,0)</f>
        <v>DRBR687</v>
      </c>
      <c r="G162" s="142" t="str">
        <f>VLOOKUP(E162,'LISTADO ATM'!$A$2:$B$900,2,0)</f>
        <v>ATM Oficina Monterrico II</v>
      </c>
      <c r="H162" s="142" t="str">
        <f>VLOOKUP(E162,VIP!$A$2:$O21250,7,FALSE)</f>
        <v>NO</v>
      </c>
      <c r="I162" s="142" t="str">
        <f>VLOOKUP(E162,VIP!$A$2:$O13215,8,FALSE)</f>
        <v>NO</v>
      </c>
      <c r="J162" s="142" t="str">
        <f>VLOOKUP(E162,VIP!$A$2:$O13165,8,FALSE)</f>
        <v>NO</v>
      </c>
      <c r="K162" s="142" t="str">
        <f>VLOOKUP(E162,VIP!$A$2:$O16739,6,0)</f>
        <v>SI</v>
      </c>
      <c r="L162" s="155" t="s">
        <v>2212</v>
      </c>
      <c r="M162" s="160" t="s">
        <v>2530</v>
      </c>
      <c r="N162" s="93" t="s">
        <v>2443</v>
      </c>
      <c r="O162" s="142" t="s">
        <v>2622</v>
      </c>
      <c r="P162" s="155"/>
      <c r="Q162" s="161">
        <v>44467.57708333333</v>
      </c>
    </row>
    <row r="163" spans="1:17" s="119" customFormat="1" ht="18" x14ac:dyDescent="0.25">
      <c r="A163" s="142" t="str">
        <f>VLOOKUP(E163,'LISTADO ATM'!$A$2:$C$901,3,0)</f>
        <v>DISTRITO NACIONAL</v>
      </c>
      <c r="B163" s="156">
        <v>3336037129</v>
      </c>
      <c r="C163" s="94">
        <v>44466.339386574073</v>
      </c>
      <c r="D163" s="94" t="s">
        <v>2174</v>
      </c>
      <c r="E163" s="140">
        <v>517</v>
      </c>
      <c r="F163" s="235" t="str">
        <f>VLOOKUP(E163,VIP!$A$2:$O16290,2,0)</f>
        <v>DRBR517</v>
      </c>
      <c r="G163" s="142" t="str">
        <f>VLOOKUP(E163,'LISTADO ATM'!$A$2:$B$900,2,0)</f>
        <v xml:space="preserve">ATM Autobanco Oficina Sans Soucí </v>
      </c>
      <c r="H163" s="142" t="str">
        <f>VLOOKUP(E163,VIP!$A$2:$O21251,7,FALSE)</f>
        <v>Si</v>
      </c>
      <c r="I163" s="142" t="str">
        <f>VLOOKUP(E163,VIP!$A$2:$O13216,8,FALSE)</f>
        <v>Si</v>
      </c>
      <c r="J163" s="142" t="str">
        <f>VLOOKUP(E163,VIP!$A$2:$O13166,8,FALSE)</f>
        <v>Si</v>
      </c>
      <c r="K163" s="142" t="str">
        <f>VLOOKUP(E163,VIP!$A$2:$O16740,6,0)</f>
        <v>SI</v>
      </c>
      <c r="L163" s="155" t="s">
        <v>2212</v>
      </c>
      <c r="M163" s="160" t="s">
        <v>2530</v>
      </c>
      <c r="N163" s="93" t="s">
        <v>2443</v>
      </c>
      <c r="O163" s="142" t="s">
        <v>2445</v>
      </c>
      <c r="P163" s="155"/>
      <c r="Q163" s="161">
        <v>44467.581250000003</v>
      </c>
    </row>
    <row r="164" spans="1:17" s="119" customFormat="1" ht="18" x14ac:dyDescent="0.25">
      <c r="A164" s="142" t="str">
        <f>VLOOKUP(E164,'LISTADO ATM'!$A$2:$C$901,3,0)</f>
        <v>ESTE</v>
      </c>
      <c r="B164" s="156">
        <v>3336037005</v>
      </c>
      <c r="C164" s="94">
        <v>44465.69458333333</v>
      </c>
      <c r="D164" s="94" t="s">
        <v>2174</v>
      </c>
      <c r="E164" s="140">
        <v>519</v>
      </c>
      <c r="F164" s="235" t="str">
        <f>VLOOKUP(E164,VIP!$A$2:$O16263,2,0)</f>
        <v>DRBR519</v>
      </c>
      <c r="G164" s="142" t="str">
        <f>VLOOKUP(E164,'LISTADO ATM'!$A$2:$B$900,2,0)</f>
        <v xml:space="preserve">ATM Plaza Estrella (Bávaro) </v>
      </c>
      <c r="H164" s="142" t="str">
        <f>VLOOKUP(E164,VIP!$A$2:$O21224,7,FALSE)</f>
        <v>Si</v>
      </c>
      <c r="I164" s="142" t="str">
        <f>VLOOKUP(E164,VIP!$A$2:$O13189,8,FALSE)</f>
        <v>Si</v>
      </c>
      <c r="J164" s="142" t="str">
        <f>VLOOKUP(E164,VIP!$A$2:$O13139,8,FALSE)</f>
        <v>Si</v>
      </c>
      <c r="K164" s="142" t="str">
        <f>VLOOKUP(E164,VIP!$A$2:$O16713,6,0)</f>
        <v>NO</v>
      </c>
      <c r="L164" s="155" t="s">
        <v>2238</v>
      </c>
      <c r="M164" s="160" t="s">
        <v>2530</v>
      </c>
      <c r="N164" s="93" t="s">
        <v>2443</v>
      </c>
      <c r="O164" s="142" t="s">
        <v>2445</v>
      </c>
      <c r="P164" s="155"/>
      <c r="Q164" s="161">
        <v>44467.787395833337</v>
      </c>
    </row>
    <row r="165" spans="1:17" s="119" customFormat="1" ht="18" x14ac:dyDescent="0.25">
      <c r="A165" s="142" t="str">
        <f>VLOOKUP(E165,'LISTADO ATM'!$A$2:$C$901,3,0)</f>
        <v>SUR</v>
      </c>
      <c r="B165" s="156">
        <v>3336037004</v>
      </c>
      <c r="C165" s="94">
        <v>44465.693807870368</v>
      </c>
      <c r="D165" s="94" t="s">
        <v>2174</v>
      </c>
      <c r="E165" s="140">
        <v>576</v>
      </c>
      <c r="F165" s="235" t="str">
        <f>VLOOKUP(E165,VIP!$A$2:$O16264,2,0)</f>
        <v>DRBR576</v>
      </c>
      <c r="G165" s="142" t="str">
        <f>VLOOKUP(E165,'LISTADO ATM'!$A$2:$B$900,2,0)</f>
        <v>ATM Nizao</v>
      </c>
      <c r="H165" s="142">
        <f>VLOOKUP(E165,VIP!$A$2:$O21225,7,FALSE)</f>
        <v>0</v>
      </c>
      <c r="I165" s="142">
        <f>VLOOKUP(E165,VIP!$A$2:$O13190,8,FALSE)</f>
        <v>0</v>
      </c>
      <c r="J165" s="142">
        <f>VLOOKUP(E165,VIP!$A$2:$O13140,8,FALSE)</f>
        <v>0</v>
      </c>
      <c r="K165" s="142">
        <f>VLOOKUP(E165,VIP!$A$2:$O16714,6,0)</f>
        <v>0</v>
      </c>
      <c r="L165" s="155" t="s">
        <v>2212</v>
      </c>
      <c r="M165" s="93" t="s">
        <v>2437</v>
      </c>
      <c r="N165" s="93" t="s">
        <v>2443</v>
      </c>
      <c r="O165" s="142" t="s">
        <v>2445</v>
      </c>
      <c r="P165" s="155"/>
      <c r="Q165" s="93" t="s">
        <v>2212</v>
      </c>
    </row>
    <row r="166" spans="1:17" s="119" customFormat="1" ht="18" x14ac:dyDescent="0.25">
      <c r="A166" s="142" t="str">
        <f>VLOOKUP(E166,'LISTADO ATM'!$A$2:$C$901,3,0)</f>
        <v>DISTRITO NACIONAL</v>
      </c>
      <c r="B166" s="156">
        <v>3336036966</v>
      </c>
      <c r="C166" s="94">
        <v>44465.265277777777</v>
      </c>
      <c r="D166" s="94" t="s">
        <v>2174</v>
      </c>
      <c r="E166" s="140">
        <v>113</v>
      </c>
      <c r="F166" s="235" t="str">
        <f>VLOOKUP(E166,VIP!$A$2:$O16182,2,0)</f>
        <v>DRBR113</v>
      </c>
      <c r="G166" s="142" t="str">
        <f>VLOOKUP(E166,'LISTADO ATM'!$A$2:$B$900,2,0)</f>
        <v xml:space="preserve">ATM Autoservicio Atalaya del Mar </v>
      </c>
      <c r="H166" s="142" t="str">
        <f>VLOOKUP(E166,VIP!$A$2:$O21143,7,FALSE)</f>
        <v>Si</v>
      </c>
      <c r="I166" s="142" t="str">
        <f>VLOOKUP(E166,VIP!$A$2:$O13108,8,FALSE)</f>
        <v>No</v>
      </c>
      <c r="J166" s="142" t="str">
        <f>VLOOKUP(E166,VIP!$A$2:$O13058,8,FALSE)</f>
        <v>No</v>
      </c>
      <c r="K166" s="142" t="str">
        <f>VLOOKUP(E166,VIP!$A$2:$O16632,6,0)</f>
        <v>NO</v>
      </c>
      <c r="L166" s="155" t="s">
        <v>2238</v>
      </c>
      <c r="M166" s="93" t="s">
        <v>2437</v>
      </c>
      <c r="N166" s="93" t="s">
        <v>2443</v>
      </c>
      <c r="O166" s="142" t="s">
        <v>2445</v>
      </c>
      <c r="P166" s="155"/>
      <c r="Q166" s="93" t="s">
        <v>2238</v>
      </c>
    </row>
    <row r="167" spans="1:17" s="119" customFormat="1" ht="18" x14ac:dyDescent="0.25">
      <c r="A167" s="142" t="str">
        <f>VLOOKUP(E167,'LISTADO ATM'!$A$2:$C$901,3,0)</f>
        <v>SUR</v>
      </c>
      <c r="B167" s="156">
        <v>3336036957</v>
      </c>
      <c r="C167" s="94">
        <v>44465.047847222224</v>
      </c>
      <c r="D167" s="94" t="s">
        <v>2174</v>
      </c>
      <c r="E167" s="140">
        <v>311</v>
      </c>
      <c r="F167" s="235" t="str">
        <f>VLOOKUP(E167,VIP!$A$2:$O16250,2,0)</f>
        <v>DRBR381</v>
      </c>
      <c r="G167" s="142" t="str">
        <f>VLOOKUP(E167,'LISTADO ATM'!$A$2:$B$900,2,0)</f>
        <v>ATM Plaza Eroski</v>
      </c>
      <c r="H167" s="142" t="str">
        <f>VLOOKUP(E167,VIP!$A$2:$O21211,7,FALSE)</f>
        <v>Si</v>
      </c>
      <c r="I167" s="142" t="str">
        <f>VLOOKUP(E167,VIP!$A$2:$O13176,8,FALSE)</f>
        <v>Si</v>
      </c>
      <c r="J167" s="142" t="str">
        <f>VLOOKUP(E167,VIP!$A$2:$O13126,8,FALSE)</f>
        <v>Si</v>
      </c>
      <c r="K167" s="142" t="str">
        <f>VLOOKUP(E167,VIP!$A$2:$O16700,6,0)</f>
        <v>NO</v>
      </c>
      <c r="L167" s="155" t="s">
        <v>2626</v>
      </c>
      <c r="M167" s="160" t="s">
        <v>2530</v>
      </c>
      <c r="N167" s="93" t="s">
        <v>2443</v>
      </c>
      <c r="O167" s="142" t="s">
        <v>2445</v>
      </c>
      <c r="P167" s="155"/>
      <c r="Q167" s="161">
        <v>44467.607638888891</v>
      </c>
    </row>
    <row r="168" spans="1:17" s="119" customFormat="1" ht="18" x14ac:dyDescent="0.25">
      <c r="A168" s="142" t="str">
        <f>VLOOKUP(E168,'LISTADO ATM'!$A$2:$C$901,3,0)</f>
        <v>DISTRITO NACIONAL</v>
      </c>
      <c r="B168" s="156">
        <v>3336036950</v>
      </c>
      <c r="C168" s="94">
        <v>44464.875706018516</v>
      </c>
      <c r="D168" s="94" t="s">
        <v>2459</v>
      </c>
      <c r="E168" s="140">
        <v>160</v>
      </c>
      <c r="F168" s="235" t="str">
        <f>VLOOKUP(E168,VIP!$A$2:$O16248,2,0)</f>
        <v>DRBR160</v>
      </c>
      <c r="G168" s="142" t="str">
        <f>VLOOKUP(E168,'LISTADO ATM'!$A$2:$B$900,2,0)</f>
        <v xml:space="preserve">ATM Oficina Herrera </v>
      </c>
      <c r="H168" s="142" t="str">
        <f>VLOOKUP(E168,VIP!$A$2:$O21209,7,FALSE)</f>
        <v>Si</v>
      </c>
      <c r="I168" s="142" t="str">
        <f>VLOOKUP(E168,VIP!$A$2:$O13174,8,FALSE)</f>
        <v>Si</v>
      </c>
      <c r="J168" s="142" t="str">
        <f>VLOOKUP(E168,VIP!$A$2:$O13124,8,FALSE)</f>
        <v>Si</v>
      </c>
      <c r="K168" s="142" t="str">
        <f>VLOOKUP(E168,VIP!$A$2:$O16698,6,0)</f>
        <v>NO</v>
      </c>
      <c r="L168" s="155" t="s">
        <v>2433</v>
      </c>
      <c r="M168" s="160" t="s">
        <v>2530</v>
      </c>
      <c r="N168" s="93" t="s">
        <v>2443</v>
      </c>
      <c r="O168" s="142" t="s">
        <v>2630</v>
      </c>
      <c r="P168" s="155"/>
      <c r="Q168" s="161">
        <v>44467.780729166669</v>
      </c>
    </row>
    <row r="169" spans="1:17" s="119" customFormat="1" ht="18" x14ac:dyDescent="0.25">
      <c r="A169" s="142" t="str">
        <f>VLOOKUP(E169,'LISTADO ATM'!$A$2:$C$901,3,0)</f>
        <v>DISTRITO NACIONAL</v>
      </c>
      <c r="B169" s="156">
        <v>3336036943</v>
      </c>
      <c r="C169" s="94">
        <v>44464.821215277778</v>
      </c>
      <c r="D169" s="94" t="s">
        <v>2459</v>
      </c>
      <c r="E169" s="140">
        <v>567</v>
      </c>
      <c r="F169" s="235" t="str">
        <f>VLOOKUP(E169,VIP!$A$2:$O16255,2,0)</f>
        <v>DRBR015</v>
      </c>
      <c r="G169" s="142" t="str">
        <f>VLOOKUP(E169,'LISTADO ATM'!$A$2:$B$900,2,0)</f>
        <v xml:space="preserve">ATM Oficina Máximo Gómez </v>
      </c>
      <c r="H169" s="142" t="str">
        <f>VLOOKUP(E169,VIP!$A$2:$O21216,7,FALSE)</f>
        <v>Si</v>
      </c>
      <c r="I169" s="142" t="str">
        <f>VLOOKUP(E169,VIP!$A$2:$O13181,8,FALSE)</f>
        <v>Si</v>
      </c>
      <c r="J169" s="142" t="str">
        <f>VLOOKUP(E169,VIP!$A$2:$O13131,8,FALSE)</f>
        <v>Si</v>
      </c>
      <c r="K169" s="142" t="str">
        <f>VLOOKUP(E169,VIP!$A$2:$O16705,6,0)</f>
        <v>NO</v>
      </c>
      <c r="L169" s="155" t="s">
        <v>2433</v>
      </c>
      <c r="M169" s="160" t="s">
        <v>2530</v>
      </c>
      <c r="N169" s="93" t="s">
        <v>2443</v>
      </c>
      <c r="O169" s="142" t="s">
        <v>2630</v>
      </c>
      <c r="P169" s="155"/>
      <c r="Q169" s="161">
        <v>44467.415277777778</v>
      </c>
    </row>
    <row r="170" spans="1:17" s="119" customFormat="1" ht="18" x14ac:dyDescent="0.25">
      <c r="A170" s="142" t="str">
        <f>VLOOKUP(E170,'LISTADO ATM'!$A$2:$C$901,3,0)</f>
        <v>DISTRITO NACIONAL</v>
      </c>
      <c r="B170" s="156">
        <v>3336036860</v>
      </c>
      <c r="C170" s="94">
        <v>44464.633726851855</v>
      </c>
      <c r="D170" s="94" t="s">
        <v>2459</v>
      </c>
      <c r="E170" s="140">
        <v>713</v>
      </c>
      <c r="F170" s="235" t="str">
        <f>VLOOKUP(E170,VIP!$A$2:$O16254,2,0)</f>
        <v>DRBR016</v>
      </c>
      <c r="G170" s="142" t="str">
        <f>VLOOKUP(E170,'LISTADO ATM'!$A$2:$B$900,2,0)</f>
        <v xml:space="preserve">ATM Oficina Las Américas </v>
      </c>
      <c r="H170" s="142" t="str">
        <f>VLOOKUP(E170,VIP!$A$2:$O21215,7,FALSE)</f>
        <v>Si</v>
      </c>
      <c r="I170" s="142" t="str">
        <f>VLOOKUP(E170,VIP!$A$2:$O13180,8,FALSE)</f>
        <v>Si</v>
      </c>
      <c r="J170" s="142" t="str">
        <f>VLOOKUP(E170,VIP!$A$2:$O13130,8,FALSE)</f>
        <v>Si</v>
      </c>
      <c r="K170" s="142" t="str">
        <f>VLOOKUP(E170,VIP!$A$2:$O16704,6,0)</f>
        <v>NO</v>
      </c>
      <c r="L170" s="155" t="s">
        <v>2409</v>
      </c>
      <c r="M170" s="160" t="s">
        <v>2530</v>
      </c>
      <c r="N170" s="93" t="s">
        <v>2443</v>
      </c>
      <c r="O170" s="142" t="s">
        <v>2614</v>
      </c>
      <c r="P170" s="155"/>
      <c r="Q170" s="161">
        <v>44467.603472222225</v>
      </c>
    </row>
    <row r="171" spans="1:17" s="119" customFormat="1" ht="18" x14ac:dyDescent="0.25">
      <c r="A171" s="142" t="str">
        <f>VLOOKUP(E171,'LISTADO ATM'!$A$2:$C$901,3,0)</f>
        <v>SUR</v>
      </c>
      <c r="B171" s="156">
        <v>3336036814</v>
      </c>
      <c r="C171" s="94">
        <v>44464.50677083333</v>
      </c>
      <c r="D171" s="94" t="s">
        <v>2174</v>
      </c>
      <c r="E171" s="140">
        <v>699</v>
      </c>
      <c r="F171" s="235" t="str">
        <f>VLOOKUP(E171,VIP!$A$2:$O16256,2,0)</f>
        <v>DRBR699</v>
      </c>
      <c r="G171" s="142" t="str">
        <f>VLOOKUP(E171,'LISTADO ATM'!$A$2:$B$900,2,0)</f>
        <v>ATM S/M Bravo Bani</v>
      </c>
      <c r="H171" s="142" t="str">
        <f>VLOOKUP(E171,VIP!$A$2:$O21217,7,FALSE)</f>
        <v>NO</v>
      </c>
      <c r="I171" s="142" t="str">
        <f>VLOOKUP(E171,VIP!$A$2:$O13182,8,FALSE)</f>
        <v>SI</v>
      </c>
      <c r="J171" s="142" t="str">
        <f>VLOOKUP(E171,VIP!$A$2:$O13132,8,FALSE)</f>
        <v>SI</v>
      </c>
      <c r="K171" s="142" t="str">
        <f>VLOOKUP(E171,VIP!$A$2:$O16706,6,0)</f>
        <v>NO</v>
      </c>
      <c r="L171" s="155" t="s">
        <v>2455</v>
      </c>
      <c r="M171" s="160" t="s">
        <v>2530</v>
      </c>
      <c r="N171" s="93" t="s">
        <v>2443</v>
      </c>
      <c r="O171" s="142" t="s">
        <v>2445</v>
      </c>
      <c r="P171" s="155"/>
      <c r="Q171" s="161">
        <v>44467.603472222225</v>
      </c>
    </row>
    <row r="172" spans="1:17" s="119" customFormat="1" ht="18" x14ac:dyDescent="0.25">
      <c r="A172" s="142" t="str">
        <f>VLOOKUP(E172,'LISTADO ATM'!$A$2:$C$901,3,0)</f>
        <v>DISTRITO NACIONAL</v>
      </c>
      <c r="B172" s="156">
        <v>3336036613</v>
      </c>
      <c r="C172" s="94">
        <v>44464.142511574071</v>
      </c>
      <c r="D172" s="94" t="s">
        <v>2440</v>
      </c>
      <c r="E172" s="140">
        <v>949</v>
      </c>
      <c r="F172" s="235" t="str">
        <f>VLOOKUP(E172,VIP!$A$2:$O16199,2,0)</f>
        <v>DRBR23D</v>
      </c>
      <c r="G172" s="142" t="str">
        <f>VLOOKUP(E172,'LISTADO ATM'!$A$2:$B$900,2,0)</f>
        <v xml:space="preserve">ATM S/M Bravo San Isidro Coral Mall </v>
      </c>
      <c r="H172" s="142" t="str">
        <f>VLOOKUP(E172,VIP!$A$2:$O21160,7,FALSE)</f>
        <v>Si</v>
      </c>
      <c r="I172" s="142" t="str">
        <f>VLOOKUP(E172,VIP!$A$2:$O13125,8,FALSE)</f>
        <v>No</v>
      </c>
      <c r="J172" s="142" t="str">
        <f>VLOOKUP(E172,VIP!$A$2:$O13075,8,FALSE)</f>
        <v>No</v>
      </c>
      <c r="K172" s="142" t="str">
        <f>VLOOKUP(E172,VIP!$A$2:$O16649,6,0)</f>
        <v>NO</v>
      </c>
      <c r="L172" s="155" t="s">
        <v>2625</v>
      </c>
      <c r="M172" s="160" t="s">
        <v>2530</v>
      </c>
      <c r="N172" s="93" t="s">
        <v>2443</v>
      </c>
      <c r="O172" s="142" t="s">
        <v>2444</v>
      </c>
      <c r="P172" s="155"/>
      <c r="Q172" s="161">
        <v>44467.640972222223</v>
      </c>
    </row>
    <row r="173" spans="1:17" s="119" customFormat="1" ht="18" x14ac:dyDescent="0.25">
      <c r="A173" s="142" t="str">
        <f>VLOOKUP(E173,'LISTADO ATM'!$A$2:$C$901,3,0)</f>
        <v>DISTRITO NACIONAL</v>
      </c>
      <c r="B173" s="156">
        <v>3336035911</v>
      </c>
      <c r="C173" s="94">
        <v>44462.566307870373</v>
      </c>
      <c r="D173" s="94" t="s">
        <v>2174</v>
      </c>
      <c r="E173" s="140">
        <v>710</v>
      </c>
      <c r="F173" s="235" t="str">
        <f>VLOOKUP(E173,VIP!$A$2:$O16180,2,0)</f>
        <v>DRBR506</v>
      </c>
      <c r="G173" s="142" t="str">
        <f>VLOOKUP(E173,'LISTADO ATM'!$A$2:$B$900,2,0)</f>
        <v xml:space="preserve">ATM S/M Soberano </v>
      </c>
      <c r="H173" s="142" t="str">
        <f>VLOOKUP(E173,VIP!$A$2:$O21141,7,FALSE)</f>
        <v>Si</v>
      </c>
      <c r="I173" s="142" t="str">
        <f>VLOOKUP(E173,VIP!$A$2:$O13106,8,FALSE)</f>
        <v>Si</v>
      </c>
      <c r="J173" s="142" t="str">
        <f>VLOOKUP(E173,VIP!$A$2:$O13056,8,FALSE)</f>
        <v>Si</v>
      </c>
      <c r="K173" s="142" t="str">
        <f>VLOOKUP(E173,VIP!$A$2:$O16630,6,0)</f>
        <v>NO</v>
      </c>
      <c r="L173" s="155" t="s">
        <v>2629</v>
      </c>
      <c r="M173" s="160" t="s">
        <v>2530</v>
      </c>
      <c r="N173" s="93" t="s">
        <v>2627</v>
      </c>
      <c r="O173" s="142" t="s">
        <v>2445</v>
      </c>
      <c r="P173" s="155"/>
      <c r="Q173" s="161">
        <v>44467.57708333333</v>
      </c>
    </row>
    <row r="1022968" spans="16:16" ht="18" x14ac:dyDescent="0.25">
      <c r="P1022968" s="127"/>
    </row>
  </sheetData>
  <autoFilter ref="A4:Q128">
    <sortState ref="A5:Q173">
      <sortCondition descending="1" ref="C4:C12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74:B1048576 B1:B4">
    <cfRule type="duplicateValues" dxfId="584" priority="162899"/>
    <cfRule type="duplicateValues" dxfId="583" priority="162900"/>
  </conditionalFormatting>
  <conditionalFormatting sqref="B174:B1048576 B1:B4">
    <cfRule type="duplicateValues" dxfId="582" priority="162907"/>
  </conditionalFormatting>
  <conditionalFormatting sqref="B174:B1048576">
    <cfRule type="duplicateValues" dxfId="581" priority="162911"/>
    <cfRule type="duplicateValues" dxfId="580" priority="162912"/>
  </conditionalFormatting>
  <conditionalFormatting sqref="B174:B1048576 B1:B4">
    <cfRule type="duplicateValues" dxfId="579" priority="162917"/>
    <cfRule type="duplicateValues" dxfId="578" priority="162918"/>
    <cfRule type="duplicateValues" dxfId="577" priority="162919"/>
  </conditionalFormatting>
  <conditionalFormatting sqref="B174:B1048576">
    <cfRule type="duplicateValues" dxfId="576" priority="162929"/>
  </conditionalFormatting>
  <conditionalFormatting sqref="E174:E1048576 E1:E4">
    <cfRule type="duplicateValues" dxfId="575" priority="162932"/>
  </conditionalFormatting>
  <conditionalFormatting sqref="E174:E1048576">
    <cfRule type="duplicateValues" dxfId="574" priority="162936"/>
  </conditionalFormatting>
  <conditionalFormatting sqref="E174:E1048576 E1:E4">
    <cfRule type="duplicateValues" dxfId="573" priority="162939"/>
    <cfRule type="duplicateValues" dxfId="572" priority="162940"/>
  </conditionalFormatting>
  <conditionalFormatting sqref="E174:E1048576 E1:E4">
    <cfRule type="duplicateValues" dxfId="571" priority="162947"/>
    <cfRule type="duplicateValues" dxfId="570" priority="162948"/>
    <cfRule type="duplicateValues" dxfId="569" priority="162949"/>
  </conditionalFormatting>
  <conditionalFormatting sqref="E174:E1048576">
    <cfRule type="duplicateValues" dxfId="568" priority="162959"/>
    <cfRule type="duplicateValues" dxfId="567" priority="162960"/>
    <cfRule type="duplicateValues" dxfId="566" priority="162961"/>
  </conditionalFormatting>
  <conditionalFormatting sqref="E174:E1048576">
    <cfRule type="duplicateValues" dxfId="565" priority="162968"/>
    <cfRule type="duplicateValues" dxfId="564" priority="162969"/>
  </conditionalFormatting>
  <conditionalFormatting sqref="B174:B1048576 B1:B4">
    <cfRule type="duplicateValues" dxfId="563" priority="162974"/>
    <cfRule type="duplicateValues" dxfId="562" priority="162975"/>
    <cfRule type="duplicateValues" dxfId="561" priority="162976"/>
    <cfRule type="duplicateValues" dxfId="560" priority="162977"/>
  </conditionalFormatting>
  <conditionalFormatting sqref="B174:B1048576 B1:B4">
    <cfRule type="duplicateValues" dxfId="559" priority="162994"/>
    <cfRule type="duplicateValues" dxfId="558" priority="162995"/>
    <cfRule type="duplicateValues" dxfId="557" priority="162996"/>
    <cfRule type="duplicateValues" dxfId="556" priority="162997"/>
    <cfRule type="duplicateValues" dxfId="555" priority="162998"/>
  </conditionalFormatting>
  <conditionalFormatting sqref="E174:E1048576 E1:E4">
    <cfRule type="duplicateValues" dxfId="554" priority="163009"/>
    <cfRule type="duplicateValues" dxfId="553" priority="163010"/>
    <cfRule type="duplicateValues" dxfId="552" priority="163011"/>
    <cfRule type="duplicateValues" dxfId="551" priority="163012"/>
  </conditionalFormatting>
  <conditionalFormatting sqref="B174:B1048576 B1:B78">
    <cfRule type="duplicateValues" dxfId="550" priority="608"/>
    <cfRule type="duplicateValues" dxfId="549" priority="625"/>
    <cfRule type="duplicateValues" dxfId="548" priority="626"/>
  </conditionalFormatting>
  <conditionalFormatting sqref="B79:B81">
    <cfRule type="duplicateValues" dxfId="547" priority="218"/>
    <cfRule type="duplicateValues" dxfId="546" priority="219"/>
    <cfRule type="duplicateValues" dxfId="545" priority="220"/>
  </conditionalFormatting>
  <conditionalFormatting sqref="B79:B81">
    <cfRule type="duplicateValues" dxfId="544" priority="216"/>
    <cfRule type="duplicateValues" dxfId="543" priority="217"/>
  </conditionalFormatting>
  <conditionalFormatting sqref="B79:B81">
    <cfRule type="duplicateValues" dxfId="542" priority="215"/>
  </conditionalFormatting>
  <conditionalFormatting sqref="B79:B81">
    <cfRule type="duplicateValues" dxfId="541" priority="212"/>
    <cfRule type="duplicateValues" dxfId="540" priority="213"/>
    <cfRule type="duplicateValues" dxfId="539" priority="214"/>
  </conditionalFormatting>
  <conditionalFormatting sqref="E79:E81">
    <cfRule type="duplicateValues" dxfId="538" priority="211"/>
  </conditionalFormatting>
  <conditionalFormatting sqref="E79:E81">
    <cfRule type="duplicateValues" dxfId="537" priority="209"/>
    <cfRule type="duplicateValues" dxfId="536" priority="210"/>
  </conditionalFormatting>
  <conditionalFormatting sqref="E79:E81">
    <cfRule type="duplicateValues" dxfId="535" priority="206"/>
    <cfRule type="duplicateValues" dxfId="534" priority="207"/>
    <cfRule type="duplicateValues" dxfId="533" priority="208"/>
  </conditionalFormatting>
  <conditionalFormatting sqref="B79:B81">
    <cfRule type="duplicateValues" dxfId="532" priority="202"/>
    <cfRule type="duplicateValues" dxfId="531" priority="203"/>
    <cfRule type="duplicateValues" dxfId="530" priority="204"/>
    <cfRule type="duplicateValues" dxfId="529" priority="205"/>
  </conditionalFormatting>
  <conditionalFormatting sqref="B79:B81">
    <cfRule type="duplicateValues" dxfId="528" priority="197"/>
    <cfRule type="duplicateValues" dxfId="527" priority="198"/>
    <cfRule type="duplicateValues" dxfId="526" priority="199"/>
    <cfRule type="duplicateValues" dxfId="525" priority="200"/>
    <cfRule type="duplicateValues" dxfId="524" priority="201"/>
  </conditionalFormatting>
  <conditionalFormatting sqref="E79:E81">
    <cfRule type="duplicateValues" dxfId="523" priority="193"/>
    <cfRule type="duplicateValues" dxfId="522" priority="194"/>
    <cfRule type="duplicateValues" dxfId="521" priority="195"/>
    <cfRule type="duplicateValues" dxfId="520" priority="196"/>
  </conditionalFormatting>
  <conditionalFormatting sqref="B79:B81">
    <cfRule type="duplicateValues" dxfId="519" priority="191"/>
    <cfRule type="duplicateValues" dxfId="518" priority="192"/>
  </conditionalFormatting>
  <conditionalFormatting sqref="B79:B81">
    <cfRule type="duplicateValues" dxfId="517" priority="190"/>
  </conditionalFormatting>
  <conditionalFormatting sqref="B79:B81">
    <cfRule type="duplicateValues" dxfId="516" priority="187"/>
    <cfRule type="duplicateValues" dxfId="515" priority="188"/>
    <cfRule type="duplicateValues" dxfId="514" priority="189"/>
  </conditionalFormatting>
  <conditionalFormatting sqref="B79:B81">
    <cfRule type="duplicateValues" dxfId="513" priority="183"/>
    <cfRule type="duplicateValues" dxfId="512" priority="184"/>
    <cfRule type="duplicateValues" dxfId="511" priority="185"/>
    <cfRule type="duplicateValues" dxfId="510" priority="186"/>
  </conditionalFormatting>
  <conditionalFormatting sqref="B79:B81">
    <cfRule type="duplicateValues" dxfId="509" priority="178"/>
    <cfRule type="duplicateValues" dxfId="508" priority="179"/>
    <cfRule type="duplicateValues" dxfId="507" priority="180"/>
    <cfRule type="duplicateValues" dxfId="506" priority="181"/>
    <cfRule type="duplicateValues" dxfId="505" priority="182"/>
  </conditionalFormatting>
  <conditionalFormatting sqref="B174:B1048576 B1:B81">
    <cfRule type="duplicateValues" dxfId="504" priority="177"/>
  </conditionalFormatting>
  <conditionalFormatting sqref="E174:E1048576 E1:E81">
    <cfRule type="duplicateValues" dxfId="503" priority="176"/>
  </conditionalFormatting>
  <conditionalFormatting sqref="E174:E1048576 E1:E117">
    <cfRule type="duplicateValues" dxfId="502" priority="63"/>
  </conditionalFormatting>
  <conditionalFormatting sqref="B105:B128">
    <cfRule type="duplicateValues" dxfId="501" priority="173173"/>
    <cfRule type="duplicateValues" dxfId="500" priority="173174"/>
    <cfRule type="duplicateValues" dxfId="499" priority="173175"/>
  </conditionalFormatting>
  <conditionalFormatting sqref="B105:B128">
    <cfRule type="duplicateValues" dxfId="498" priority="173176"/>
    <cfRule type="duplicateValues" dxfId="497" priority="173177"/>
  </conditionalFormatting>
  <conditionalFormatting sqref="B105:B128">
    <cfRule type="duplicateValues" dxfId="496" priority="173178"/>
  </conditionalFormatting>
  <conditionalFormatting sqref="E105:E117">
    <cfRule type="duplicateValues" dxfId="495" priority="173179"/>
  </conditionalFormatting>
  <conditionalFormatting sqref="E105:E117">
    <cfRule type="duplicateValues" dxfId="494" priority="173180"/>
    <cfRule type="duplicateValues" dxfId="493" priority="173181"/>
  </conditionalFormatting>
  <conditionalFormatting sqref="E105:E117">
    <cfRule type="duplicateValues" dxfId="492" priority="173182"/>
    <cfRule type="duplicateValues" dxfId="491" priority="173183"/>
    <cfRule type="duplicateValues" dxfId="490" priority="173184"/>
  </conditionalFormatting>
  <conditionalFormatting sqref="B105:B128">
    <cfRule type="duplicateValues" dxfId="489" priority="173185"/>
    <cfRule type="duplicateValues" dxfId="488" priority="173186"/>
    <cfRule type="duplicateValues" dxfId="487" priority="173187"/>
    <cfRule type="duplicateValues" dxfId="486" priority="173188"/>
  </conditionalFormatting>
  <conditionalFormatting sqref="B105:B128">
    <cfRule type="duplicateValues" dxfId="485" priority="173189"/>
    <cfRule type="duplicateValues" dxfId="484" priority="173190"/>
    <cfRule type="duplicateValues" dxfId="483" priority="173191"/>
    <cfRule type="duplicateValues" dxfId="482" priority="173192"/>
    <cfRule type="duplicateValues" dxfId="481" priority="173193"/>
  </conditionalFormatting>
  <conditionalFormatting sqref="E105:E117">
    <cfRule type="duplicateValues" dxfId="480" priority="173194"/>
    <cfRule type="duplicateValues" dxfId="479" priority="173195"/>
    <cfRule type="duplicateValues" dxfId="478" priority="173196"/>
    <cfRule type="duplicateValues" dxfId="477" priority="173197"/>
  </conditionalFormatting>
  <conditionalFormatting sqref="B67:B78">
    <cfRule type="duplicateValues" dxfId="476" priority="173532"/>
    <cfRule type="duplicateValues" dxfId="475" priority="173533"/>
  </conditionalFormatting>
  <conditionalFormatting sqref="B67:B78">
    <cfRule type="duplicateValues" dxfId="474" priority="173536"/>
  </conditionalFormatting>
  <conditionalFormatting sqref="B67:B78">
    <cfRule type="duplicateValues" dxfId="473" priority="173538"/>
    <cfRule type="duplicateValues" dxfId="472" priority="173539"/>
    <cfRule type="duplicateValues" dxfId="471" priority="173540"/>
  </conditionalFormatting>
  <conditionalFormatting sqref="E67:E78">
    <cfRule type="duplicateValues" dxfId="470" priority="173544"/>
  </conditionalFormatting>
  <conditionalFormatting sqref="E67:E78">
    <cfRule type="duplicateValues" dxfId="469" priority="173546"/>
    <cfRule type="duplicateValues" dxfId="468" priority="173547"/>
  </conditionalFormatting>
  <conditionalFormatting sqref="E67:E78">
    <cfRule type="duplicateValues" dxfId="467" priority="173550"/>
    <cfRule type="duplicateValues" dxfId="466" priority="173551"/>
    <cfRule type="duplicateValues" dxfId="465" priority="173552"/>
  </conditionalFormatting>
  <conditionalFormatting sqref="B67:B78">
    <cfRule type="duplicateValues" dxfId="464" priority="173556"/>
    <cfRule type="duplicateValues" dxfId="463" priority="173557"/>
    <cfRule type="duplicateValues" dxfId="462" priority="173558"/>
    <cfRule type="duplicateValues" dxfId="461" priority="173559"/>
  </conditionalFormatting>
  <conditionalFormatting sqref="B67:B78">
    <cfRule type="duplicateValues" dxfId="460" priority="173564"/>
    <cfRule type="duplicateValues" dxfId="459" priority="173565"/>
    <cfRule type="duplicateValues" dxfId="458" priority="173566"/>
    <cfRule type="duplicateValues" dxfId="457" priority="173567"/>
    <cfRule type="duplicateValues" dxfId="456" priority="173568"/>
  </conditionalFormatting>
  <conditionalFormatting sqref="E67:E78">
    <cfRule type="duplicateValues" dxfId="455" priority="173574"/>
    <cfRule type="duplicateValues" dxfId="454" priority="173575"/>
    <cfRule type="duplicateValues" dxfId="453" priority="173576"/>
    <cfRule type="duplicateValues" dxfId="452" priority="173577"/>
  </conditionalFormatting>
  <conditionalFormatting sqref="B82:B104">
    <cfRule type="duplicateValues" dxfId="451" priority="173643"/>
    <cfRule type="duplicateValues" dxfId="450" priority="173644"/>
    <cfRule type="duplicateValues" dxfId="449" priority="173645"/>
  </conditionalFormatting>
  <conditionalFormatting sqref="B82:B104">
    <cfRule type="duplicateValues" dxfId="448" priority="173649"/>
    <cfRule type="duplicateValues" dxfId="447" priority="173650"/>
  </conditionalFormatting>
  <conditionalFormatting sqref="B82:B104">
    <cfRule type="duplicateValues" dxfId="446" priority="173653"/>
  </conditionalFormatting>
  <conditionalFormatting sqref="E82:E104">
    <cfRule type="duplicateValues" dxfId="445" priority="173655"/>
  </conditionalFormatting>
  <conditionalFormatting sqref="E82:E104">
    <cfRule type="duplicateValues" dxfId="444" priority="173657"/>
    <cfRule type="duplicateValues" dxfId="443" priority="173658"/>
  </conditionalFormatting>
  <conditionalFormatting sqref="E82:E104">
    <cfRule type="duplicateValues" dxfId="442" priority="173661"/>
    <cfRule type="duplicateValues" dxfId="441" priority="173662"/>
    <cfRule type="duplicateValues" dxfId="440" priority="173663"/>
  </conditionalFormatting>
  <conditionalFormatting sqref="B82:B104">
    <cfRule type="duplicateValues" dxfId="439" priority="173667"/>
    <cfRule type="duplicateValues" dxfId="438" priority="173668"/>
    <cfRule type="duplicateValues" dxfId="437" priority="173669"/>
    <cfRule type="duplicateValues" dxfId="436" priority="173670"/>
  </conditionalFormatting>
  <conditionalFormatting sqref="B82:B104">
    <cfRule type="duplicateValues" dxfId="435" priority="173675"/>
    <cfRule type="duplicateValues" dxfId="434" priority="173676"/>
    <cfRule type="duplicateValues" dxfId="433" priority="173677"/>
    <cfRule type="duplicateValues" dxfId="432" priority="173678"/>
    <cfRule type="duplicateValues" dxfId="431" priority="173679"/>
  </conditionalFormatting>
  <conditionalFormatting sqref="E82:E104">
    <cfRule type="duplicateValues" dxfId="430" priority="173685"/>
    <cfRule type="duplicateValues" dxfId="429" priority="173686"/>
    <cfRule type="duplicateValues" dxfId="428" priority="173687"/>
    <cfRule type="duplicateValues" dxfId="427" priority="173688"/>
  </conditionalFormatting>
  <conditionalFormatting sqref="E5:E11">
    <cfRule type="duplicateValues" dxfId="426" priority="173880"/>
  </conditionalFormatting>
  <conditionalFormatting sqref="E5:E11">
    <cfRule type="duplicateValues" dxfId="425" priority="173882"/>
    <cfRule type="duplicateValues" dxfId="424" priority="173883"/>
  </conditionalFormatting>
  <conditionalFormatting sqref="E5:E11">
    <cfRule type="duplicateValues" dxfId="423" priority="173886"/>
    <cfRule type="duplicateValues" dxfId="422" priority="173887"/>
    <cfRule type="duplicateValues" dxfId="421" priority="173888"/>
  </conditionalFormatting>
  <conditionalFormatting sqref="E5:E11">
    <cfRule type="duplicateValues" dxfId="420" priority="173892"/>
    <cfRule type="duplicateValues" dxfId="419" priority="173893"/>
    <cfRule type="duplicateValues" dxfId="418" priority="173894"/>
    <cfRule type="duplicateValues" dxfId="417" priority="173895"/>
  </conditionalFormatting>
  <conditionalFormatting sqref="B5:B11">
    <cfRule type="duplicateValues" dxfId="416" priority="173900"/>
    <cfRule type="duplicateValues" dxfId="415" priority="173901"/>
  </conditionalFormatting>
  <conditionalFormatting sqref="B5:B11">
    <cfRule type="duplicateValues" dxfId="414" priority="173904"/>
  </conditionalFormatting>
  <conditionalFormatting sqref="B5:B11">
    <cfRule type="duplicateValues" dxfId="413" priority="173906"/>
    <cfRule type="duplicateValues" dxfId="412" priority="173907"/>
    <cfRule type="duplicateValues" dxfId="411" priority="173908"/>
  </conditionalFormatting>
  <conditionalFormatting sqref="B5:B11">
    <cfRule type="duplicateValues" dxfId="410" priority="173912"/>
    <cfRule type="duplicateValues" dxfId="409" priority="173913"/>
    <cfRule type="duplicateValues" dxfId="408" priority="173914"/>
    <cfRule type="duplicateValues" dxfId="407" priority="173915"/>
  </conditionalFormatting>
  <conditionalFormatting sqref="B5:B11">
    <cfRule type="duplicateValues" dxfId="406" priority="173920"/>
    <cfRule type="duplicateValues" dxfId="405" priority="173921"/>
    <cfRule type="duplicateValues" dxfId="404" priority="173922"/>
    <cfRule type="duplicateValues" dxfId="403" priority="173923"/>
    <cfRule type="duplicateValues" dxfId="402" priority="173924"/>
  </conditionalFormatting>
  <conditionalFormatting sqref="B12:B42">
    <cfRule type="duplicateValues" dxfId="401" priority="173994"/>
    <cfRule type="duplicateValues" dxfId="400" priority="173995"/>
  </conditionalFormatting>
  <conditionalFormatting sqref="B12:B42">
    <cfRule type="duplicateValues" dxfId="399" priority="173998"/>
  </conditionalFormatting>
  <conditionalFormatting sqref="B12:B42">
    <cfRule type="duplicateValues" dxfId="398" priority="174000"/>
    <cfRule type="duplicateValues" dxfId="397" priority="174001"/>
    <cfRule type="duplicateValues" dxfId="396" priority="174002"/>
  </conditionalFormatting>
  <conditionalFormatting sqref="E12:E42">
    <cfRule type="duplicateValues" dxfId="395" priority="174006"/>
  </conditionalFormatting>
  <conditionalFormatting sqref="E12:E42">
    <cfRule type="duplicateValues" dxfId="394" priority="174008"/>
    <cfRule type="duplicateValues" dxfId="393" priority="174009"/>
  </conditionalFormatting>
  <conditionalFormatting sqref="E12:E42">
    <cfRule type="duplicateValues" dxfId="392" priority="174012"/>
    <cfRule type="duplicateValues" dxfId="391" priority="174013"/>
    <cfRule type="duplicateValues" dxfId="390" priority="174014"/>
  </conditionalFormatting>
  <conditionalFormatting sqref="B12:B42">
    <cfRule type="duplicateValues" dxfId="389" priority="174018"/>
    <cfRule type="duplicateValues" dxfId="388" priority="174019"/>
    <cfRule type="duplicateValues" dxfId="387" priority="174020"/>
    <cfRule type="duplicateValues" dxfId="386" priority="174021"/>
  </conditionalFormatting>
  <conditionalFormatting sqref="B12:B42">
    <cfRule type="duplicateValues" dxfId="385" priority="174026"/>
    <cfRule type="duplicateValues" dxfId="384" priority="174027"/>
    <cfRule type="duplicateValues" dxfId="383" priority="174028"/>
    <cfRule type="duplicateValues" dxfId="382" priority="174029"/>
    <cfRule type="duplicateValues" dxfId="381" priority="174030"/>
  </conditionalFormatting>
  <conditionalFormatting sqref="E12:E42">
    <cfRule type="duplicateValues" dxfId="380" priority="174036"/>
    <cfRule type="duplicateValues" dxfId="379" priority="174037"/>
    <cfRule type="duplicateValues" dxfId="378" priority="174038"/>
    <cfRule type="duplicateValues" dxfId="377" priority="174039"/>
  </conditionalFormatting>
  <conditionalFormatting sqref="B43:B66">
    <cfRule type="duplicateValues" dxfId="376" priority="174106"/>
    <cfRule type="duplicateValues" dxfId="375" priority="174107"/>
  </conditionalFormatting>
  <conditionalFormatting sqref="B43:B66">
    <cfRule type="duplicateValues" dxfId="374" priority="174110"/>
  </conditionalFormatting>
  <conditionalFormatting sqref="B43:B66">
    <cfRule type="duplicateValues" dxfId="373" priority="174112"/>
    <cfRule type="duplicateValues" dxfId="372" priority="174113"/>
    <cfRule type="duplicateValues" dxfId="371" priority="174114"/>
  </conditionalFormatting>
  <conditionalFormatting sqref="E43:E66">
    <cfRule type="duplicateValues" dxfId="370" priority="174118"/>
  </conditionalFormatting>
  <conditionalFormatting sqref="E43:E66">
    <cfRule type="duplicateValues" dxfId="369" priority="174120"/>
    <cfRule type="duplicateValues" dxfId="368" priority="174121"/>
  </conditionalFormatting>
  <conditionalFormatting sqref="E43:E66">
    <cfRule type="duplicateValues" dxfId="367" priority="174124"/>
    <cfRule type="duplicateValues" dxfId="366" priority="174125"/>
    <cfRule type="duplicateValues" dxfId="365" priority="174126"/>
  </conditionalFormatting>
  <conditionalFormatting sqref="B43:B66">
    <cfRule type="duplicateValues" dxfId="364" priority="174130"/>
    <cfRule type="duplicateValues" dxfId="363" priority="174131"/>
    <cfRule type="duplicateValues" dxfId="362" priority="174132"/>
    <cfRule type="duplicateValues" dxfId="361" priority="174133"/>
  </conditionalFormatting>
  <conditionalFormatting sqref="B43:B66">
    <cfRule type="duplicateValues" dxfId="360" priority="174138"/>
    <cfRule type="duplicateValues" dxfId="359" priority="174139"/>
    <cfRule type="duplicateValues" dxfId="358" priority="174140"/>
    <cfRule type="duplicateValues" dxfId="357" priority="174141"/>
    <cfRule type="duplicateValues" dxfId="356" priority="174142"/>
  </conditionalFormatting>
  <conditionalFormatting sqref="E43:E66">
    <cfRule type="duplicateValues" dxfId="355" priority="174148"/>
    <cfRule type="duplicateValues" dxfId="354" priority="174149"/>
    <cfRule type="duplicateValues" dxfId="353" priority="174150"/>
    <cfRule type="duplicateValues" dxfId="352" priority="174151"/>
  </conditionalFormatting>
  <conditionalFormatting sqref="B5:B78">
    <cfRule type="duplicateValues" dxfId="351" priority="174156"/>
    <cfRule type="duplicateValues" dxfId="350" priority="174157"/>
  </conditionalFormatting>
  <conditionalFormatting sqref="B5:B78">
    <cfRule type="duplicateValues" dxfId="349" priority="174160"/>
  </conditionalFormatting>
  <conditionalFormatting sqref="B5:B78">
    <cfRule type="duplicateValues" dxfId="348" priority="174162"/>
    <cfRule type="duplicateValues" dxfId="347" priority="174163"/>
    <cfRule type="duplicateValues" dxfId="346" priority="174164"/>
  </conditionalFormatting>
  <conditionalFormatting sqref="B5:B78">
    <cfRule type="duplicateValues" dxfId="345" priority="174168"/>
    <cfRule type="duplicateValues" dxfId="344" priority="174169"/>
    <cfRule type="duplicateValues" dxfId="343" priority="174170"/>
    <cfRule type="duplicateValues" dxfId="342" priority="174171"/>
  </conditionalFormatting>
  <conditionalFormatting sqref="B5:B78">
    <cfRule type="duplicateValues" dxfId="341" priority="174176"/>
    <cfRule type="duplicateValues" dxfId="340" priority="174177"/>
    <cfRule type="duplicateValues" dxfId="339" priority="174178"/>
    <cfRule type="duplicateValues" dxfId="338" priority="174179"/>
    <cfRule type="duplicateValues" dxfId="337" priority="174180"/>
  </conditionalFormatting>
  <conditionalFormatting sqref="B129:B159">
    <cfRule type="duplicateValues" dxfId="49" priority="174212"/>
    <cfRule type="duplicateValues" dxfId="48" priority="174213"/>
    <cfRule type="duplicateValues" dxfId="47" priority="174214"/>
  </conditionalFormatting>
  <conditionalFormatting sqref="B129:B159">
    <cfRule type="duplicateValues" dxfId="46" priority="174218"/>
    <cfRule type="duplicateValues" dxfId="45" priority="174219"/>
  </conditionalFormatting>
  <conditionalFormatting sqref="B129:B159">
    <cfRule type="duplicateValues" dxfId="44" priority="174222"/>
  </conditionalFormatting>
  <conditionalFormatting sqref="B129:B159">
    <cfRule type="duplicateValues" dxfId="43" priority="174224"/>
    <cfRule type="duplicateValues" dxfId="42" priority="174225"/>
    <cfRule type="duplicateValues" dxfId="41" priority="174226"/>
    <cfRule type="duplicateValues" dxfId="40" priority="174227"/>
  </conditionalFormatting>
  <conditionalFormatting sqref="B129:B159">
    <cfRule type="duplicateValues" dxfId="39" priority="174232"/>
    <cfRule type="duplicateValues" dxfId="38" priority="174233"/>
    <cfRule type="duplicateValues" dxfId="37" priority="174234"/>
    <cfRule type="duplicateValues" dxfId="36" priority="174235"/>
    <cfRule type="duplicateValues" dxfId="35" priority="174236"/>
  </conditionalFormatting>
  <conditionalFormatting sqref="E118:F159 F160:F173">
    <cfRule type="duplicateValues" dxfId="34" priority="174242"/>
  </conditionalFormatting>
  <conditionalFormatting sqref="E118:F159 F160:F173">
    <cfRule type="duplicateValues" dxfId="33" priority="174244"/>
    <cfRule type="duplicateValues" dxfId="32" priority="174245"/>
  </conditionalFormatting>
  <conditionalFormatting sqref="E118:F159 F160:F173">
    <cfRule type="duplicateValues" dxfId="31" priority="174248"/>
    <cfRule type="duplicateValues" dxfId="30" priority="174249"/>
    <cfRule type="duplicateValues" dxfId="29" priority="174250"/>
  </conditionalFormatting>
  <conditionalFormatting sqref="E118:F159 F160:F173">
    <cfRule type="duplicateValues" dxfId="28" priority="174254"/>
    <cfRule type="duplicateValues" dxfId="27" priority="174255"/>
    <cfRule type="duplicateValues" dxfId="26" priority="174256"/>
    <cfRule type="duplicateValues" dxfId="25" priority="174257"/>
  </conditionalFormatting>
  <conditionalFormatting sqref="B160:B173">
    <cfRule type="duplicateValues" dxfId="24" priority="23"/>
    <cfRule type="duplicateValues" dxfId="23" priority="24"/>
    <cfRule type="duplicateValues" dxfId="22" priority="25"/>
  </conditionalFormatting>
  <conditionalFormatting sqref="B160:B173">
    <cfRule type="duplicateValues" dxfId="21" priority="21"/>
    <cfRule type="duplicateValues" dxfId="20" priority="22"/>
  </conditionalFormatting>
  <conditionalFormatting sqref="B160:B173">
    <cfRule type="duplicateValues" dxfId="19" priority="20"/>
  </conditionalFormatting>
  <conditionalFormatting sqref="B160:B173">
    <cfRule type="duplicateValues" dxfId="18" priority="16"/>
    <cfRule type="duplicateValues" dxfId="17" priority="17"/>
    <cfRule type="duplicateValues" dxfId="16" priority="18"/>
    <cfRule type="duplicateValues" dxfId="15" priority="19"/>
  </conditionalFormatting>
  <conditionalFormatting sqref="B160:B173"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</conditionalFormatting>
  <conditionalFormatting sqref="E160:E173">
    <cfRule type="duplicateValues" dxfId="9" priority="10"/>
  </conditionalFormatting>
  <conditionalFormatting sqref="E160:E173">
    <cfRule type="duplicateValues" dxfId="8" priority="8"/>
    <cfRule type="duplicateValues" dxfId="7" priority="9"/>
  </conditionalFormatting>
  <conditionalFormatting sqref="E160:E173">
    <cfRule type="duplicateValues" dxfId="6" priority="5"/>
    <cfRule type="duplicateValues" dxfId="5" priority="6"/>
    <cfRule type="duplicateValues" dxfId="4" priority="7"/>
  </conditionalFormatting>
  <conditionalFormatting sqref="E160:E173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5"/>
  <sheetViews>
    <sheetView topLeftCell="A40" zoomScale="70" zoomScaleNormal="70" workbookViewId="0">
      <selection activeCell="G2" sqref="G2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186" t="s">
        <v>2144</v>
      </c>
      <c r="B1" s="187"/>
      <c r="C1" s="187"/>
      <c r="D1" s="187"/>
      <c r="E1" s="188"/>
      <c r="F1" s="171" t="s">
        <v>2535</v>
      </c>
      <c r="G1" s="172"/>
      <c r="H1" s="98">
        <f>COUNTIF(A:E,"2 Gavetas Vacías + 1 Fallando")</f>
        <v>0</v>
      </c>
      <c r="I1" s="98">
        <f>COUNTIF(A:E,("3 Gavetas Vacías"))</f>
        <v>8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189" t="s">
        <v>2605</v>
      </c>
      <c r="B2" s="190"/>
      <c r="C2" s="190"/>
      <c r="D2" s="190"/>
      <c r="E2" s="191"/>
      <c r="F2" s="97" t="s">
        <v>2534</v>
      </c>
      <c r="G2" s="96">
        <f>G3+G4</f>
        <v>169</v>
      </c>
      <c r="H2" s="97" t="s">
        <v>2541</v>
      </c>
      <c r="I2" s="96">
        <f>COUNTIF(A:E,"Abastecido")</f>
        <v>55</v>
      </c>
      <c r="J2" s="97" t="s">
        <v>2553</v>
      </c>
      <c r="K2" s="96">
        <f>COUNTIF(REPORTE!A:Q,"REINICIO FALLIDO")</f>
        <v>0</v>
      </c>
    </row>
    <row r="3" spans="1:11" ht="15" customHeight="1" x14ac:dyDescent="0.25">
      <c r="A3" s="195"/>
      <c r="B3" s="178"/>
      <c r="C3" s="196"/>
      <c r="D3" s="196"/>
      <c r="E3" s="197"/>
      <c r="F3" s="97" t="s">
        <v>2533</v>
      </c>
      <c r="G3" s="96">
        <f>COUNTIF(REPORTE!A:Q,"fuera de Servicio")</f>
        <v>77</v>
      </c>
      <c r="H3" s="97" t="s">
        <v>2609</v>
      </c>
      <c r="I3" s="96">
        <f>COUNTIF(A:E,"GAVETAS VACIAS + GAVETAS FALLANDO")</f>
        <v>9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3" t="s">
        <v>2405</v>
      </c>
      <c r="B4" s="147">
        <v>44466.25</v>
      </c>
      <c r="C4" s="198"/>
      <c r="D4" s="198"/>
      <c r="E4" s="199"/>
      <c r="F4" s="97" t="s">
        <v>2530</v>
      </c>
      <c r="G4" s="96">
        <f>COUNTIF(REPORTE!A:Q,"En Servicio")</f>
        <v>92</v>
      </c>
      <c r="H4" s="97" t="s">
        <v>2608</v>
      </c>
      <c r="I4" s="96">
        <f>COUNTIF(A:E,"Solucionado")</f>
        <v>10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3" t="s">
        <v>2406</v>
      </c>
      <c r="B5" s="147">
        <v>44466.708333333336</v>
      </c>
      <c r="C5" s="198"/>
      <c r="D5" s="198"/>
      <c r="E5" s="199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202"/>
      <c r="B6" s="203"/>
      <c r="C6" s="200"/>
      <c r="D6" s="200"/>
      <c r="E6" s="201"/>
      <c r="F6" s="97" t="s">
        <v>2532</v>
      </c>
      <c r="G6" s="96">
        <f>COUNTIF(REPORTE!A:Q,"CARGA EXITOSA")</f>
        <v>0</v>
      </c>
      <c r="H6" s="97" t="s">
        <v>2540</v>
      </c>
      <c r="I6" s="96">
        <f>COUNTIF(A:E,"GAVETA DE DEPOSITO LLENA")</f>
        <v>0</v>
      </c>
      <c r="J6" s="119"/>
      <c r="K6" s="119"/>
    </row>
    <row r="7" spans="1:11" ht="18" customHeight="1" thickBot="1" x14ac:dyDescent="0.3">
      <c r="A7" s="192" t="s">
        <v>2557</v>
      </c>
      <c r="B7" s="193"/>
      <c r="C7" s="193"/>
      <c r="D7" s="193"/>
      <c r="E7" s="194"/>
      <c r="F7" s="97" t="s">
        <v>2607</v>
      </c>
      <c r="G7" s="96">
        <f>COUNTIF(A:E,"Sin Efectivo")</f>
        <v>12</v>
      </c>
      <c r="H7" s="97" t="s">
        <v>2539</v>
      </c>
      <c r="I7" s="96">
        <f>COUNTIF(A:E,"GAVETA DE RECHAZO LLENA")</f>
        <v>3</v>
      </c>
      <c r="J7" s="119"/>
      <c r="K7" s="119"/>
    </row>
    <row r="8" spans="1:11" ht="18.75" customHeight="1" x14ac:dyDescent="0.25">
      <c r="A8" s="148" t="s">
        <v>15</v>
      </c>
      <c r="B8" s="148" t="s">
        <v>2407</v>
      </c>
      <c r="C8" s="148" t="s">
        <v>46</v>
      </c>
      <c r="D8" s="151" t="s">
        <v>2410</v>
      </c>
      <c r="E8" s="148" t="s">
        <v>2408</v>
      </c>
    </row>
    <row r="9" spans="1:11" s="119" customFormat="1" ht="18" x14ac:dyDescent="0.25">
      <c r="A9" s="145" t="s">
        <v>1270</v>
      </c>
      <c r="B9" s="156">
        <v>622</v>
      </c>
      <c r="C9" s="145" t="s">
        <v>1626</v>
      </c>
      <c r="D9" s="154" t="s">
        <v>2620</v>
      </c>
      <c r="E9" s="159">
        <v>3336037100</v>
      </c>
    </row>
    <row r="10" spans="1:11" s="119" customFormat="1" ht="18" x14ac:dyDescent="0.25">
      <c r="A10" s="146" t="s">
        <v>1271</v>
      </c>
      <c r="B10" s="156">
        <v>111</v>
      </c>
      <c r="C10" s="146" t="s">
        <v>1361</v>
      </c>
      <c r="D10" s="154" t="s">
        <v>2620</v>
      </c>
      <c r="E10" s="159">
        <v>3336037402</v>
      </c>
    </row>
    <row r="11" spans="1:11" s="119" customFormat="1" ht="18.75" customHeight="1" x14ac:dyDescent="0.25">
      <c r="A11" s="145" t="s">
        <v>1271</v>
      </c>
      <c r="B11" s="140">
        <v>843</v>
      </c>
      <c r="C11" s="145" t="s">
        <v>1760</v>
      </c>
      <c r="D11" s="154" t="s">
        <v>2620</v>
      </c>
      <c r="E11" s="156" t="s">
        <v>2637</v>
      </c>
    </row>
    <row r="12" spans="1:11" s="119" customFormat="1" ht="18.75" customHeight="1" x14ac:dyDescent="0.25">
      <c r="A12" s="145" t="s">
        <v>1273</v>
      </c>
      <c r="B12" s="140">
        <v>119</v>
      </c>
      <c r="C12" s="145" t="s">
        <v>2216</v>
      </c>
      <c r="D12" s="154" t="s">
        <v>2620</v>
      </c>
      <c r="E12" s="156" t="s">
        <v>2638</v>
      </c>
    </row>
    <row r="13" spans="1:11" s="119" customFormat="1" ht="18" x14ac:dyDescent="0.25">
      <c r="A13" s="145" t="s">
        <v>1271</v>
      </c>
      <c r="B13" s="140">
        <v>630</v>
      </c>
      <c r="C13" s="145" t="s">
        <v>1632</v>
      </c>
      <c r="D13" s="154" t="s">
        <v>2620</v>
      </c>
      <c r="E13" s="156">
        <v>3336036947</v>
      </c>
    </row>
    <row r="14" spans="1:11" s="119" customFormat="1" ht="18" x14ac:dyDescent="0.25">
      <c r="A14" s="145" t="s">
        <v>1273</v>
      </c>
      <c r="B14" s="140">
        <v>965</v>
      </c>
      <c r="C14" s="145" t="s">
        <v>2275</v>
      </c>
      <c r="D14" s="154" t="s">
        <v>2620</v>
      </c>
      <c r="E14" s="156">
        <v>3336036948</v>
      </c>
    </row>
    <row r="15" spans="1:11" s="119" customFormat="1" ht="18.75" customHeight="1" x14ac:dyDescent="0.25">
      <c r="A15" s="145" t="s">
        <v>1270</v>
      </c>
      <c r="B15" s="140">
        <v>36</v>
      </c>
      <c r="C15" s="145" t="s">
        <v>1315</v>
      </c>
      <c r="D15" s="154" t="s">
        <v>2620</v>
      </c>
      <c r="E15" s="156">
        <v>3336036404</v>
      </c>
    </row>
    <row r="16" spans="1:11" s="119" customFormat="1" ht="18" x14ac:dyDescent="0.25">
      <c r="A16" s="145" t="s">
        <v>1270</v>
      </c>
      <c r="B16" s="140">
        <v>911</v>
      </c>
      <c r="C16" s="145" t="s">
        <v>1813</v>
      </c>
      <c r="D16" s="154" t="s">
        <v>2620</v>
      </c>
      <c r="E16" s="156">
        <v>3336036538</v>
      </c>
    </row>
    <row r="17" spans="1:5" s="106" customFormat="1" ht="18.75" customHeight="1" x14ac:dyDescent="0.25">
      <c r="A17" s="145" t="s">
        <v>1270</v>
      </c>
      <c r="B17" s="140">
        <v>409</v>
      </c>
      <c r="C17" s="145" t="s">
        <v>1498</v>
      </c>
      <c r="D17" s="154" t="s">
        <v>2620</v>
      </c>
      <c r="E17" s="156">
        <v>3336036539</v>
      </c>
    </row>
    <row r="18" spans="1:5" s="106" customFormat="1" ht="18" customHeight="1" x14ac:dyDescent="0.25">
      <c r="A18" s="145" t="s">
        <v>1270</v>
      </c>
      <c r="B18" s="140">
        <v>23</v>
      </c>
      <c r="C18" s="145" t="s">
        <v>2356</v>
      </c>
      <c r="D18" s="154" t="s">
        <v>2620</v>
      </c>
      <c r="E18" s="156">
        <v>3336036214</v>
      </c>
    </row>
    <row r="19" spans="1:5" s="106" customFormat="1" ht="18" customHeight="1" x14ac:dyDescent="0.25">
      <c r="A19" s="145" t="s">
        <v>1270</v>
      </c>
      <c r="B19" s="140">
        <v>722</v>
      </c>
      <c r="C19" s="145" t="s">
        <v>1665</v>
      </c>
      <c r="D19" s="154" t="s">
        <v>2620</v>
      </c>
      <c r="E19" s="156" t="s">
        <v>2634</v>
      </c>
    </row>
    <row r="20" spans="1:5" s="106" customFormat="1" ht="18" customHeight="1" x14ac:dyDescent="0.25">
      <c r="A20" s="145" t="s">
        <v>1270</v>
      </c>
      <c r="B20" s="140">
        <v>410</v>
      </c>
      <c r="C20" s="145" t="s">
        <v>1499</v>
      </c>
      <c r="D20" s="154" t="s">
        <v>2620</v>
      </c>
      <c r="E20" s="156" t="s">
        <v>2635</v>
      </c>
    </row>
    <row r="21" spans="1:5" s="119" customFormat="1" ht="18" customHeight="1" x14ac:dyDescent="0.25">
      <c r="A21" s="145" t="s">
        <v>1273</v>
      </c>
      <c r="B21" s="140">
        <v>748</v>
      </c>
      <c r="C21" s="145" t="s">
        <v>2362</v>
      </c>
      <c r="D21" s="154" t="s">
        <v>2620</v>
      </c>
      <c r="E21" s="156" t="s">
        <v>2640</v>
      </c>
    </row>
    <row r="22" spans="1:5" s="119" customFormat="1" ht="18" customHeight="1" x14ac:dyDescent="0.25">
      <c r="A22" s="145" t="s">
        <v>1270</v>
      </c>
      <c r="B22" s="140">
        <v>813</v>
      </c>
      <c r="C22" s="145" t="s">
        <v>2643</v>
      </c>
      <c r="D22" s="154" t="s">
        <v>2620</v>
      </c>
      <c r="E22" s="156">
        <v>3336037006</v>
      </c>
    </row>
    <row r="23" spans="1:5" s="119" customFormat="1" ht="18.75" customHeight="1" x14ac:dyDescent="0.25">
      <c r="A23" s="145" t="s">
        <v>1270</v>
      </c>
      <c r="B23" s="140">
        <v>552</v>
      </c>
      <c r="C23" s="145" t="s">
        <v>1571</v>
      </c>
      <c r="D23" s="154" t="s">
        <v>2620</v>
      </c>
      <c r="E23" s="156">
        <v>3336037049</v>
      </c>
    </row>
    <row r="24" spans="1:5" s="119" customFormat="1" ht="18.75" customHeight="1" x14ac:dyDescent="0.25">
      <c r="A24" s="145" t="s">
        <v>1270</v>
      </c>
      <c r="B24" s="140">
        <v>54</v>
      </c>
      <c r="C24" s="145" t="s">
        <v>2310</v>
      </c>
      <c r="D24" s="154" t="s">
        <v>2620</v>
      </c>
      <c r="E24" s="159">
        <v>3336037478</v>
      </c>
    </row>
    <row r="25" spans="1:5" s="119" customFormat="1" ht="18.75" customHeight="1" x14ac:dyDescent="0.25">
      <c r="A25" s="145" t="s">
        <v>1272</v>
      </c>
      <c r="B25" s="140">
        <v>537</v>
      </c>
      <c r="C25" s="145" t="s">
        <v>1562</v>
      </c>
      <c r="D25" s="154" t="s">
        <v>2620</v>
      </c>
      <c r="E25" s="156" t="s">
        <v>2639</v>
      </c>
    </row>
    <row r="26" spans="1:5" s="119" customFormat="1" ht="18.75" customHeight="1" x14ac:dyDescent="0.25">
      <c r="A26" s="145" t="s">
        <v>1271</v>
      </c>
      <c r="B26" s="140">
        <v>293</v>
      </c>
      <c r="C26" s="145" t="s">
        <v>2353</v>
      </c>
      <c r="D26" s="154" t="s">
        <v>2620</v>
      </c>
      <c r="E26" s="156">
        <v>3336036566</v>
      </c>
    </row>
    <row r="27" spans="1:5" s="119" customFormat="1" ht="18.75" customHeight="1" x14ac:dyDescent="0.25">
      <c r="A27" s="145" t="s">
        <v>1270</v>
      </c>
      <c r="B27" s="140">
        <v>443</v>
      </c>
      <c r="C27" s="145" t="s">
        <v>1520</v>
      </c>
      <c r="D27" s="154" t="s">
        <v>2620</v>
      </c>
      <c r="E27" s="156">
        <v>3336036573</v>
      </c>
    </row>
    <row r="28" spans="1:5" s="119" customFormat="1" ht="18" customHeight="1" x14ac:dyDescent="0.25">
      <c r="A28" s="145" t="s">
        <v>1270</v>
      </c>
      <c r="B28" s="157">
        <v>527</v>
      </c>
      <c r="C28" s="145" t="s">
        <v>1949</v>
      </c>
      <c r="D28" s="154" t="s">
        <v>2620</v>
      </c>
      <c r="E28" s="159">
        <v>3336036576</v>
      </c>
    </row>
    <row r="29" spans="1:5" s="119" customFormat="1" ht="18" customHeight="1" x14ac:dyDescent="0.25">
      <c r="A29" s="145" t="s">
        <v>1272</v>
      </c>
      <c r="B29" s="156">
        <v>870</v>
      </c>
      <c r="C29" s="145" t="s">
        <v>1782</v>
      </c>
      <c r="D29" s="154" t="s">
        <v>2620</v>
      </c>
      <c r="E29" s="159">
        <v>3336036999</v>
      </c>
    </row>
    <row r="30" spans="1:5" s="119" customFormat="1" ht="18" customHeight="1" x14ac:dyDescent="0.25">
      <c r="A30" s="145" t="s">
        <v>1271</v>
      </c>
      <c r="B30" s="140">
        <v>634</v>
      </c>
      <c r="C30" s="145" t="s">
        <v>1636</v>
      </c>
      <c r="D30" s="154" t="s">
        <v>2620</v>
      </c>
      <c r="E30" s="156">
        <v>3336036838</v>
      </c>
    </row>
    <row r="31" spans="1:5" s="119" customFormat="1" ht="18" customHeight="1" x14ac:dyDescent="0.25">
      <c r="A31" s="145" t="s">
        <v>1270</v>
      </c>
      <c r="B31" s="140">
        <v>620</v>
      </c>
      <c r="C31" s="145" t="s">
        <v>1625</v>
      </c>
      <c r="D31" s="154" t="s">
        <v>2620</v>
      </c>
      <c r="E31" s="156">
        <v>3336035700</v>
      </c>
    </row>
    <row r="32" spans="1:5" s="119" customFormat="1" ht="18" customHeight="1" x14ac:dyDescent="0.25">
      <c r="A32" s="145" t="s">
        <v>1273</v>
      </c>
      <c r="B32" s="159">
        <v>888</v>
      </c>
      <c r="C32" s="145" t="s">
        <v>2259</v>
      </c>
      <c r="D32" s="154" t="s">
        <v>2620</v>
      </c>
      <c r="E32" s="159">
        <v>3336037014</v>
      </c>
    </row>
    <row r="33" spans="1:5" s="119" customFormat="1" ht="18" customHeight="1" x14ac:dyDescent="0.25">
      <c r="A33" s="145" t="s">
        <v>1270</v>
      </c>
      <c r="B33" s="156">
        <v>640</v>
      </c>
      <c r="C33" s="145" t="s">
        <v>1640</v>
      </c>
      <c r="D33" s="154" t="s">
        <v>2620</v>
      </c>
      <c r="E33" s="159" t="s">
        <v>2644</v>
      </c>
    </row>
    <row r="34" spans="1:5" s="119" customFormat="1" ht="19.5" customHeight="1" x14ac:dyDescent="0.25">
      <c r="A34" s="145" t="s">
        <v>1270</v>
      </c>
      <c r="B34" s="140">
        <v>889</v>
      </c>
      <c r="C34" s="145" t="s">
        <v>2241</v>
      </c>
      <c r="D34" s="154" t="s">
        <v>2620</v>
      </c>
      <c r="E34" s="156">
        <v>3336037556</v>
      </c>
    </row>
    <row r="35" spans="1:5" s="119" customFormat="1" ht="19.5" customHeight="1" x14ac:dyDescent="0.25">
      <c r="A35" s="145" t="s">
        <v>1270</v>
      </c>
      <c r="B35" s="140">
        <v>554</v>
      </c>
      <c r="C35" s="145" t="s">
        <v>1572</v>
      </c>
      <c r="D35" s="154" t="s">
        <v>2620</v>
      </c>
      <c r="E35" s="156">
        <v>3336037500</v>
      </c>
    </row>
    <row r="36" spans="1:5" s="119" customFormat="1" ht="19.5" customHeight="1" x14ac:dyDescent="0.25">
      <c r="A36" s="145" t="s">
        <v>1273</v>
      </c>
      <c r="B36" s="140">
        <v>632</v>
      </c>
      <c r="C36" s="145" t="s">
        <v>1634</v>
      </c>
      <c r="D36" s="154" t="s">
        <v>2620</v>
      </c>
      <c r="E36" s="156">
        <v>3336036579</v>
      </c>
    </row>
    <row r="37" spans="1:5" s="119" customFormat="1" ht="19.5" customHeight="1" x14ac:dyDescent="0.25">
      <c r="A37" s="145" t="s">
        <v>1273</v>
      </c>
      <c r="B37" s="140">
        <v>857</v>
      </c>
      <c r="C37" s="145" t="s">
        <v>1770</v>
      </c>
      <c r="D37" s="154" t="s">
        <v>2620</v>
      </c>
      <c r="E37" s="156">
        <v>333603766</v>
      </c>
    </row>
    <row r="38" spans="1:5" s="119" customFormat="1" ht="19.5" customHeight="1" x14ac:dyDescent="0.25">
      <c r="A38" s="145" t="s">
        <v>1270</v>
      </c>
      <c r="B38" s="140">
        <v>696</v>
      </c>
      <c r="C38" s="145" t="s">
        <v>2001</v>
      </c>
      <c r="D38" s="154" t="s">
        <v>2620</v>
      </c>
      <c r="E38" s="156">
        <v>3336037029</v>
      </c>
    </row>
    <row r="39" spans="1:5" s="119" customFormat="1" ht="19.5" customHeight="1" x14ac:dyDescent="0.25">
      <c r="A39" s="145" t="s">
        <v>1271</v>
      </c>
      <c r="B39" s="140">
        <v>963</v>
      </c>
      <c r="C39" s="145" t="s">
        <v>1850</v>
      </c>
      <c r="D39" s="154" t="s">
        <v>2620</v>
      </c>
      <c r="E39" s="156">
        <v>3336037012</v>
      </c>
    </row>
    <row r="40" spans="1:5" s="119" customFormat="1" ht="19.5" customHeight="1" x14ac:dyDescent="0.25">
      <c r="A40" s="145" t="s">
        <v>1271</v>
      </c>
      <c r="B40" s="140">
        <v>330</v>
      </c>
      <c r="C40" s="145" t="s">
        <v>1469</v>
      </c>
      <c r="D40" s="154" t="s">
        <v>2620</v>
      </c>
      <c r="E40" s="156">
        <v>3336037013</v>
      </c>
    </row>
    <row r="41" spans="1:5" s="119" customFormat="1" ht="19.5" customHeight="1" x14ac:dyDescent="0.25">
      <c r="A41" s="145" t="s">
        <v>1270</v>
      </c>
      <c r="B41" s="140">
        <v>993</v>
      </c>
      <c r="C41" s="145" t="s">
        <v>1873</v>
      </c>
      <c r="D41" s="154" t="s">
        <v>2620</v>
      </c>
      <c r="E41" s="156" t="s">
        <v>2633</v>
      </c>
    </row>
    <row r="42" spans="1:5" s="119" customFormat="1" ht="19.5" customHeight="1" x14ac:dyDescent="0.25">
      <c r="A42" s="145" t="s">
        <v>1273</v>
      </c>
      <c r="B42" s="140">
        <v>129</v>
      </c>
      <c r="C42" s="145" t="s">
        <v>1369</v>
      </c>
      <c r="D42" s="154" t="s">
        <v>2620</v>
      </c>
      <c r="E42" s="156">
        <v>3336036877</v>
      </c>
    </row>
    <row r="43" spans="1:5" s="119" customFormat="1" ht="19.5" customHeight="1" x14ac:dyDescent="0.25">
      <c r="A43" s="145" t="s">
        <v>1272</v>
      </c>
      <c r="B43" s="140">
        <v>984</v>
      </c>
      <c r="C43" s="145" t="s">
        <v>1866</v>
      </c>
      <c r="D43" s="154" t="s">
        <v>2620</v>
      </c>
      <c r="E43" s="156" t="s">
        <v>2636</v>
      </c>
    </row>
    <row r="44" spans="1:5" s="119" customFormat="1" ht="19.5" customHeight="1" x14ac:dyDescent="0.25">
      <c r="A44" s="145" t="s">
        <v>1273</v>
      </c>
      <c r="B44" s="140">
        <v>954</v>
      </c>
      <c r="C44" s="145" t="s">
        <v>1843</v>
      </c>
      <c r="D44" s="154" t="s">
        <v>2620</v>
      </c>
      <c r="E44" s="156" t="s">
        <v>2632</v>
      </c>
    </row>
    <row r="45" spans="1:5" s="119" customFormat="1" ht="19.5" customHeight="1" x14ac:dyDescent="0.25">
      <c r="A45" s="145" t="s">
        <v>1270</v>
      </c>
      <c r="B45" s="140">
        <v>139</v>
      </c>
      <c r="C45" s="145" t="s">
        <v>1375</v>
      </c>
      <c r="D45" s="154" t="s">
        <v>2620</v>
      </c>
      <c r="E45" s="156">
        <v>3336037021</v>
      </c>
    </row>
    <row r="46" spans="1:5" s="119" customFormat="1" ht="19.5" customHeight="1" x14ac:dyDescent="0.25">
      <c r="A46" s="145" t="s">
        <v>1271</v>
      </c>
      <c r="B46" s="140">
        <v>608</v>
      </c>
      <c r="C46" s="145" t="s">
        <v>1614</v>
      </c>
      <c r="D46" s="154" t="s">
        <v>2620</v>
      </c>
      <c r="E46" s="156">
        <v>3336036719</v>
      </c>
    </row>
    <row r="47" spans="1:5" s="119" customFormat="1" ht="19.5" customHeight="1" x14ac:dyDescent="0.25">
      <c r="A47" s="145" t="s">
        <v>1270</v>
      </c>
      <c r="B47" s="140">
        <v>721</v>
      </c>
      <c r="C47" s="145" t="s">
        <v>1664</v>
      </c>
      <c r="D47" s="154" t="s">
        <v>2620</v>
      </c>
      <c r="E47" s="156">
        <v>3336036797</v>
      </c>
    </row>
    <row r="48" spans="1:5" s="119" customFormat="1" ht="19.5" customHeight="1" x14ac:dyDescent="0.25">
      <c r="A48" s="145" t="s">
        <v>1271</v>
      </c>
      <c r="B48" s="140">
        <v>742</v>
      </c>
      <c r="C48" s="145" t="s">
        <v>1684</v>
      </c>
      <c r="D48" s="154" t="s">
        <v>2620</v>
      </c>
      <c r="E48" s="156">
        <v>3336036851</v>
      </c>
    </row>
    <row r="49" spans="1:5" s="119" customFormat="1" ht="19.5" customHeight="1" x14ac:dyDescent="0.25">
      <c r="A49" s="145" t="s">
        <v>1270</v>
      </c>
      <c r="B49" s="140">
        <v>24</v>
      </c>
      <c r="C49" s="145" t="s">
        <v>1307</v>
      </c>
      <c r="D49" s="154" t="s">
        <v>2620</v>
      </c>
      <c r="E49" s="156">
        <v>3336036213</v>
      </c>
    </row>
    <row r="50" spans="1:5" s="119" customFormat="1" ht="19.5" customHeight="1" x14ac:dyDescent="0.25">
      <c r="A50" s="145" t="s">
        <v>1270</v>
      </c>
      <c r="B50" s="140">
        <v>858</v>
      </c>
      <c r="C50" s="145" t="s">
        <v>1771</v>
      </c>
      <c r="D50" s="154" t="s">
        <v>2620</v>
      </c>
      <c r="E50" s="156">
        <v>3336036852</v>
      </c>
    </row>
    <row r="51" spans="1:5" s="119" customFormat="1" ht="19.5" customHeight="1" x14ac:dyDescent="0.25">
      <c r="A51" s="145" t="s">
        <v>1270</v>
      </c>
      <c r="B51" s="140">
        <v>563</v>
      </c>
      <c r="C51" s="145" t="s">
        <v>1580</v>
      </c>
      <c r="D51" s="154" t="s">
        <v>2620</v>
      </c>
      <c r="E51" s="156">
        <v>3336038137</v>
      </c>
    </row>
    <row r="52" spans="1:5" s="119" customFormat="1" ht="18" customHeight="1" x14ac:dyDescent="0.25">
      <c r="A52" s="145" t="s">
        <v>1271</v>
      </c>
      <c r="B52" s="140">
        <v>480</v>
      </c>
      <c r="C52" s="145" t="s">
        <v>2181</v>
      </c>
      <c r="D52" s="154" t="s">
        <v>2620</v>
      </c>
      <c r="E52" s="156">
        <v>3336037382</v>
      </c>
    </row>
    <row r="53" spans="1:5" s="119" customFormat="1" ht="18" customHeight="1" x14ac:dyDescent="0.25">
      <c r="A53" s="145" t="s">
        <v>1270</v>
      </c>
      <c r="B53" s="140">
        <v>516</v>
      </c>
      <c r="C53" s="145" t="s">
        <v>1547</v>
      </c>
      <c r="D53" s="154" t="s">
        <v>2620</v>
      </c>
      <c r="E53" s="156">
        <v>3336037019</v>
      </c>
    </row>
    <row r="54" spans="1:5" s="119" customFormat="1" ht="18" customHeight="1" x14ac:dyDescent="0.25">
      <c r="A54" s="145" t="s">
        <v>1273</v>
      </c>
      <c r="B54" s="140">
        <v>22</v>
      </c>
      <c r="C54" s="145" t="s">
        <v>2374</v>
      </c>
      <c r="D54" s="154" t="s">
        <v>2620</v>
      </c>
      <c r="E54" s="156">
        <v>3336037030</v>
      </c>
    </row>
    <row r="55" spans="1:5" s="119" customFormat="1" ht="18" customHeight="1" x14ac:dyDescent="0.25">
      <c r="A55" s="145" t="s">
        <v>1270</v>
      </c>
      <c r="B55" s="140">
        <v>979</v>
      </c>
      <c r="C55" s="145" t="s">
        <v>1861</v>
      </c>
      <c r="D55" s="154" t="s">
        <v>2620</v>
      </c>
      <c r="E55" s="156">
        <v>3336036934</v>
      </c>
    </row>
    <row r="56" spans="1:5" s="119" customFormat="1" ht="18" customHeight="1" x14ac:dyDescent="0.25">
      <c r="A56" s="145" t="s">
        <v>1273</v>
      </c>
      <c r="B56" s="140">
        <v>950</v>
      </c>
      <c r="C56" s="145" t="s">
        <v>1839</v>
      </c>
      <c r="D56" s="154" t="s">
        <v>2620</v>
      </c>
      <c r="E56" s="156">
        <v>3336036955</v>
      </c>
    </row>
    <row r="57" spans="1:5" s="119" customFormat="1" ht="18" customHeight="1" x14ac:dyDescent="0.25">
      <c r="A57" s="145" t="s">
        <v>1272</v>
      </c>
      <c r="B57" s="140">
        <v>249</v>
      </c>
      <c r="C57" s="145" t="s">
        <v>1432</v>
      </c>
      <c r="D57" s="154" t="s">
        <v>2620</v>
      </c>
      <c r="E57" s="156">
        <v>3336036564</v>
      </c>
    </row>
    <row r="58" spans="1:5" s="119" customFormat="1" ht="18" customHeight="1" x14ac:dyDescent="0.25">
      <c r="A58" s="145" t="s">
        <v>1273</v>
      </c>
      <c r="B58" s="140">
        <v>504</v>
      </c>
      <c r="C58" s="145" t="s">
        <v>2645</v>
      </c>
      <c r="D58" s="154" t="s">
        <v>2620</v>
      </c>
      <c r="E58" s="156">
        <v>3336036575</v>
      </c>
    </row>
    <row r="59" spans="1:5" s="119" customFormat="1" ht="18" customHeight="1" x14ac:dyDescent="0.25">
      <c r="A59" s="145" t="s">
        <v>1270</v>
      </c>
      <c r="B59" s="140">
        <v>234</v>
      </c>
      <c r="C59" s="145" t="s">
        <v>1422</v>
      </c>
      <c r="D59" s="154" t="s">
        <v>2620</v>
      </c>
      <c r="E59" s="156">
        <v>3336037000</v>
      </c>
    </row>
    <row r="60" spans="1:5" s="119" customFormat="1" ht="18" customHeight="1" x14ac:dyDescent="0.25">
      <c r="A60" s="146" t="s">
        <v>1272</v>
      </c>
      <c r="B60" s="140">
        <v>766</v>
      </c>
      <c r="C60" s="146" t="s">
        <v>1704</v>
      </c>
      <c r="D60" s="154" t="s">
        <v>2620</v>
      </c>
      <c r="E60" s="159" t="s">
        <v>2646</v>
      </c>
    </row>
    <row r="61" spans="1:5" s="119" customFormat="1" ht="18" customHeight="1" x14ac:dyDescent="0.25">
      <c r="A61" s="145" t="s">
        <v>1270</v>
      </c>
      <c r="B61" s="140">
        <v>958</v>
      </c>
      <c r="C61" s="145" t="s">
        <v>1846</v>
      </c>
      <c r="D61" s="154" t="s">
        <v>2620</v>
      </c>
      <c r="E61" s="156">
        <v>3336038117</v>
      </c>
    </row>
    <row r="62" spans="1:5" ht="18" x14ac:dyDescent="0.25">
      <c r="A62" s="145" t="s">
        <v>1270</v>
      </c>
      <c r="B62" s="140">
        <v>717</v>
      </c>
      <c r="C62" s="145" t="s">
        <v>1660</v>
      </c>
      <c r="D62" s="154" t="s">
        <v>2620</v>
      </c>
      <c r="E62" s="156">
        <v>3336036616</v>
      </c>
    </row>
    <row r="63" spans="1:5" s="106" customFormat="1" ht="18" customHeight="1" x14ac:dyDescent="0.25">
      <c r="A63" s="145" t="e">
        <v>#N/A</v>
      </c>
      <c r="B63" s="140"/>
      <c r="C63" s="145" t="e">
        <v>#N/A</v>
      </c>
      <c r="D63" s="154" t="s">
        <v>2620</v>
      </c>
      <c r="E63" s="156"/>
    </row>
    <row r="64" spans="1:5" s="106" customFormat="1" ht="18.75" customHeight="1" x14ac:dyDescent="0.25">
      <c r="A64" s="149" t="s">
        <v>2460</v>
      </c>
      <c r="B64" s="150">
        <v>54</v>
      </c>
      <c r="C64" s="204"/>
      <c r="D64" s="204"/>
      <c r="E64" s="204"/>
    </row>
    <row r="65" spans="1:6" s="106" customFormat="1" ht="18" customHeight="1" x14ac:dyDescent="0.25">
      <c r="A65" s="202"/>
      <c r="B65" s="203"/>
      <c r="C65" s="203"/>
      <c r="D65" s="203"/>
      <c r="E65" s="205"/>
    </row>
    <row r="66" spans="1:6" s="106" customFormat="1" ht="18" customHeight="1" thickBot="1" x14ac:dyDescent="0.3">
      <c r="A66" s="192" t="s">
        <v>2558</v>
      </c>
      <c r="B66" s="193"/>
      <c r="C66" s="193"/>
      <c r="D66" s="193"/>
      <c r="E66" s="194"/>
    </row>
    <row r="67" spans="1:6" s="111" customFormat="1" ht="18" customHeight="1" x14ac:dyDescent="0.25">
      <c r="A67" s="148" t="s">
        <v>15</v>
      </c>
      <c r="B67" s="148" t="s">
        <v>2407</v>
      </c>
      <c r="C67" s="148" t="s">
        <v>46</v>
      </c>
      <c r="D67" s="206" t="s">
        <v>2410</v>
      </c>
      <c r="E67" s="207" t="s">
        <v>2408</v>
      </c>
      <c r="F67" s="119"/>
    </row>
    <row r="68" spans="1:6" s="118" customFormat="1" ht="18" customHeight="1" x14ac:dyDescent="0.25">
      <c r="A68" s="146" t="s">
        <v>1273</v>
      </c>
      <c r="B68" s="156">
        <v>171</v>
      </c>
      <c r="C68" s="146" t="s">
        <v>1392</v>
      </c>
      <c r="D68" s="154" t="s">
        <v>2621</v>
      </c>
      <c r="E68" s="156">
        <v>3336037032</v>
      </c>
      <c r="F68" s="119"/>
    </row>
    <row r="69" spans="1:6" s="119" customFormat="1" ht="18" customHeight="1" x14ac:dyDescent="0.25">
      <c r="A69" s="146" t="s">
        <v>1271</v>
      </c>
      <c r="B69" s="140">
        <v>429</v>
      </c>
      <c r="C69" s="146" t="s">
        <v>1512</v>
      </c>
      <c r="D69" s="154" t="s">
        <v>2621</v>
      </c>
      <c r="E69" s="156">
        <v>3336036940</v>
      </c>
    </row>
    <row r="70" spans="1:6" s="119" customFormat="1" ht="18" customHeight="1" x14ac:dyDescent="0.25">
      <c r="A70" s="146" t="s">
        <v>1273</v>
      </c>
      <c r="B70" s="156">
        <v>732</v>
      </c>
      <c r="C70" s="146" t="s">
        <v>1675</v>
      </c>
      <c r="D70" s="154" t="s">
        <v>2621</v>
      </c>
      <c r="E70" s="156">
        <v>3336037565</v>
      </c>
    </row>
    <row r="71" spans="1:6" s="118" customFormat="1" ht="18.75" customHeight="1" x14ac:dyDescent="0.25">
      <c r="A71" s="146" t="s">
        <v>1270</v>
      </c>
      <c r="B71" s="140">
        <v>165</v>
      </c>
      <c r="C71" s="146" t="s">
        <v>2305</v>
      </c>
      <c r="D71" s="154" t="s">
        <v>2621</v>
      </c>
      <c r="E71" s="156">
        <v>3336037568</v>
      </c>
      <c r="F71" s="119"/>
    </row>
    <row r="72" spans="1:6" s="111" customFormat="1" ht="18.75" customHeight="1" x14ac:dyDescent="0.25">
      <c r="A72" s="146" t="e">
        <v>#N/A</v>
      </c>
      <c r="B72" s="156">
        <v>214</v>
      </c>
      <c r="C72" s="146" t="e">
        <v>#N/A</v>
      </c>
      <c r="D72" s="154" t="s">
        <v>2621</v>
      </c>
      <c r="E72" s="156">
        <v>3336037033</v>
      </c>
      <c r="F72" s="119"/>
    </row>
    <row r="73" spans="1:6" s="111" customFormat="1" ht="18" customHeight="1" x14ac:dyDescent="0.25">
      <c r="A73" s="146" t="s">
        <v>1273</v>
      </c>
      <c r="B73" s="156">
        <v>413</v>
      </c>
      <c r="C73" s="146" t="s">
        <v>1501</v>
      </c>
      <c r="D73" s="154" t="s">
        <v>2621</v>
      </c>
      <c r="E73" s="156">
        <v>3336037034</v>
      </c>
      <c r="F73" s="119"/>
    </row>
    <row r="74" spans="1:6" ht="18.75" customHeight="1" x14ac:dyDescent="0.25">
      <c r="A74" s="146" t="s">
        <v>1270</v>
      </c>
      <c r="B74" s="140">
        <v>818</v>
      </c>
      <c r="C74" s="146" t="s">
        <v>1738</v>
      </c>
      <c r="D74" s="154" t="s">
        <v>2621</v>
      </c>
      <c r="E74" s="156">
        <v>3336032435</v>
      </c>
      <c r="F74" s="119"/>
    </row>
    <row r="75" spans="1:6" ht="18" customHeight="1" x14ac:dyDescent="0.25">
      <c r="A75" s="146" t="s">
        <v>1273</v>
      </c>
      <c r="B75" s="140">
        <v>956</v>
      </c>
      <c r="C75" s="146" t="s">
        <v>2391</v>
      </c>
      <c r="D75" s="154" t="s">
        <v>2621</v>
      </c>
      <c r="E75" s="156">
        <v>3336036855</v>
      </c>
      <c r="F75" s="119"/>
    </row>
    <row r="76" spans="1:6" ht="18.75" customHeight="1" x14ac:dyDescent="0.25">
      <c r="A76" s="146" t="s">
        <v>1270</v>
      </c>
      <c r="B76" s="140">
        <v>26</v>
      </c>
      <c r="C76" s="146" t="s">
        <v>2135</v>
      </c>
      <c r="D76" s="154" t="s">
        <v>2621</v>
      </c>
      <c r="E76" s="156">
        <v>3336036936</v>
      </c>
      <c r="F76" s="119"/>
    </row>
    <row r="77" spans="1:6" ht="18.75" customHeight="1" x14ac:dyDescent="0.25">
      <c r="A77" s="146" t="e">
        <v>#N/A</v>
      </c>
      <c r="B77" s="140"/>
      <c r="C77" s="146" t="e">
        <v>#N/A</v>
      </c>
      <c r="D77" s="154" t="s">
        <v>2621</v>
      </c>
      <c r="E77" s="156"/>
      <c r="F77" s="119"/>
    </row>
    <row r="78" spans="1:6" s="139" customFormat="1" ht="18.75" customHeight="1" x14ac:dyDescent="0.25">
      <c r="A78" s="149" t="s">
        <v>2460</v>
      </c>
      <c r="B78" s="150">
        <v>9</v>
      </c>
      <c r="C78" s="208"/>
      <c r="D78" s="209"/>
      <c r="E78" s="210"/>
    </row>
    <row r="79" spans="1:6" s="119" customFormat="1" ht="18.75" customHeight="1" thickBot="1" x14ac:dyDescent="0.3">
      <c r="A79" s="211"/>
      <c r="B79" s="182"/>
      <c r="C79" s="182"/>
      <c r="D79" s="182"/>
      <c r="E79" s="183"/>
    </row>
    <row r="80" spans="1:6" s="119" customFormat="1" ht="18.75" customHeight="1" thickBot="1" x14ac:dyDescent="0.3">
      <c r="A80" s="212" t="s">
        <v>2461</v>
      </c>
      <c r="B80" s="213"/>
      <c r="C80" s="213"/>
      <c r="D80" s="213"/>
      <c r="E80" s="214"/>
    </row>
    <row r="81" spans="1:5" s="119" customFormat="1" ht="18.75" customHeight="1" x14ac:dyDescent="0.25">
      <c r="A81" s="148" t="s">
        <v>15</v>
      </c>
      <c r="B81" s="148" t="s">
        <v>2407</v>
      </c>
      <c r="C81" s="148" t="s">
        <v>46</v>
      </c>
      <c r="D81" s="151" t="s">
        <v>2410</v>
      </c>
      <c r="E81" s="148" t="s">
        <v>2408</v>
      </c>
    </row>
    <row r="82" spans="1:5" s="119" customFormat="1" ht="18.75" customHeight="1" x14ac:dyDescent="0.25">
      <c r="A82" s="145" t="s">
        <v>1270</v>
      </c>
      <c r="B82" s="140">
        <v>573</v>
      </c>
      <c r="C82" s="145" t="s">
        <v>1590</v>
      </c>
      <c r="D82" s="153" t="s">
        <v>2428</v>
      </c>
      <c r="E82" s="156">
        <v>3336036284</v>
      </c>
    </row>
    <row r="83" spans="1:5" ht="18" x14ac:dyDescent="0.25">
      <c r="A83" s="145" t="s">
        <v>1270</v>
      </c>
      <c r="B83" s="140">
        <v>354</v>
      </c>
      <c r="C83" s="145" t="s">
        <v>1474</v>
      </c>
      <c r="D83" s="153" t="s">
        <v>2428</v>
      </c>
      <c r="E83" s="156">
        <v>3336036377</v>
      </c>
    </row>
    <row r="84" spans="1:5" ht="18.75" customHeight="1" x14ac:dyDescent="0.25">
      <c r="A84" s="145" t="s">
        <v>1270</v>
      </c>
      <c r="B84" s="140">
        <v>713</v>
      </c>
      <c r="C84" s="145" t="s">
        <v>1656</v>
      </c>
      <c r="D84" s="153" t="s">
        <v>2428</v>
      </c>
      <c r="E84" s="156">
        <v>3336036860</v>
      </c>
    </row>
    <row r="85" spans="1:5" ht="18.75" customHeight="1" x14ac:dyDescent="0.25">
      <c r="A85" s="145" t="s">
        <v>1273</v>
      </c>
      <c r="B85" s="140">
        <v>633</v>
      </c>
      <c r="C85" s="145" t="s">
        <v>1635</v>
      </c>
      <c r="D85" s="153" t="s">
        <v>2428</v>
      </c>
      <c r="E85" s="156">
        <v>3336037002</v>
      </c>
    </row>
    <row r="86" spans="1:5" ht="18" x14ac:dyDescent="0.25">
      <c r="A86" s="145" t="s">
        <v>1273</v>
      </c>
      <c r="B86" s="140">
        <v>862</v>
      </c>
      <c r="C86" s="145" t="s">
        <v>2341</v>
      </c>
      <c r="D86" s="153" t="s">
        <v>2428</v>
      </c>
      <c r="E86" s="156">
        <v>3336037028</v>
      </c>
    </row>
    <row r="87" spans="1:5" ht="18" x14ac:dyDescent="0.25">
      <c r="A87" s="145" t="s">
        <v>1270</v>
      </c>
      <c r="B87" s="140">
        <v>672</v>
      </c>
      <c r="C87" s="145" t="s">
        <v>2320</v>
      </c>
      <c r="D87" s="153" t="s">
        <v>2428</v>
      </c>
      <c r="E87" s="156">
        <v>3336037376</v>
      </c>
    </row>
    <row r="88" spans="1:5" ht="18" x14ac:dyDescent="0.25">
      <c r="A88" s="145" t="s">
        <v>1270</v>
      </c>
      <c r="B88" s="140">
        <v>735</v>
      </c>
      <c r="C88" s="145" t="s">
        <v>1678</v>
      </c>
      <c r="D88" s="153" t="s">
        <v>2428</v>
      </c>
      <c r="E88" s="156">
        <v>3336037421</v>
      </c>
    </row>
    <row r="89" spans="1:5" ht="18" x14ac:dyDescent="0.25">
      <c r="A89" s="145" t="s">
        <v>1273</v>
      </c>
      <c r="B89" s="140">
        <v>292</v>
      </c>
      <c r="C89" s="145" t="s">
        <v>1451</v>
      </c>
      <c r="D89" s="153" t="s">
        <v>2428</v>
      </c>
      <c r="E89" s="156">
        <v>3336037548</v>
      </c>
    </row>
    <row r="90" spans="1:5" ht="18" x14ac:dyDescent="0.25">
      <c r="A90" s="145" t="s">
        <v>1273</v>
      </c>
      <c r="B90" s="140">
        <v>304</v>
      </c>
      <c r="C90" s="145" t="s">
        <v>1461</v>
      </c>
      <c r="D90" s="153" t="s">
        <v>2428</v>
      </c>
      <c r="E90" s="156" t="s">
        <v>2647</v>
      </c>
    </row>
    <row r="91" spans="1:5" ht="18.75" customHeight="1" x14ac:dyDescent="0.25">
      <c r="A91" s="145" t="s">
        <v>1271</v>
      </c>
      <c r="B91" s="140">
        <v>427</v>
      </c>
      <c r="C91" s="145" t="s">
        <v>1510</v>
      </c>
      <c r="D91" s="153" t="s">
        <v>2428</v>
      </c>
      <c r="E91" s="156">
        <v>3336038122</v>
      </c>
    </row>
    <row r="92" spans="1:5" ht="18.75" customHeight="1" x14ac:dyDescent="0.25">
      <c r="A92" s="145" t="s">
        <v>1271</v>
      </c>
      <c r="B92" s="140">
        <v>429</v>
      </c>
      <c r="C92" s="145" t="s">
        <v>1512</v>
      </c>
      <c r="D92" s="153" t="s">
        <v>2428</v>
      </c>
      <c r="E92" s="156">
        <v>3336038130</v>
      </c>
    </row>
    <row r="93" spans="1:5" ht="18.75" customHeight="1" x14ac:dyDescent="0.25">
      <c r="A93" s="145" t="s">
        <v>1270</v>
      </c>
      <c r="B93" s="140">
        <v>655</v>
      </c>
      <c r="C93" s="145" t="s">
        <v>1979</v>
      </c>
      <c r="D93" s="153" t="s">
        <v>2428</v>
      </c>
      <c r="E93" s="156">
        <v>3336038247</v>
      </c>
    </row>
    <row r="94" spans="1:5" ht="18.75" customHeight="1" x14ac:dyDescent="0.25">
      <c r="A94" s="149"/>
      <c r="B94" s="150">
        <v>12</v>
      </c>
      <c r="C94" s="208"/>
      <c r="D94" s="209"/>
      <c r="E94" s="210"/>
    </row>
    <row r="95" spans="1:5" ht="15.75" thickBot="1" x14ac:dyDescent="0.3">
      <c r="A95" s="211"/>
      <c r="B95" s="182"/>
      <c r="C95" s="182"/>
      <c r="D95" s="182"/>
      <c r="E95" s="183"/>
    </row>
    <row r="96" spans="1:5" ht="18.75" thickBot="1" x14ac:dyDescent="0.3">
      <c r="A96" s="215" t="s">
        <v>2433</v>
      </c>
      <c r="B96" s="216"/>
      <c r="C96" s="216"/>
      <c r="D96" s="216"/>
      <c r="E96" s="217"/>
    </row>
    <row r="97" spans="1:5" ht="18.75" customHeight="1" x14ac:dyDescent="0.25">
      <c r="A97" s="148" t="s">
        <v>15</v>
      </c>
      <c r="B97" s="148" t="s">
        <v>2407</v>
      </c>
      <c r="C97" s="148" t="s">
        <v>46</v>
      </c>
      <c r="D97" s="151" t="s">
        <v>2410</v>
      </c>
      <c r="E97" s="148" t="s">
        <v>2408</v>
      </c>
    </row>
    <row r="98" spans="1:5" ht="18.75" customHeight="1" x14ac:dyDescent="0.25">
      <c r="A98" s="145" t="s">
        <v>1273</v>
      </c>
      <c r="B98" s="140">
        <v>395</v>
      </c>
      <c r="C98" s="145" t="s">
        <v>1488</v>
      </c>
      <c r="D98" s="155" t="s">
        <v>2433</v>
      </c>
      <c r="E98" s="156">
        <v>3336036462</v>
      </c>
    </row>
    <row r="99" spans="1:5" ht="18" x14ac:dyDescent="0.25">
      <c r="A99" s="145" t="s">
        <v>1270</v>
      </c>
      <c r="B99" s="140">
        <v>567</v>
      </c>
      <c r="C99" s="145" t="s">
        <v>1584</v>
      </c>
      <c r="D99" s="155" t="s">
        <v>2433</v>
      </c>
      <c r="E99" s="156">
        <v>3336036943</v>
      </c>
    </row>
    <row r="100" spans="1:5" ht="18" x14ac:dyDescent="0.25">
      <c r="A100" s="145" t="s">
        <v>1270</v>
      </c>
      <c r="B100" s="140">
        <v>160</v>
      </c>
      <c r="C100" s="145" t="s">
        <v>1388</v>
      </c>
      <c r="D100" s="155" t="s">
        <v>2433</v>
      </c>
      <c r="E100" s="156">
        <v>3336036950</v>
      </c>
    </row>
    <row r="101" spans="1:5" ht="18.75" customHeight="1" x14ac:dyDescent="0.25">
      <c r="A101" s="145" t="s">
        <v>1273</v>
      </c>
      <c r="B101" s="156">
        <v>88</v>
      </c>
      <c r="C101" s="145" t="s">
        <v>1345</v>
      </c>
      <c r="D101" s="158" t="s">
        <v>2433</v>
      </c>
      <c r="E101" s="159">
        <v>3336037023</v>
      </c>
    </row>
    <row r="102" spans="1:5" ht="18.75" customHeight="1" x14ac:dyDescent="0.25">
      <c r="A102" s="145" t="s">
        <v>1270</v>
      </c>
      <c r="B102" s="156">
        <v>312</v>
      </c>
      <c r="C102" s="145" t="s">
        <v>1464</v>
      </c>
      <c r="D102" s="158" t="s">
        <v>2433</v>
      </c>
      <c r="E102" s="159">
        <v>3336037395</v>
      </c>
    </row>
    <row r="103" spans="1:5" ht="18.75" customHeight="1" x14ac:dyDescent="0.25">
      <c r="A103" s="145" t="s">
        <v>1270</v>
      </c>
      <c r="B103" s="156">
        <v>951</v>
      </c>
      <c r="C103" s="145" t="s">
        <v>1840</v>
      </c>
      <c r="D103" s="158" t="s">
        <v>2433</v>
      </c>
      <c r="E103" s="159">
        <v>3336037431</v>
      </c>
    </row>
    <row r="104" spans="1:5" ht="18" x14ac:dyDescent="0.25">
      <c r="A104" s="146" t="s">
        <v>1272</v>
      </c>
      <c r="B104" s="140">
        <v>297</v>
      </c>
      <c r="C104" s="146" t="s">
        <v>1455</v>
      </c>
      <c r="D104" s="158" t="s">
        <v>2433</v>
      </c>
      <c r="E104" s="159">
        <v>3336038110</v>
      </c>
    </row>
    <row r="105" spans="1:5" ht="18.75" customHeight="1" x14ac:dyDescent="0.25">
      <c r="A105" s="146" t="s">
        <v>1270</v>
      </c>
      <c r="B105" s="140">
        <v>37</v>
      </c>
      <c r="C105" s="146" t="s">
        <v>1316</v>
      </c>
      <c r="D105" s="158" t="s">
        <v>2433</v>
      </c>
      <c r="E105" s="159">
        <v>3336038287</v>
      </c>
    </row>
    <row r="106" spans="1:5" ht="18.75" customHeight="1" thickBot="1" x14ac:dyDescent="0.3">
      <c r="A106" s="144" t="s">
        <v>2460</v>
      </c>
      <c r="B106" s="152">
        <v>8</v>
      </c>
      <c r="C106" s="173"/>
      <c r="D106" s="174"/>
      <c r="E106" s="175"/>
    </row>
    <row r="107" spans="1:5" ht="15.75" thickBot="1" x14ac:dyDescent="0.3">
      <c r="A107" s="211"/>
      <c r="B107" s="182"/>
      <c r="C107" s="182"/>
      <c r="D107" s="182"/>
      <c r="E107" s="183"/>
    </row>
    <row r="108" spans="1:5" ht="18.75" thickBot="1" x14ac:dyDescent="0.3">
      <c r="A108" s="220" t="s">
        <v>2571</v>
      </c>
      <c r="B108" s="221"/>
      <c r="C108" s="221"/>
      <c r="D108" s="221"/>
      <c r="E108" s="222"/>
    </row>
    <row r="109" spans="1:5" ht="18" x14ac:dyDescent="0.25">
      <c r="A109" s="148" t="s">
        <v>15</v>
      </c>
      <c r="B109" s="148" t="s">
        <v>2407</v>
      </c>
      <c r="C109" s="148" t="s">
        <v>46</v>
      </c>
      <c r="D109" s="151" t="s">
        <v>2410</v>
      </c>
      <c r="E109" s="148" t="s">
        <v>2408</v>
      </c>
    </row>
    <row r="110" spans="1:5" ht="18" x14ac:dyDescent="0.25">
      <c r="A110" s="146" t="s">
        <v>1270</v>
      </c>
      <c r="B110" s="156">
        <v>949</v>
      </c>
      <c r="C110" s="146" t="s">
        <v>1838</v>
      </c>
      <c r="D110" s="155" t="s">
        <v>2625</v>
      </c>
      <c r="E110" s="156">
        <v>3336036613</v>
      </c>
    </row>
    <row r="111" spans="1:5" ht="18.75" customHeight="1" x14ac:dyDescent="0.25">
      <c r="A111" s="146" t="s">
        <v>1271</v>
      </c>
      <c r="B111" s="156">
        <v>844</v>
      </c>
      <c r="C111" s="146" t="s">
        <v>1761</v>
      </c>
      <c r="D111" s="155" t="s">
        <v>2625</v>
      </c>
      <c r="E111" s="156" t="s">
        <v>2648</v>
      </c>
    </row>
    <row r="112" spans="1:5" ht="18" x14ac:dyDescent="0.25">
      <c r="A112" s="146" t="s">
        <v>1273</v>
      </c>
      <c r="B112" s="156">
        <v>8</v>
      </c>
      <c r="C112" s="146" t="s">
        <v>2003</v>
      </c>
      <c r="D112" s="155" t="s">
        <v>2625</v>
      </c>
      <c r="E112" s="156">
        <v>3336038144</v>
      </c>
    </row>
    <row r="113" spans="1:5" ht="18.75" thickBot="1" x14ac:dyDescent="0.3">
      <c r="A113" s="144" t="s">
        <v>2460</v>
      </c>
      <c r="B113" s="141">
        <v>3</v>
      </c>
      <c r="C113" s="173"/>
      <c r="D113" s="174"/>
      <c r="E113" s="175"/>
    </row>
    <row r="114" spans="1:5" ht="15.75" thickBot="1" x14ac:dyDescent="0.3">
      <c r="A114" s="176"/>
      <c r="B114" s="177"/>
      <c r="C114" s="178"/>
      <c r="D114" s="178"/>
      <c r="E114" s="179"/>
    </row>
    <row r="115" spans="1:5" ht="18.75" thickBot="1" x14ac:dyDescent="0.3">
      <c r="A115" s="184" t="s">
        <v>2462</v>
      </c>
      <c r="B115" s="185"/>
      <c r="C115" s="180"/>
      <c r="D115" s="180"/>
      <c r="E115" s="181"/>
    </row>
    <row r="116" spans="1:5" ht="18.75" thickBot="1" x14ac:dyDescent="0.3">
      <c r="A116" s="223">
        <v>23</v>
      </c>
      <c r="B116" s="224"/>
      <c r="C116" s="180"/>
      <c r="D116" s="180"/>
      <c r="E116" s="181"/>
    </row>
    <row r="117" spans="1:5" ht="15.75" thickBot="1" x14ac:dyDescent="0.3">
      <c r="A117" s="176"/>
      <c r="B117" s="177"/>
      <c r="C117" s="182"/>
      <c r="D117" s="182"/>
      <c r="E117" s="183"/>
    </row>
    <row r="118" spans="1:5" ht="18.75" thickBot="1" x14ac:dyDescent="0.3">
      <c r="A118" s="212" t="s">
        <v>2463</v>
      </c>
      <c r="B118" s="213"/>
      <c r="C118" s="213"/>
      <c r="D118" s="213"/>
      <c r="E118" s="214"/>
    </row>
    <row r="119" spans="1:5" ht="18" x14ac:dyDescent="0.25">
      <c r="A119" s="148" t="s">
        <v>15</v>
      </c>
      <c r="B119" s="148" t="s">
        <v>2407</v>
      </c>
      <c r="C119" s="148" t="s">
        <v>46</v>
      </c>
      <c r="D119" s="206" t="s">
        <v>2410</v>
      </c>
      <c r="E119" s="207"/>
    </row>
    <row r="120" spans="1:5" ht="18" x14ac:dyDescent="0.25">
      <c r="A120" s="146" t="s">
        <v>1270</v>
      </c>
      <c r="B120" s="142">
        <v>574</v>
      </c>
      <c r="C120" s="146" t="s">
        <v>1591</v>
      </c>
      <c r="D120" s="218" t="s">
        <v>2573</v>
      </c>
      <c r="E120" s="219"/>
    </row>
    <row r="121" spans="1:5" ht="18" x14ac:dyDescent="0.25">
      <c r="A121" s="146" t="s">
        <v>1270</v>
      </c>
      <c r="B121" s="142">
        <v>446</v>
      </c>
      <c r="C121" s="146" t="s">
        <v>1940</v>
      </c>
      <c r="D121" s="218" t="s">
        <v>2631</v>
      </c>
      <c r="E121" s="219"/>
    </row>
    <row r="122" spans="1:5" ht="18" x14ac:dyDescent="0.25">
      <c r="A122" s="146" t="s">
        <v>1273</v>
      </c>
      <c r="B122" s="142">
        <v>77</v>
      </c>
      <c r="C122" s="146" t="s">
        <v>1339</v>
      </c>
      <c r="D122" s="218" t="s">
        <v>2573</v>
      </c>
      <c r="E122" s="219"/>
    </row>
    <row r="123" spans="1:5" ht="18" x14ac:dyDescent="0.25">
      <c r="A123" s="146" t="s">
        <v>1273</v>
      </c>
      <c r="B123" s="142">
        <v>532</v>
      </c>
      <c r="C123" s="146" t="s">
        <v>1559</v>
      </c>
      <c r="D123" s="218" t="s">
        <v>2573</v>
      </c>
      <c r="E123" s="219"/>
    </row>
    <row r="124" spans="1:5" ht="18" x14ac:dyDescent="0.25">
      <c r="A124" s="146" t="s">
        <v>1273</v>
      </c>
      <c r="B124" s="142">
        <v>285</v>
      </c>
      <c r="C124" s="146" t="s">
        <v>1449</v>
      </c>
      <c r="D124" s="218" t="s">
        <v>2573</v>
      </c>
      <c r="E124" s="219"/>
    </row>
    <row r="125" spans="1:5" ht="18" x14ac:dyDescent="0.25">
      <c r="A125" s="146" t="s">
        <v>1273</v>
      </c>
      <c r="B125" s="142">
        <v>351</v>
      </c>
      <c r="C125" s="146" t="s">
        <v>1471</v>
      </c>
      <c r="D125" s="218" t="s">
        <v>2573</v>
      </c>
      <c r="E125" s="219"/>
    </row>
    <row r="126" spans="1:5" ht="18" x14ac:dyDescent="0.25">
      <c r="A126" s="146" t="s">
        <v>1272</v>
      </c>
      <c r="B126" s="142">
        <v>829</v>
      </c>
      <c r="C126" s="146" t="s">
        <v>1748</v>
      </c>
      <c r="D126" s="218" t="s">
        <v>2573</v>
      </c>
      <c r="E126" s="219"/>
    </row>
    <row r="127" spans="1:5" ht="18" x14ac:dyDescent="0.25">
      <c r="A127" s="146" t="s">
        <v>1271</v>
      </c>
      <c r="B127" s="142">
        <v>117</v>
      </c>
      <c r="C127" s="146" t="s">
        <v>1366</v>
      </c>
      <c r="D127" s="218" t="s">
        <v>2573</v>
      </c>
      <c r="E127" s="219"/>
    </row>
    <row r="128" spans="1:5" ht="18.75" customHeight="1" x14ac:dyDescent="0.25">
      <c r="A128" s="146" t="s">
        <v>1272</v>
      </c>
      <c r="B128" s="142">
        <v>780</v>
      </c>
      <c r="C128" s="146" t="s">
        <v>1714</v>
      </c>
      <c r="D128" s="218" t="s">
        <v>2573</v>
      </c>
      <c r="E128" s="219"/>
    </row>
    <row r="129" spans="1:5" ht="18" x14ac:dyDescent="0.25">
      <c r="A129" s="149" t="s">
        <v>2460</v>
      </c>
      <c r="B129" s="150">
        <v>9</v>
      </c>
      <c r="C129" s="208"/>
      <c r="D129" s="209"/>
      <c r="E129" s="210"/>
    </row>
    <row r="130" spans="1:5" x14ac:dyDescent="0.25">
      <c r="A130" s="68"/>
      <c r="C130" s="68"/>
      <c r="D130" s="68"/>
    </row>
    <row r="131" spans="1:5" ht="18.75" customHeight="1" x14ac:dyDescent="0.25">
      <c r="A131" s="68"/>
      <c r="C131" s="68"/>
      <c r="D131" s="68"/>
    </row>
    <row r="132" spans="1:5" x14ac:dyDescent="0.25">
      <c r="A132" s="68"/>
      <c r="C132" s="68"/>
      <c r="D132" s="68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  <row r="1277" spans="1:4" x14ac:dyDescent="0.25">
      <c r="A1277" s="68"/>
      <c r="C1277" s="68"/>
      <c r="D1277" s="68"/>
    </row>
    <row r="1278" spans="1:4" x14ac:dyDescent="0.25">
      <c r="A1278" s="68"/>
      <c r="C1278" s="68"/>
      <c r="D1278" s="68"/>
    </row>
    <row r="1279" spans="1:4" x14ac:dyDescent="0.25">
      <c r="A1279" s="68"/>
      <c r="C1279" s="68"/>
      <c r="D1279" s="68"/>
    </row>
    <row r="1280" spans="1:4" x14ac:dyDescent="0.25">
      <c r="A1280" s="68"/>
      <c r="C1280" s="68"/>
      <c r="D1280" s="68"/>
    </row>
    <row r="1281" spans="1:4" x14ac:dyDescent="0.25">
      <c r="A1281" s="68"/>
      <c r="C1281" s="68"/>
      <c r="D1281" s="68"/>
    </row>
    <row r="1282" spans="1:4" x14ac:dyDescent="0.25">
      <c r="A1282" s="68"/>
      <c r="C1282" s="68"/>
      <c r="D1282" s="68"/>
    </row>
    <row r="1283" spans="1:4" x14ac:dyDescent="0.25">
      <c r="A1283" s="68"/>
      <c r="C1283" s="68"/>
      <c r="D1283" s="68"/>
    </row>
    <row r="1284" spans="1:4" x14ac:dyDescent="0.25">
      <c r="A1284" s="68"/>
      <c r="C1284" s="68"/>
      <c r="D1284" s="68"/>
    </row>
    <row r="1285" spans="1:4" x14ac:dyDescent="0.25">
      <c r="A1285" s="68"/>
      <c r="C1285" s="68"/>
      <c r="D1285" s="68"/>
    </row>
    <row r="1286" spans="1:4" x14ac:dyDescent="0.25">
      <c r="A1286" s="68"/>
      <c r="C1286" s="68"/>
      <c r="D1286" s="68"/>
    </row>
    <row r="1287" spans="1:4" x14ac:dyDescent="0.25">
      <c r="A1287" s="68"/>
      <c r="C1287" s="68"/>
      <c r="D1287" s="68"/>
    </row>
    <row r="1288" spans="1:4" x14ac:dyDescent="0.25">
      <c r="A1288" s="68"/>
      <c r="C1288" s="68"/>
      <c r="D1288" s="68"/>
    </row>
    <row r="1289" spans="1:4" x14ac:dyDescent="0.25">
      <c r="A1289" s="68"/>
      <c r="C1289" s="68"/>
      <c r="D1289" s="68"/>
    </row>
    <row r="1290" spans="1:4" x14ac:dyDescent="0.25">
      <c r="A1290" s="68"/>
      <c r="C1290" s="68"/>
      <c r="D1290" s="68"/>
    </row>
    <row r="1291" spans="1:4" x14ac:dyDescent="0.25">
      <c r="A1291" s="68"/>
      <c r="C1291" s="68"/>
      <c r="D1291" s="68"/>
    </row>
    <row r="1292" spans="1:4" x14ac:dyDescent="0.25">
      <c r="A1292" s="68"/>
      <c r="C1292" s="68"/>
      <c r="D1292" s="68"/>
    </row>
    <row r="1293" spans="1:4" x14ac:dyDescent="0.25">
      <c r="A1293" s="68"/>
      <c r="C1293" s="68"/>
      <c r="D1293" s="68"/>
    </row>
    <row r="1294" spans="1:4" x14ac:dyDescent="0.25">
      <c r="A1294" s="68"/>
      <c r="C1294" s="68"/>
      <c r="D1294" s="68"/>
    </row>
    <row r="1295" spans="1:4" x14ac:dyDescent="0.25">
      <c r="A1295" s="68"/>
      <c r="C1295" s="68"/>
      <c r="D1295" s="68"/>
    </row>
    <row r="1296" spans="1:4" x14ac:dyDescent="0.25">
      <c r="A1296" s="68"/>
      <c r="C1296" s="68"/>
      <c r="D1296" s="68"/>
    </row>
    <row r="1297" spans="1:4" x14ac:dyDescent="0.25">
      <c r="A1297" s="68"/>
      <c r="C1297" s="68"/>
      <c r="D1297" s="68"/>
    </row>
    <row r="1298" spans="1:4" x14ac:dyDescent="0.25">
      <c r="A1298" s="68"/>
      <c r="C1298" s="68"/>
      <c r="D1298" s="68"/>
    </row>
    <row r="1299" spans="1:4" x14ac:dyDescent="0.25">
      <c r="A1299" s="68"/>
      <c r="C1299" s="68"/>
      <c r="D1299" s="68"/>
    </row>
    <row r="1300" spans="1:4" x14ac:dyDescent="0.25">
      <c r="A1300" s="68"/>
      <c r="C1300" s="68"/>
      <c r="D1300" s="68"/>
    </row>
    <row r="1301" spans="1:4" x14ac:dyDescent="0.25">
      <c r="A1301" s="68"/>
      <c r="C1301" s="68"/>
      <c r="D1301" s="68"/>
    </row>
    <row r="1302" spans="1:4" x14ac:dyDescent="0.25">
      <c r="A1302" s="68"/>
      <c r="C1302" s="68"/>
      <c r="D1302" s="68"/>
    </row>
    <row r="1303" spans="1:4" x14ac:dyDescent="0.25">
      <c r="A1303" s="68"/>
      <c r="C1303" s="68"/>
      <c r="D1303" s="68"/>
    </row>
    <row r="1304" spans="1:4" x14ac:dyDescent="0.25">
      <c r="A1304" s="68"/>
      <c r="C1304" s="68"/>
      <c r="D1304" s="68"/>
    </row>
    <row r="1305" spans="1:4" x14ac:dyDescent="0.25">
      <c r="A1305" s="68"/>
      <c r="C1305" s="68"/>
      <c r="D1305" s="68"/>
    </row>
  </sheetData>
  <mergeCells count="38">
    <mergeCell ref="D125:E125"/>
    <mergeCell ref="D126:E126"/>
    <mergeCell ref="D127:E127"/>
    <mergeCell ref="A107:E107"/>
    <mergeCell ref="D123:E123"/>
    <mergeCell ref="D122:E122"/>
    <mergeCell ref="C129:E129"/>
    <mergeCell ref="A79:E79"/>
    <mergeCell ref="A80:E80"/>
    <mergeCell ref="D119:E119"/>
    <mergeCell ref="A117:B117"/>
    <mergeCell ref="C94:E94"/>
    <mergeCell ref="A95:E95"/>
    <mergeCell ref="A118:E118"/>
    <mergeCell ref="A96:E96"/>
    <mergeCell ref="D121:E121"/>
    <mergeCell ref="D120:E120"/>
    <mergeCell ref="A108:E108"/>
    <mergeCell ref="A116:B116"/>
    <mergeCell ref="D128:E128"/>
    <mergeCell ref="C106:E106"/>
    <mergeCell ref="D124:E124"/>
    <mergeCell ref="F1:G1"/>
    <mergeCell ref="C113:E113"/>
    <mergeCell ref="A114:B114"/>
    <mergeCell ref="C114:E117"/>
    <mergeCell ref="A115:B115"/>
    <mergeCell ref="A1:E1"/>
    <mergeCell ref="A2:E2"/>
    <mergeCell ref="A7:E7"/>
    <mergeCell ref="A3:B3"/>
    <mergeCell ref="C3:E6"/>
    <mergeCell ref="A6:B6"/>
    <mergeCell ref="C64:E64"/>
    <mergeCell ref="A65:E65"/>
    <mergeCell ref="A66:E66"/>
    <mergeCell ref="D67:E67"/>
    <mergeCell ref="C78:E78"/>
  </mergeCells>
  <phoneticPr fontId="4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7"/>
  <sheetViews>
    <sheetView workbookViewId="0">
      <selection activeCell="E1" sqref="E1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35">
        <v>43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43 85 151 239 289 294 458 490 512 584 678 699 744 790 836 908 957                                                   </v>
      </c>
    </row>
    <row r="2" spans="2:5" s="119" customFormat="1" ht="18.75" thickBot="1" x14ac:dyDescent="0.3">
      <c r="B2" s="135">
        <v>85</v>
      </c>
      <c r="C2" s="130" t="s">
        <v>2404</v>
      </c>
    </row>
    <row r="3" spans="2:5" s="119" customFormat="1" ht="18.75" thickBot="1" x14ac:dyDescent="0.3">
      <c r="B3" s="135">
        <v>151</v>
      </c>
      <c r="C3" s="130" t="s">
        <v>2404</v>
      </c>
    </row>
    <row r="4" spans="2:5" s="119" customFormat="1" ht="18.75" thickBot="1" x14ac:dyDescent="0.3">
      <c r="B4" s="135">
        <v>239</v>
      </c>
      <c r="C4" s="130" t="s">
        <v>2404</v>
      </c>
    </row>
    <row r="5" spans="2:5" s="119" customFormat="1" ht="18.75" thickBot="1" x14ac:dyDescent="0.3">
      <c r="B5" s="135">
        <v>289</v>
      </c>
      <c r="C5" s="130" t="s">
        <v>2404</v>
      </c>
    </row>
    <row r="6" spans="2:5" s="119" customFormat="1" ht="18.75" thickBot="1" x14ac:dyDescent="0.3">
      <c r="B6" s="135">
        <v>294</v>
      </c>
      <c r="C6" s="130" t="s">
        <v>2404</v>
      </c>
    </row>
    <row r="7" spans="2:5" s="119" customFormat="1" ht="18.75" thickBot="1" x14ac:dyDescent="0.3">
      <c r="B7" s="135">
        <v>458</v>
      </c>
      <c r="C7" s="130" t="s">
        <v>2404</v>
      </c>
    </row>
    <row r="8" spans="2:5" s="119" customFormat="1" ht="18.75" thickBot="1" x14ac:dyDescent="0.3">
      <c r="B8" s="135">
        <v>490</v>
      </c>
      <c r="C8" s="130" t="s">
        <v>2404</v>
      </c>
    </row>
    <row r="9" spans="2:5" s="119" customFormat="1" ht="18.75" thickBot="1" x14ac:dyDescent="0.3">
      <c r="B9" s="135">
        <v>512</v>
      </c>
      <c r="C9" s="130" t="s">
        <v>2404</v>
      </c>
    </row>
    <row r="10" spans="2:5" s="119" customFormat="1" ht="18.75" thickBot="1" x14ac:dyDescent="0.3">
      <c r="B10" s="135">
        <v>584</v>
      </c>
      <c r="C10" s="130" t="s">
        <v>2404</v>
      </c>
    </row>
    <row r="11" spans="2:5" s="119" customFormat="1" ht="18.75" thickBot="1" x14ac:dyDescent="0.3">
      <c r="B11" s="135">
        <v>678</v>
      </c>
      <c r="C11" s="130" t="s">
        <v>2404</v>
      </c>
    </row>
    <row r="12" spans="2:5" s="119" customFormat="1" ht="18.75" thickBot="1" x14ac:dyDescent="0.3">
      <c r="B12" s="135">
        <v>699</v>
      </c>
      <c r="C12" s="130" t="s">
        <v>2404</v>
      </c>
    </row>
    <row r="13" spans="2:5" s="119" customFormat="1" ht="18.75" thickBot="1" x14ac:dyDescent="0.3">
      <c r="B13" s="135">
        <v>744</v>
      </c>
      <c r="C13" s="130" t="s">
        <v>2404</v>
      </c>
    </row>
    <row r="14" spans="2:5" s="119" customFormat="1" ht="18.75" thickBot="1" x14ac:dyDescent="0.3">
      <c r="B14" s="135">
        <v>790</v>
      </c>
      <c r="C14" s="130" t="s">
        <v>2404</v>
      </c>
    </row>
    <row r="15" spans="2:5" s="119" customFormat="1" ht="18.75" thickBot="1" x14ac:dyDescent="0.3">
      <c r="B15" s="135">
        <v>836</v>
      </c>
      <c r="C15" s="130" t="s">
        <v>2404</v>
      </c>
    </row>
    <row r="16" spans="2:5" s="119" customFormat="1" ht="18.75" thickBot="1" x14ac:dyDescent="0.3">
      <c r="B16" s="135">
        <v>908</v>
      </c>
      <c r="C16" s="130" t="s">
        <v>2404</v>
      </c>
    </row>
    <row r="17" spans="2:3" s="119" customFormat="1" ht="18.75" thickBot="1" x14ac:dyDescent="0.3">
      <c r="B17" s="135">
        <v>957</v>
      </c>
      <c r="C17" s="130" t="s">
        <v>2404</v>
      </c>
    </row>
    <row r="18" spans="2:3" s="119" customFormat="1" ht="18.75" thickBot="1" x14ac:dyDescent="0.3">
      <c r="B18" s="135"/>
      <c r="C18" s="130" t="s">
        <v>2404</v>
      </c>
    </row>
    <row r="19" spans="2:3" s="119" customFormat="1" ht="18.75" thickBot="1" x14ac:dyDescent="0.3">
      <c r="B19" s="135"/>
      <c r="C19" s="130" t="s">
        <v>2404</v>
      </c>
    </row>
    <row r="20" spans="2:3" s="119" customFormat="1" ht="18.75" thickBot="1" x14ac:dyDescent="0.3">
      <c r="B20" s="135"/>
      <c r="C20" s="130" t="s">
        <v>2404</v>
      </c>
    </row>
    <row r="21" spans="2:3" s="119" customFormat="1" ht="18.75" thickBot="1" x14ac:dyDescent="0.3">
      <c r="B21" s="135"/>
      <c r="C21" s="130" t="s">
        <v>2404</v>
      </c>
    </row>
    <row r="22" spans="2:3" s="119" customFormat="1" ht="18.75" thickBot="1" x14ac:dyDescent="0.3">
      <c r="B22" s="135"/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336" priority="1826"/>
  </conditionalFormatting>
  <conditionalFormatting sqref="B61:B67">
    <cfRule type="duplicateValues" dxfId="335" priority="1825"/>
  </conditionalFormatting>
  <conditionalFormatting sqref="B57:B60">
    <cfRule type="duplicateValues" dxfId="334" priority="1823"/>
  </conditionalFormatting>
  <conditionalFormatting sqref="B57:B60">
    <cfRule type="duplicateValues" dxfId="333" priority="1824"/>
  </conditionalFormatting>
  <conditionalFormatting sqref="B53:B56">
    <cfRule type="duplicateValues" dxfId="332" priority="1822"/>
  </conditionalFormatting>
  <conditionalFormatting sqref="B36:B46">
    <cfRule type="duplicateValues" dxfId="331" priority="423"/>
  </conditionalFormatting>
  <conditionalFormatting sqref="B36:B46">
    <cfRule type="duplicateValues" dxfId="330" priority="422"/>
  </conditionalFormatting>
  <conditionalFormatting sqref="B36:B46">
    <cfRule type="duplicateValues" dxfId="329" priority="420"/>
    <cfRule type="duplicateValues" dxfId="328" priority="421"/>
  </conditionalFormatting>
  <conditionalFormatting sqref="B36:B46">
    <cfRule type="duplicateValues" dxfId="327" priority="417"/>
    <cfRule type="duplicateValues" dxfId="326" priority="418"/>
    <cfRule type="duplicateValues" dxfId="325" priority="419"/>
  </conditionalFormatting>
  <conditionalFormatting sqref="B36:B46">
    <cfRule type="duplicateValues" dxfId="324" priority="414"/>
    <cfRule type="duplicateValues" dxfId="323" priority="415"/>
    <cfRule type="duplicateValues" dxfId="322" priority="416"/>
  </conditionalFormatting>
  <conditionalFormatting sqref="B36:B46">
    <cfRule type="duplicateValues" dxfId="321" priority="412"/>
    <cfRule type="duplicateValues" dxfId="320" priority="413"/>
  </conditionalFormatting>
  <conditionalFormatting sqref="B36:B46">
    <cfRule type="duplicateValues" dxfId="319" priority="410"/>
    <cfRule type="duplicateValues" dxfId="318" priority="411"/>
  </conditionalFormatting>
  <conditionalFormatting sqref="B36:B46">
    <cfRule type="duplicateValues" dxfId="317" priority="409"/>
  </conditionalFormatting>
  <conditionalFormatting sqref="B36:B46">
    <cfRule type="duplicateValues" dxfId="316" priority="407"/>
    <cfRule type="duplicateValues" dxfId="315" priority="408"/>
  </conditionalFormatting>
  <conditionalFormatting sqref="B36:B46">
    <cfRule type="duplicateValues" dxfId="314" priority="404"/>
    <cfRule type="duplicateValues" dxfId="313" priority="405"/>
    <cfRule type="duplicateValues" dxfId="312" priority="406"/>
  </conditionalFormatting>
  <conditionalFormatting sqref="B36:B46">
    <cfRule type="duplicateValues" dxfId="311" priority="403"/>
  </conditionalFormatting>
  <conditionalFormatting sqref="B36:B46">
    <cfRule type="duplicateValues" dxfId="310" priority="402"/>
  </conditionalFormatting>
  <conditionalFormatting sqref="B36:B46">
    <cfRule type="duplicateValues" dxfId="309" priority="400"/>
    <cfRule type="duplicateValues" dxfId="308" priority="401"/>
  </conditionalFormatting>
  <conditionalFormatting sqref="B36:B46">
    <cfRule type="duplicateValues" dxfId="307" priority="397"/>
    <cfRule type="duplicateValues" dxfId="306" priority="398"/>
    <cfRule type="duplicateValues" dxfId="305" priority="399"/>
  </conditionalFormatting>
  <conditionalFormatting sqref="B36:B46">
    <cfRule type="duplicateValues" dxfId="304" priority="395"/>
    <cfRule type="duplicateValues" dxfId="303" priority="396"/>
  </conditionalFormatting>
  <conditionalFormatting sqref="B47:B52">
    <cfRule type="duplicateValues" dxfId="302" priority="394"/>
  </conditionalFormatting>
  <conditionalFormatting sqref="B47:B52">
    <cfRule type="duplicateValues" dxfId="301" priority="393"/>
  </conditionalFormatting>
  <conditionalFormatting sqref="B47:B52">
    <cfRule type="duplicateValues" dxfId="300" priority="391"/>
    <cfRule type="duplicateValues" dxfId="299" priority="392"/>
  </conditionalFormatting>
  <conditionalFormatting sqref="B47:B52">
    <cfRule type="duplicateValues" dxfId="298" priority="388"/>
    <cfRule type="duplicateValues" dxfId="297" priority="389"/>
    <cfRule type="duplicateValues" dxfId="296" priority="390"/>
  </conditionalFormatting>
  <conditionalFormatting sqref="B47:B52">
    <cfRule type="duplicateValues" dxfId="295" priority="385"/>
    <cfRule type="duplicateValues" dxfId="294" priority="386"/>
    <cfRule type="duplicateValues" dxfId="293" priority="387"/>
  </conditionalFormatting>
  <conditionalFormatting sqref="B47:B52">
    <cfRule type="duplicateValues" dxfId="292" priority="383"/>
    <cfRule type="duplicateValues" dxfId="291" priority="384"/>
  </conditionalFormatting>
  <conditionalFormatting sqref="B47:B52">
    <cfRule type="duplicateValues" dxfId="290" priority="381"/>
    <cfRule type="duplicateValues" dxfId="289" priority="382"/>
  </conditionalFormatting>
  <conditionalFormatting sqref="B47:B52">
    <cfRule type="duplicateValues" dxfId="288" priority="380"/>
  </conditionalFormatting>
  <conditionalFormatting sqref="B47:B52">
    <cfRule type="duplicateValues" dxfId="287" priority="378"/>
    <cfRule type="duplicateValues" dxfId="286" priority="379"/>
  </conditionalFormatting>
  <conditionalFormatting sqref="B47:B52">
    <cfRule type="duplicateValues" dxfId="285" priority="375"/>
    <cfRule type="duplicateValues" dxfId="284" priority="376"/>
    <cfRule type="duplicateValues" dxfId="283" priority="377"/>
  </conditionalFormatting>
  <conditionalFormatting sqref="B47:B52">
    <cfRule type="duplicateValues" dxfId="282" priority="374"/>
  </conditionalFormatting>
  <conditionalFormatting sqref="B47:B52">
    <cfRule type="duplicateValues" dxfId="281" priority="373"/>
  </conditionalFormatting>
  <conditionalFormatting sqref="B47:B52">
    <cfRule type="duplicateValues" dxfId="280" priority="371"/>
    <cfRule type="duplicateValues" dxfId="279" priority="372"/>
  </conditionalFormatting>
  <conditionalFormatting sqref="B47:B52">
    <cfRule type="duplicateValues" dxfId="278" priority="368"/>
    <cfRule type="duplicateValues" dxfId="277" priority="369"/>
    <cfRule type="duplicateValues" dxfId="276" priority="370"/>
  </conditionalFormatting>
  <conditionalFormatting sqref="B47:B52">
    <cfRule type="duplicateValues" dxfId="275" priority="366"/>
    <cfRule type="duplicateValues" dxfId="274" priority="367"/>
  </conditionalFormatting>
  <conditionalFormatting sqref="B28:B35">
    <cfRule type="duplicateValues" dxfId="273" priority="215"/>
    <cfRule type="duplicateValues" dxfId="272" priority="216"/>
    <cfRule type="duplicateValues" dxfId="271" priority="217"/>
    <cfRule type="duplicateValues" dxfId="270" priority="218"/>
  </conditionalFormatting>
  <conditionalFormatting sqref="B28:B35">
    <cfRule type="duplicateValues" dxfId="269" priority="208"/>
  </conditionalFormatting>
  <conditionalFormatting sqref="B28:B35">
    <cfRule type="duplicateValues" dxfId="268" priority="206"/>
    <cfRule type="duplicateValues" dxfId="267" priority="207"/>
  </conditionalFormatting>
  <conditionalFormatting sqref="B28:B35">
    <cfRule type="duplicateValues" dxfId="266" priority="203"/>
    <cfRule type="duplicateValues" dxfId="265" priority="204"/>
    <cfRule type="duplicateValues" dxfId="264" priority="205"/>
  </conditionalFormatting>
  <conditionalFormatting sqref="B18:B27">
    <cfRule type="duplicateValues" dxfId="263" priority="130"/>
  </conditionalFormatting>
  <conditionalFormatting sqref="B18:B27">
    <cfRule type="duplicateValues" dxfId="262" priority="129"/>
  </conditionalFormatting>
  <conditionalFormatting sqref="B18:B27">
    <cfRule type="duplicateValues" dxfId="261" priority="127"/>
    <cfRule type="duplicateValues" dxfId="260" priority="128"/>
  </conditionalFormatting>
  <conditionalFormatting sqref="B18:B27">
    <cfRule type="duplicateValues" dxfId="259" priority="124"/>
    <cfRule type="duplicateValues" dxfId="258" priority="125"/>
    <cfRule type="duplicateValues" dxfId="257" priority="126"/>
  </conditionalFormatting>
  <conditionalFormatting sqref="B18:B27">
    <cfRule type="duplicateValues" dxfId="256" priority="121"/>
    <cfRule type="duplicateValues" dxfId="255" priority="122"/>
    <cfRule type="duplicateValues" dxfId="254" priority="123"/>
  </conditionalFormatting>
  <conditionalFormatting sqref="B18:B27">
    <cfRule type="duplicateValues" dxfId="253" priority="119"/>
    <cfRule type="duplicateValues" dxfId="252" priority="120"/>
  </conditionalFormatting>
  <conditionalFormatting sqref="B18:B27">
    <cfRule type="duplicateValues" dxfId="251" priority="115"/>
    <cfRule type="duplicateValues" dxfId="250" priority="116"/>
    <cfRule type="duplicateValues" dxfId="249" priority="117"/>
    <cfRule type="duplicateValues" dxfId="248" priority="118"/>
  </conditionalFormatting>
  <conditionalFormatting sqref="B18:B27">
    <cfRule type="duplicateValues" dxfId="247" priority="114"/>
  </conditionalFormatting>
  <conditionalFormatting sqref="B18:B27">
    <cfRule type="duplicateValues" dxfId="246" priority="113"/>
  </conditionalFormatting>
  <conditionalFormatting sqref="B18:B27">
    <cfRule type="duplicateValues" dxfId="245" priority="111"/>
    <cfRule type="duplicateValues" dxfId="244" priority="112"/>
  </conditionalFormatting>
  <conditionalFormatting sqref="B18:B27">
    <cfRule type="duplicateValues" dxfId="243" priority="108"/>
    <cfRule type="duplicateValues" dxfId="242" priority="109"/>
    <cfRule type="duplicateValues" dxfId="241" priority="110"/>
  </conditionalFormatting>
  <conditionalFormatting sqref="B18:B27">
    <cfRule type="duplicateValues" dxfId="240" priority="105"/>
    <cfRule type="duplicateValues" dxfId="239" priority="106"/>
    <cfRule type="duplicateValues" dxfId="238" priority="107"/>
  </conditionalFormatting>
  <conditionalFormatting sqref="B18:B27">
    <cfRule type="duplicateValues" dxfId="237" priority="103"/>
    <cfRule type="duplicateValues" dxfId="236" priority="104"/>
  </conditionalFormatting>
  <conditionalFormatting sqref="B18:B27">
    <cfRule type="duplicateValues" dxfId="235" priority="102"/>
  </conditionalFormatting>
  <conditionalFormatting sqref="B18:B27">
    <cfRule type="duplicateValues" dxfId="234" priority="98"/>
    <cfRule type="duplicateValues" dxfId="233" priority="99"/>
    <cfRule type="duplicateValues" dxfId="232" priority="100"/>
    <cfRule type="duplicateValues" dxfId="231" priority="101"/>
  </conditionalFormatting>
  <conditionalFormatting sqref="B18:B27">
    <cfRule type="duplicateValues" dxfId="230" priority="97"/>
  </conditionalFormatting>
  <conditionalFormatting sqref="B18:B27">
    <cfRule type="duplicateValues" dxfId="229" priority="95"/>
    <cfRule type="duplicateValues" dxfId="228" priority="96"/>
  </conditionalFormatting>
  <conditionalFormatting sqref="B18:B27">
    <cfRule type="duplicateValues" dxfId="227" priority="92"/>
    <cfRule type="duplicateValues" dxfId="226" priority="93"/>
    <cfRule type="duplicateValues" dxfId="225" priority="94"/>
  </conditionalFormatting>
  <conditionalFormatting sqref="B18:B27">
    <cfRule type="duplicateValues" dxfId="224" priority="91"/>
  </conditionalFormatting>
  <conditionalFormatting sqref="B1:B17">
    <cfRule type="duplicateValues" dxfId="223" priority="40"/>
  </conditionalFormatting>
  <conditionalFormatting sqref="B1:B17">
    <cfRule type="duplicateValues" dxfId="222" priority="39"/>
  </conditionalFormatting>
  <conditionalFormatting sqref="B1:B17">
    <cfRule type="duplicateValues" dxfId="221" priority="37"/>
    <cfRule type="duplicateValues" dxfId="220" priority="38"/>
  </conditionalFormatting>
  <conditionalFormatting sqref="B1:B17">
    <cfRule type="duplicateValues" dxfId="219" priority="34"/>
    <cfRule type="duplicateValues" dxfId="218" priority="35"/>
    <cfRule type="duplicateValues" dxfId="217" priority="36"/>
  </conditionalFormatting>
  <conditionalFormatting sqref="B1:B17">
    <cfRule type="duplicateValues" dxfId="216" priority="31"/>
    <cfRule type="duplicateValues" dxfId="215" priority="32"/>
    <cfRule type="duplicateValues" dxfId="214" priority="33"/>
  </conditionalFormatting>
  <conditionalFormatting sqref="B1:B17">
    <cfRule type="duplicateValues" dxfId="213" priority="29"/>
    <cfRule type="duplicateValues" dxfId="212" priority="30"/>
  </conditionalFormatting>
  <conditionalFormatting sqref="B1:B17">
    <cfRule type="duplicateValues" dxfId="211" priority="25"/>
    <cfRule type="duplicateValues" dxfId="210" priority="26"/>
    <cfRule type="duplicateValues" dxfId="209" priority="27"/>
    <cfRule type="duplicateValues" dxfId="208" priority="28"/>
  </conditionalFormatting>
  <conditionalFormatting sqref="B1:B17">
    <cfRule type="duplicateValues" dxfId="207" priority="24"/>
  </conditionalFormatting>
  <conditionalFormatting sqref="B1:B17">
    <cfRule type="duplicateValues" dxfId="206" priority="23"/>
  </conditionalFormatting>
  <conditionalFormatting sqref="B1:B17">
    <cfRule type="duplicateValues" dxfId="205" priority="21"/>
    <cfRule type="duplicateValues" dxfId="204" priority="22"/>
  </conditionalFormatting>
  <conditionalFormatting sqref="B1:B17">
    <cfRule type="duplicateValues" dxfId="203" priority="18"/>
    <cfRule type="duplicateValues" dxfId="202" priority="19"/>
    <cfRule type="duplicateValues" dxfId="201" priority="20"/>
  </conditionalFormatting>
  <conditionalFormatting sqref="B1:B17">
    <cfRule type="duplicateValues" dxfId="200" priority="15"/>
    <cfRule type="duplicateValues" dxfId="199" priority="16"/>
    <cfRule type="duplicateValues" dxfId="198" priority="17"/>
  </conditionalFormatting>
  <conditionalFormatting sqref="B1:B17">
    <cfRule type="duplicateValues" dxfId="197" priority="13"/>
    <cfRule type="duplicateValues" dxfId="196" priority="14"/>
  </conditionalFormatting>
  <conditionalFormatting sqref="B1:B17">
    <cfRule type="duplicateValues" dxfId="195" priority="12"/>
  </conditionalFormatting>
  <conditionalFormatting sqref="B1:B17">
    <cfRule type="duplicateValues" dxfId="194" priority="8"/>
    <cfRule type="duplicateValues" dxfId="193" priority="9"/>
    <cfRule type="duplicateValues" dxfId="192" priority="10"/>
    <cfRule type="duplicateValues" dxfId="191" priority="11"/>
  </conditionalFormatting>
  <conditionalFormatting sqref="B1:B17">
    <cfRule type="duplicateValues" dxfId="190" priority="7"/>
  </conditionalFormatting>
  <conditionalFormatting sqref="B1:B17">
    <cfRule type="duplicateValues" dxfId="189" priority="5"/>
    <cfRule type="duplicateValues" dxfId="188" priority="6"/>
  </conditionalFormatting>
  <conditionalFormatting sqref="B1:B17">
    <cfRule type="duplicateValues" dxfId="187" priority="2"/>
    <cfRule type="duplicateValues" dxfId="186" priority="3"/>
    <cfRule type="duplicateValues" dxfId="185" priority="4"/>
  </conditionalFormatting>
  <conditionalFormatting sqref="B1:B17">
    <cfRule type="duplicateValues" dxfId="18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58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83" priority="24"/>
  </conditionalFormatting>
  <conditionalFormatting sqref="A830">
    <cfRule type="duplicateValues" dxfId="182" priority="23"/>
  </conditionalFormatting>
  <conditionalFormatting sqref="A831">
    <cfRule type="duplicateValues" dxfId="181" priority="22"/>
  </conditionalFormatting>
  <conditionalFormatting sqref="A832">
    <cfRule type="duplicateValues" dxfId="180" priority="21"/>
  </conditionalFormatting>
  <conditionalFormatting sqref="A833">
    <cfRule type="duplicateValues" dxfId="179" priority="20"/>
  </conditionalFormatting>
  <conditionalFormatting sqref="A845:A1048576 A1:A833">
    <cfRule type="duplicateValues" dxfId="178" priority="19"/>
  </conditionalFormatting>
  <conditionalFormatting sqref="A834:A840">
    <cfRule type="duplicateValues" dxfId="177" priority="18"/>
  </conditionalFormatting>
  <conditionalFormatting sqref="A834:A840">
    <cfRule type="duplicateValues" dxfId="176" priority="17"/>
  </conditionalFormatting>
  <conditionalFormatting sqref="A845:A1048576 A1:A840">
    <cfRule type="duplicateValues" dxfId="175" priority="16"/>
  </conditionalFormatting>
  <conditionalFormatting sqref="A841">
    <cfRule type="duplicateValues" dxfId="174" priority="15"/>
  </conditionalFormatting>
  <conditionalFormatting sqref="A841">
    <cfRule type="duplicateValues" dxfId="173" priority="14"/>
  </conditionalFormatting>
  <conditionalFormatting sqref="A841">
    <cfRule type="duplicateValues" dxfId="172" priority="13"/>
  </conditionalFormatting>
  <conditionalFormatting sqref="A842">
    <cfRule type="duplicateValues" dxfId="171" priority="12"/>
  </conditionalFormatting>
  <conditionalFormatting sqref="A842">
    <cfRule type="duplicateValues" dxfId="170" priority="11"/>
  </conditionalFormatting>
  <conditionalFormatting sqref="A842">
    <cfRule type="duplicateValues" dxfId="169" priority="10"/>
  </conditionalFormatting>
  <conditionalFormatting sqref="A1:A842 A845:A1048576">
    <cfRule type="duplicateValues" dxfId="168" priority="9"/>
  </conditionalFormatting>
  <conditionalFormatting sqref="A843">
    <cfRule type="duplicateValues" dxfId="167" priority="8"/>
  </conditionalFormatting>
  <conditionalFormatting sqref="A843">
    <cfRule type="duplicateValues" dxfId="166" priority="7"/>
  </conditionalFormatting>
  <conditionalFormatting sqref="A843">
    <cfRule type="duplicateValues" dxfId="165" priority="6"/>
  </conditionalFormatting>
  <conditionalFormatting sqref="A843">
    <cfRule type="duplicateValues" dxfId="164" priority="5"/>
  </conditionalFormatting>
  <conditionalFormatting sqref="A844">
    <cfRule type="duplicateValues" dxfId="163" priority="4"/>
  </conditionalFormatting>
  <conditionalFormatting sqref="A844">
    <cfRule type="duplicateValues" dxfId="162" priority="3"/>
  </conditionalFormatting>
  <conditionalFormatting sqref="A844">
    <cfRule type="duplicateValues" dxfId="161" priority="2"/>
  </conditionalFormatting>
  <conditionalFormatting sqref="A844">
    <cfRule type="duplicateValues" dxfId="160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5" t="s">
        <v>2412</v>
      </c>
      <c r="B1" s="226"/>
      <c r="C1" s="226"/>
      <c r="D1" s="226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5" t="s">
        <v>2421</v>
      </c>
      <c r="B16" s="226"/>
      <c r="C16" s="226"/>
      <c r="D16" s="226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59" priority="26"/>
  </conditionalFormatting>
  <conditionalFormatting sqref="B5:B6">
    <cfRule type="duplicateValues" dxfId="158" priority="25"/>
  </conditionalFormatting>
  <conditionalFormatting sqref="A5:A6">
    <cfRule type="duplicateValues" dxfId="157" priority="23"/>
    <cfRule type="duplicateValues" dxfId="156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2021-09-29T03:20:21Z</dcterms:modified>
</cp:coreProperties>
</file>