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REPORTE!$A$4:$Q$35</definedName>
    <definedName name="_xlnm._FilterDatabase" localSheetId="8" hidden="1">'Sin Efectivo'!$A$39:$E$39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6" l="1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A77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80" i="1"/>
  <c r="G80" i="1"/>
  <c r="H80" i="1"/>
  <c r="I80" i="1"/>
  <c r="J80" i="1"/>
  <c r="K80" i="1"/>
  <c r="F83" i="1"/>
  <c r="G83" i="1"/>
  <c r="H83" i="1"/>
  <c r="I83" i="1"/>
  <c r="J83" i="1"/>
  <c r="K83" i="1"/>
  <c r="F48" i="1"/>
  <c r="G48" i="1"/>
  <c r="H48" i="1"/>
  <c r="I48" i="1"/>
  <c r="J48" i="1"/>
  <c r="K48" i="1"/>
  <c r="F26" i="1"/>
  <c r="G26" i="1"/>
  <c r="H26" i="1"/>
  <c r="I26" i="1"/>
  <c r="J26" i="1"/>
  <c r="K26" i="1"/>
  <c r="F31" i="1"/>
  <c r="G31" i="1"/>
  <c r="H31" i="1"/>
  <c r="I31" i="1"/>
  <c r="J31" i="1"/>
  <c r="K31" i="1"/>
  <c r="F73" i="1"/>
  <c r="G73" i="1"/>
  <c r="H73" i="1"/>
  <c r="I73" i="1"/>
  <c r="J73" i="1"/>
  <c r="K73" i="1"/>
  <c r="F87" i="1"/>
  <c r="G87" i="1"/>
  <c r="H87" i="1"/>
  <c r="I87" i="1"/>
  <c r="J87" i="1"/>
  <c r="K87" i="1"/>
  <c r="F84" i="1"/>
  <c r="G84" i="1"/>
  <c r="H84" i="1"/>
  <c r="I84" i="1"/>
  <c r="J84" i="1"/>
  <c r="K84" i="1"/>
  <c r="F16" i="1"/>
  <c r="G16" i="1"/>
  <c r="H16" i="1"/>
  <c r="I16" i="1"/>
  <c r="J16" i="1"/>
  <c r="K16" i="1"/>
  <c r="F27" i="1"/>
  <c r="G27" i="1"/>
  <c r="H27" i="1"/>
  <c r="I27" i="1"/>
  <c r="J27" i="1"/>
  <c r="K27" i="1"/>
  <c r="F5" i="1"/>
  <c r="G5" i="1"/>
  <c r="H5" i="1"/>
  <c r="I5" i="1"/>
  <c r="J5" i="1"/>
  <c r="K5" i="1"/>
  <c r="F53" i="1"/>
  <c r="G53" i="1"/>
  <c r="H53" i="1"/>
  <c r="I53" i="1"/>
  <c r="J53" i="1"/>
  <c r="K53" i="1"/>
  <c r="F49" i="1"/>
  <c r="G49" i="1"/>
  <c r="H49" i="1"/>
  <c r="I49" i="1"/>
  <c r="J49" i="1"/>
  <c r="K49" i="1"/>
  <c r="F71" i="1"/>
  <c r="G71" i="1"/>
  <c r="H71" i="1"/>
  <c r="I71" i="1"/>
  <c r="J71" i="1"/>
  <c r="K71" i="1"/>
  <c r="A80" i="1"/>
  <c r="A83" i="1"/>
  <c r="A48" i="1"/>
  <c r="A26" i="1"/>
  <c r="A31" i="1"/>
  <c r="A73" i="1"/>
  <c r="A87" i="1"/>
  <c r="A84" i="1"/>
  <c r="A16" i="1"/>
  <c r="A27" i="1"/>
  <c r="A5" i="1"/>
  <c r="A53" i="1"/>
  <c r="A49" i="1"/>
  <c r="A71" i="1"/>
  <c r="F40" i="1" l="1"/>
  <c r="G40" i="1"/>
  <c r="H40" i="1"/>
  <c r="I40" i="1"/>
  <c r="J40" i="1"/>
  <c r="K40" i="1"/>
  <c r="F19" i="1"/>
  <c r="G19" i="1"/>
  <c r="H19" i="1"/>
  <c r="I19" i="1"/>
  <c r="J19" i="1"/>
  <c r="K19" i="1"/>
  <c r="F30" i="1"/>
  <c r="G30" i="1"/>
  <c r="H30" i="1"/>
  <c r="I30" i="1"/>
  <c r="J30" i="1"/>
  <c r="K30" i="1"/>
  <c r="F86" i="1"/>
  <c r="G86" i="1"/>
  <c r="H86" i="1"/>
  <c r="I86" i="1"/>
  <c r="J86" i="1"/>
  <c r="K86" i="1"/>
  <c r="F70" i="1"/>
  <c r="G70" i="1"/>
  <c r="H70" i="1"/>
  <c r="I70" i="1"/>
  <c r="J70" i="1"/>
  <c r="K70" i="1"/>
  <c r="F7" i="1"/>
  <c r="G7" i="1"/>
  <c r="H7" i="1"/>
  <c r="I7" i="1"/>
  <c r="J7" i="1"/>
  <c r="K7" i="1"/>
  <c r="F89" i="1"/>
  <c r="G89" i="1"/>
  <c r="H89" i="1"/>
  <c r="I89" i="1"/>
  <c r="J89" i="1"/>
  <c r="K89" i="1"/>
  <c r="F74" i="1"/>
  <c r="G74" i="1"/>
  <c r="H74" i="1"/>
  <c r="I74" i="1"/>
  <c r="J74" i="1"/>
  <c r="K74" i="1"/>
  <c r="F50" i="1"/>
  <c r="G50" i="1"/>
  <c r="H50" i="1"/>
  <c r="I50" i="1"/>
  <c r="J50" i="1"/>
  <c r="K50" i="1"/>
  <c r="F23" i="1"/>
  <c r="G23" i="1"/>
  <c r="H23" i="1"/>
  <c r="I23" i="1"/>
  <c r="J23" i="1"/>
  <c r="K23" i="1"/>
  <c r="F11" i="1"/>
  <c r="G11" i="1"/>
  <c r="H11" i="1"/>
  <c r="I11" i="1"/>
  <c r="J11" i="1"/>
  <c r="K11" i="1"/>
  <c r="F68" i="1"/>
  <c r="G68" i="1"/>
  <c r="H68" i="1"/>
  <c r="I68" i="1"/>
  <c r="J68" i="1"/>
  <c r="K68" i="1"/>
  <c r="F63" i="1"/>
  <c r="G63" i="1"/>
  <c r="H63" i="1"/>
  <c r="I63" i="1"/>
  <c r="J63" i="1"/>
  <c r="K63" i="1"/>
  <c r="F60" i="1"/>
  <c r="G60" i="1"/>
  <c r="H60" i="1"/>
  <c r="I60" i="1"/>
  <c r="J60" i="1"/>
  <c r="K60" i="1"/>
  <c r="A40" i="1"/>
  <c r="A19" i="1"/>
  <c r="A30" i="1"/>
  <c r="A86" i="1"/>
  <c r="A70" i="1"/>
  <c r="A7" i="1"/>
  <c r="A89" i="1"/>
  <c r="A74" i="1"/>
  <c r="A50" i="1"/>
  <c r="A23" i="1"/>
  <c r="A11" i="1"/>
  <c r="A68" i="1"/>
  <c r="A63" i="1"/>
  <c r="A60" i="1"/>
  <c r="F54" i="1" l="1"/>
  <c r="G54" i="1"/>
  <c r="H54" i="1"/>
  <c r="I54" i="1"/>
  <c r="J54" i="1"/>
  <c r="K54" i="1"/>
  <c r="F52" i="1"/>
  <c r="G52" i="1"/>
  <c r="H52" i="1"/>
  <c r="I52" i="1"/>
  <c r="J52" i="1"/>
  <c r="K52" i="1"/>
  <c r="F33" i="1"/>
  <c r="G33" i="1"/>
  <c r="H33" i="1"/>
  <c r="I33" i="1"/>
  <c r="J33" i="1"/>
  <c r="K33" i="1"/>
  <c r="F76" i="1"/>
  <c r="G76" i="1"/>
  <c r="H76" i="1"/>
  <c r="I76" i="1"/>
  <c r="J76" i="1"/>
  <c r="K76" i="1"/>
  <c r="F38" i="1"/>
  <c r="G38" i="1"/>
  <c r="H38" i="1"/>
  <c r="I38" i="1"/>
  <c r="J38" i="1"/>
  <c r="K38" i="1"/>
  <c r="F77" i="1"/>
  <c r="G77" i="1"/>
  <c r="H77" i="1"/>
  <c r="I77" i="1"/>
  <c r="J77" i="1"/>
  <c r="K77" i="1"/>
  <c r="F24" i="1"/>
  <c r="G24" i="1"/>
  <c r="H24" i="1"/>
  <c r="I24" i="1"/>
  <c r="J24" i="1"/>
  <c r="K24" i="1"/>
  <c r="F13" i="1"/>
  <c r="G13" i="1"/>
  <c r="H13" i="1"/>
  <c r="I13" i="1"/>
  <c r="J13" i="1"/>
  <c r="K13" i="1"/>
  <c r="F39" i="1"/>
  <c r="G39" i="1"/>
  <c r="H39" i="1"/>
  <c r="I39" i="1"/>
  <c r="J39" i="1"/>
  <c r="K39" i="1"/>
  <c r="F61" i="1"/>
  <c r="G61" i="1"/>
  <c r="H61" i="1"/>
  <c r="I61" i="1"/>
  <c r="J61" i="1"/>
  <c r="K61" i="1"/>
  <c r="F34" i="1"/>
  <c r="G34" i="1"/>
  <c r="H34" i="1"/>
  <c r="I34" i="1"/>
  <c r="J34" i="1"/>
  <c r="K34" i="1"/>
  <c r="F9" i="1"/>
  <c r="G9" i="1"/>
  <c r="H9" i="1"/>
  <c r="I9" i="1"/>
  <c r="J9" i="1"/>
  <c r="K9" i="1"/>
  <c r="F6" i="1"/>
  <c r="G6" i="1"/>
  <c r="H6" i="1"/>
  <c r="I6" i="1"/>
  <c r="J6" i="1"/>
  <c r="K6" i="1"/>
  <c r="F85" i="1"/>
  <c r="G85" i="1"/>
  <c r="H85" i="1"/>
  <c r="I85" i="1"/>
  <c r="J85" i="1"/>
  <c r="K85" i="1"/>
  <c r="F75" i="1"/>
  <c r="G75" i="1"/>
  <c r="H75" i="1"/>
  <c r="I75" i="1"/>
  <c r="J75" i="1"/>
  <c r="K75" i="1"/>
  <c r="F42" i="1"/>
  <c r="G42" i="1"/>
  <c r="H42" i="1"/>
  <c r="I42" i="1"/>
  <c r="J42" i="1"/>
  <c r="K42" i="1"/>
  <c r="F20" i="1"/>
  <c r="G20" i="1"/>
  <c r="H20" i="1"/>
  <c r="I20" i="1"/>
  <c r="J20" i="1"/>
  <c r="K20" i="1"/>
  <c r="F15" i="1"/>
  <c r="G15" i="1"/>
  <c r="H15" i="1"/>
  <c r="I15" i="1"/>
  <c r="J15" i="1"/>
  <c r="K15" i="1"/>
  <c r="F36" i="1"/>
  <c r="G36" i="1"/>
  <c r="H36" i="1"/>
  <c r="I36" i="1"/>
  <c r="J36" i="1"/>
  <c r="K36" i="1"/>
  <c r="F28" i="1"/>
  <c r="G28" i="1"/>
  <c r="H28" i="1"/>
  <c r="I28" i="1"/>
  <c r="J28" i="1"/>
  <c r="K28" i="1"/>
  <c r="F72" i="1"/>
  <c r="G72" i="1"/>
  <c r="H72" i="1"/>
  <c r="I72" i="1"/>
  <c r="J72" i="1"/>
  <c r="K72" i="1"/>
  <c r="F66" i="1"/>
  <c r="G66" i="1"/>
  <c r="H66" i="1"/>
  <c r="I66" i="1"/>
  <c r="J66" i="1"/>
  <c r="K66" i="1"/>
  <c r="F45" i="1"/>
  <c r="G45" i="1"/>
  <c r="H45" i="1"/>
  <c r="I45" i="1"/>
  <c r="J45" i="1"/>
  <c r="K45" i="1"/>
  <c r="F47" i="1"/>
  <c r="G47" i="1"/>
  <c r="H47" i="1"/>
  <c r="I47" i="1"/>
  <c r="J47" i="1"/>
  <c r="K47" i="1"/>
  <c r="F88" i="1"/>
  <c r="G88" i="1"/>
  <c r="H88" i="1"/>
  <c r="I88" i="1"/>
  <c r="J88" i="1"/>
  <c r="K88" i="1"/>
  <c r="F35" i="1"/>
  <c r="G35" i="1"/>
  <c r="H35" i="1"/>
  <c r="I35" i="1"/>
  <c r="J35" i="1"/>
  <c r="K35" i="1"/>
  <c r="F79" i="1"/>
  <c r="G79" i="1"/>
  <c r="H79" i="1"/>
  <c r="I79" i="1"/>
  <c r="J79" i="1"/>
  <c r="K79" i="1"/>
  <c r="F90" i="1"/>
  <c r="G90" i="1"/>
  <c r="H90" i="1"/>
  <c r="I90" i="1"/>
  <c r="J90" i="1"/>
  <c r="K90" i="1"/>
  <c r="F25" i="1"/>
  <c r="G25" i="1"/>
  <c r="H25" i="1"/>
  <c r="I25" i="1"/>
  <c r="J25" i="1"/>
  <c r="K25" i="1"/>
  <c r="F12" i="1"/>
  <c r="G12" i="1"/>
  <c r="H12" i="1"/>
  <c r="I12" i="1"/>
  <c r="J12" i="1"/>
  <c r="K12" i="1"/>
  <c r="F64" i="1"/>
  <c r="G64" i="1"/>
  <c r="H64" i="1"/>
  <c r="I64" i="1"/>
  <c r="J64" i="1"/>
  <c r="K64" i="1"/>
  <c r="F78" i="1"/>
  <c r="G78" i="1"/>
  <c r="H78" i="1"/>
  <c r="I78" i="1"/>
  <c r="J78" i="1"/>
  <c r="K78" i="1"/>
  <c r="A54" i="1"/>
  <c r="A52" i="1"/>
  <c r="A33" i="1"/>
  <c r="A76" i="1"/>
  <c r="A38" i="1"/>
  <c r="A77" i="1"/>
  <c r="A24" i="1"/>
  <c r="A13" i="1"/>
  <c r="A39" i="1"/>
  <c r="A61" i="1"/>
  <c r="A34" i="1"/>
  <c r="A9" i="1"/>
  <c r="A6" i="1"/>
  <c r="A85" i="1"/>
  <c r="A75" i="1"/>
  <c r="A42" i="1"/>
  <c r="A20" i="1"/>
  <c r="A15" i="1"/>
  <c r="A36" i="1"/>
  <c r="A28" i="1"/>
  <c r="A72" i="1"/>
  <c r="A66" i="1"/>
  <c r="A45" i="1"/>
  <c r="A47" i="1"/>
  <c r="A88" i="1"/>
  <c r="A35" i="1"/>
  <c r="A79" i="1"/>
  <c r="A90" i="1"/>
  <c r="A25" i="1"/>
  <c r="A12" i="1"/>
  <c r="A64" i="1"/>
  <c r="A78" i="1"/>
  <c r="A67" i="1" l="1"/>
  <c r="F67" i="1"/>
  <c r="G67" i="1"/>
  <c r="H67" i="1"/>
  <c r="I67" i="1"/>
  <c r="J67" i="1"/>
  <c r="K67" i="1"/>
  <c r="A29" i="1"/>
  <c r="F29" i="1"/>
  <c r="G29" i="1"/>
  <c r="H29" i="1"/>
  <c r="I29" i="1"/>
  <c r="J29" i="1"/>
  <c r="K29" i="1"/>
  <c r="A62" i="1"/>
  <c r="F62" i="1"/>
  <c r="G62" i="1"/>
  <c r="H62" i="1"/>
  <c r="I62" i="1"/>
  <c r="J62" i="1"/>
  <c r="K62" i="1"/>
  <c r="A81" i="1"/>
  <c r="F81" i="1"/>
  <c r="G81" i="1"/>
  <c r="H81" i="1"/>
  <c r="I81" i="1"/>
  <c r="J81" i="1"/>
  <c r="K81" i="1"/>
  <c r="A55" i="1"/>
  <c r="F55" i="1"/>
  <c r="G55" i="1"/>
  <c r="H55" i="1"/>
  <c r="I55" i="1"/>
  <c r="J55" i="1"/>
  <c r="K55" i="1"/>
  <c r="A82" i="1"/>
  <c r="F82" i="1"/>
  <c r="G82" i="1"/>
  <c r="H82" i="1"/>
  <c r="I82" i="1"/>
  <c r="J82" i="1"/>
  <c r="K82" i="1"/>
  <c r="A3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58" i="1"/>
  <c r="F58" i="1"/>
  <c r="G58" i="1"/>
  <c r="H58" i="1"/>
  <c r="I58" i="1"/>
  <c r="J58" i="1"/>
  <c r="K58" i="1"/>
  <c r="A46" i="1"/>
  <c r="F46" i="1"/>
  <c r="G46" i="1"/>
  <c r="H46" i="1"/>
  <c r="I46" i="1"/>
  <c r="J46" i="1"/>
  <c r="K46" i="1"/>
  <c r="A8" i="1"/>
  <c r="F8" i="1"/>
  <c r="G8" i="1"/>
  <c r="H8" i="1"/>
  <c r="I8" i="1"/>
  <c r="J8" i="1"/>
  <c r="K8" i="1"/>
  <c r="A69" i="1" l="1"/>
  <c r="F69" i="1"/>
  <c r="G69" i="1"/>
  <c r="H69" i="1"/>
  <c r="I69" i="1"/>
  <c r="J69" i="1"/>
  <c r="K69" i="1"/>
  <c r="A22" i="1"/>
  <c r="A51" i="1"/>
  <c r="A14" i="1"/>
  <c r="A37" i="1"/>
  <c r="A10" i="1"/>
  <c r="A21" i="1"/>
  <c r="F22" i="1"/>
  <c r="G22" i="1"/>
  <c r="H22" i="1"/>
  <c r="I22" i="1"/>
  <c r="J22" i="1"/>
  <c r="K22" i="1"/>
  <c r="F51" i="1"/>
  <c r="G51" i="1"/>
  <c r="H51" i="1"/>
  <c r="I51" i="1"/>
  <c r="J51" i="1"/>
  <c r="K51" i="1"/>
  <c r="F14" i="1"/>
  <c r="G14" i="1"/>
  <c r="H14" i="1"/>
  <c r="I14" i="1"/>
  <c r="J14" i="1"/>
  <c r="K14" i="1"/>
  <c r="F37" i="1"/>
  <c r="G37" i="1"/>
  <c r="H37" i="1"/>
  <c r="I37" i="1"/>
  <c r="J37" i="1"/>
  <c r="K37" i="1"/>
  <c r="F10" i="1"/>
  <c r="G10" i="1"/>
  <c r="H10" i="1"/>
  <c r="I10" i="1"/>
  <c r="J10" i="1"/>
  <c r="K10" i="1"/>
  <c r="F21" i="1"/>
  <c r="G21" i="1"/>
  <c r="H21" i="1"/>
  <c r="I21" i="1"/>
  <c r="J21" i="1"/>
  <c r="K21" i="1"/>
  <c r="A57" i="1" l="1"/>
  <c r="F57" i="1"/>
  <c r="G57" i="1"/>
  <c r="H57" i="1"/>
  <c r="I57" i="1"/>
  <c r="J57" i="1"/>
  <c r="K57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59" i="1"/>
  <c r="F59" i="1"/>
  <c r="G59" i="1"/>
  <c r="H59" i="1"/>
  <c r="I59" i="1"/>
  <c r="J59" i="1"/>
  <c r="K59" i="1"/>
  <c r="A41" i="1"/>
  <c r="F41" i="1"/>
  <c r="G41" i="1"/>
  <c r="H41" i="1"/>
  <c r="I41" i="1"/>
  <c r="J41" i="1"/>
  <c r="K41" i="1"/>
  <c r="A65" i="1"/>
  <c r="F65" i="1"/>
  <c r="G65" i="1"/>
  <c r="H65" i="1"/>
  <c r="I65" i="1"/>
  <c r="J65" i="1"/>
  <c r="K65" i="1"/>
  <c r="A56" i="1" l="1"/>
  <c r="F56" i="1"/>
  <c r="G56" i="1"/>
  <c r="H56" i="1"/>
  <c r="I56" i="1"/>
  <c r="J56" i="1"/>
  <c r="K56" i="1"/>
  <c r="F18" i="1" l="1"/>
  <c r="G18" i="1"/>
  <c r="H18" i="1"/>
  <c r="I18" i="1"/>
  <c r="J18" i="1"/>
  <c r="K18" i="1"/>
  <c r="A18" i="1" l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<sst xmlns="http://schemas.openxmlformats.org/spreadsheetml/2006/main" count="13871" uniqueCount="2728">
  <si>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</si>
  <si>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</si>
  <si>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</si>
  <si>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</si>
  <si>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</si>
  <si>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</si>
  <si>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</si>
  <si>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</si>
  <si>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</si>
  <si>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</si>
  <si>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</si>
  <si>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</si>
  <si>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</si>
  <si>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</si>
  <si>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</si>
  <si>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</si>
  <si>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</si>
  <si>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</si>
  <si>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</si>
  <si>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</si>
  <si>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</si>
  <si>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</si>
  <si>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</si>
  <si>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</si>
  <si>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</si>
  <si>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</si>
  <si>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</si>
  <si>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</si>
  <si>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</si>
  <si>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</si>
  <si>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</si>
  <si>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</si>
  <si>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</si>
  <si>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</si>
  <si>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</si>
  <si>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</si>
  <si>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</si>
  <si>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</si>
  <si>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</si>
  <si>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</si>
  <si>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</si>
  <si>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</si>
  <si>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</si>
  <si>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</si>
  <si>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</si>
  <si>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</si>
  <si>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</si>
  <si>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</si>
  <si>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</si>
  <si>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</si>
  <si>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</si>
  <si>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</si>
  <si>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</si>
  <si>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</si>
  <si>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</si>
  <si>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</si>
  <si>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</si>
  <si>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</si>
  <si>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</si>
  <si>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</si>
  <si>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</si>
  <si>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</si>
  <si>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</si>
  <si>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</si>
  <si>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</si>
  <si>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</si>
  <si>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</si>
  <si>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</si>
  <si>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</si>
  <si>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</si>
  <si>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</si>
  <si>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</si>
  <si>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</si>
  <si>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</si>
  <si>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</si>
  <si>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</si>
  <si>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</si>
  <si>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</si>
  <si>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</si>
  <si>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</si>
  <si>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</si>
  <si>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</si>
  <si>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</si>
  <si>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</si>
  <si>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</si>
  <si>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</si>
  <si>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</si>
  <si>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</si>
  <si>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</si>
  <si>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</si>
  <si>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</si>
  <si>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</si>
  <si>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</si>
  <si>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</si>
  <si>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</si>
  <si>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</si>
  <si>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</si>
  <si>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</si>
  <si>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</si>
  <si>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</si>
  <si>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</si>
  <si>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</si>
  <si>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</si>
  <si>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</si>
  <si>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</si>
  <si>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</si>
  <si>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</si>
  <si>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</si>
  <si>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</si>
  <si>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</si>
  <si>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</si>
  <si>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</si>
  <si>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</si>
  <si>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</si>
  <si>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</si>
  <si>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</si>
  <si>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</si>
  <si>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</si>
  <si>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</si>
  <si>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</si>
  <si>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</si>
  <si>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</si>
  <si>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</si>
  <si>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</si>
  <si>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</si>
  <si>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</si>
  <si>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</si>
  <si>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</si>
  <si>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</si>
  <si>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</si>
  <si>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</si>
  <si>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</si>
  <si>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</si>
  <si>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</si>
  <si>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</si>
  <si>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</si>
  <si>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</si>
  <si>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</si>
  <si>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</si>
  <si>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</si>
  <si>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</si>
  <si>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</si>
  <si>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</si>
  <si>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</si>
  <si>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</si>
  <si>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</si>
  <si>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</si>
  <si>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</si>
  <si>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</si>
  <si>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</si>
  <si>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</si>
  <si>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</si>
  <si>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</si>
  <si>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</si>
  <si>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</si>
  <si>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</si>
  <si>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</si>
  <si>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</si>
  <si>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</si>
  <si>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</si>
  <si>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</si>
  <si>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</si>
  <si>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</si>
  <si>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</si>
  <si>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</si>
  <si>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</si>
  <si>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</si>
  <si>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</si>
  <si>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</si>
  <si>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</si>
  <si>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</si>
  <si>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</si>
  <si>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</si>
  <si>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</si>
  <si>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</si>
  <si>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</si>
  <si>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</si>
  <si>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</si>
  <si>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</si>
  <si>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</si>
  <si>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</si>
  <si>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</si>
  <si>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</si>
  <si>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</si>
  <si>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</si>
  <si>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</si>
  <si>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</si>
  <si>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</si>
  <si>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</si>
  <si>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</si>
  <si>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</si>
  <si>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</si>
  <si>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</si>
  <si>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</si>
  <si>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</si>
  <si>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</si>
  <si>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</si>
  <si>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</si>
  <si>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</si>
  <si>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</si>
  <si>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</si>
  <si>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</si>
  <si>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</si>
  <si>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</si>
  <si>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</si>
  <si>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</si>
  <si>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</si>
  <si>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</si>
  <si>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</si>
  <si>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</si>
  <si>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</si>
  <si>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</si>
  <si>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</si>
  <si>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</si>
  <si>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</si>
  <si>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</si>
  <si>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</si>
  <si>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</si>
  <si>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</si>
  <si>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</si>
  <si>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</si>
  <si>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</si>
  <si>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</si>
  <si>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</si>
  <si>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</si>
  <si>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</si>
  <si>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</si>
  <si>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</si>
  <si>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</si>
  <si>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</si>
  <si>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</si>
  <si>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</si>
  <si>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</si>
  <si>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</si>
  <si>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</si>
  <si>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</si>
  <si>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</si>
  <si>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</si>
  <si>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</si>
  <si>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</si>
  <si>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</si>
  <si>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</si>
  <si>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</si>
  <si>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</si>
  <si>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</si>
  <si>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</si>
  <si>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</si>
  <si>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</si>
  <si>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</si>
  <si>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</si>
  <si>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</si>
  <si>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</si>
  <si>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</si>
  <si>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</si>
  <si>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</si>
  <si>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</si>
  <si>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</si>
  <si>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</si>
  <si>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</si>
  <si>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</si>
  <si>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</si>
  <si>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</si>
  <si>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</si>
  <si>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</si>
  <si>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</si>
  <si>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</si>
  <si>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</si>
  <si>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</si>
  <si>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</si>
  <si>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</si>
  <si>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</si>
  <si>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</si>
  <si>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</si>
  <si>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</si>
  <si>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</si>
  <si>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</si>
  <si>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</si>
  <si>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</si>
  <si>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</si>
  <si>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</si>
  <si>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</si>
  <si>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</si>
  <si>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</si>
  <si>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</si>
  <si>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</si>
  <si>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</si>
  <si>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</si>
  <si>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</si>
  <si>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</si>
  <si>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</si>
  <si>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</si>
  <si>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</si>
  <si>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</si>
  <si>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</si>
  <si>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</si>
  <si>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</si>
  <si>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</si>
  <si>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</si>
  <si>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</si>
  <si>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</si>
  <si>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</si>
  <si>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</si>
  <si>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</si>
  <si>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</si>
  <si>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</si>
  <si>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</si>
  <si>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</si>
  <si>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</si>
  <si>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</si>
  <si>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</si>
  <si>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</si>
  <si>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</si>
  <si>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</si>
  <si>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</si>
  <si>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</si>
  <si>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</si>
  <si>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</si>
  <si>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</si>
  <si>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</si>
  <si>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</si>
  <si>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</si>
  <si>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</si>
  <si>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</si>
  <si>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</si>
  <si>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</si>
  <si>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</si>
  <si>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</si>
  <si>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</si>
  <si>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</si>
  <si>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</si>
  <si>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</si>
  <si>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</si>
  <si>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</si>
  <si>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</si>
  <si>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</si>
  <si>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</si>
  <si>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</si>
  <si>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</si>
  <si>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</si>
  <si>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</si>
  <si>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</si>
  <si>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</si>
  <si>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</si>
  <si>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</si>
  <si>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</si>
  <si>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</si>
  <si>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</si>
  <si>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</si>
  <si>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</si>
  <si>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</si>
  <si>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</si>
  <si>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</si>
  <si>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</si>
  <si>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</si>
  <si>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</si>
  <si>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</si>
  <si>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</si>
  <si>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</si>
  <si>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</si>
  <si>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</si>
  <si>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</si>
  <si>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</si>
  <si>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</si>
  <si>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</si>
  <si>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</si>
  <si>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</si>
  <si>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</si>
  <si>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</si>
  <si>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</si>
  <si>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</si>
  <si>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</si>
  <si>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</si>
  <si>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</si>
  <si>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</si>
  <si>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</si>
  <si>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</si>
  <si>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</si>
  <si>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</si>
  <si>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</si>
  <si>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</si>
  <si>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</si>
  <si>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</si>
  <si>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</si>
  <si>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</si>
  <si>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</si>
  <si>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</si>
  <si>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</si>
  <si>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</si>
  <si>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</si>
  <si>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</si>
  <si>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</si>
  <si>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</si>
  <si>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</si>
  <si>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</si>
  <si>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</si>
  <si>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</si>
  <si>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</si>
  <si>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</si>
  <si>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</si>
  <si>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</si>
  <si>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</si>
  <si>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</si>
  <si>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</si>
  <si>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</si>
  <si>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</si>
  <si>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</si>
  <si>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</si>
  <si>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</si>
  <si>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</si>
  <si>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</si>
  <si>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</si>
  <si>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</si>
  <si>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</si>
  <si>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</si>
  <si>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</si>
  <si>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</si>
  <si>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</si>
  <si>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</si>
  <si>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</si>
  <si>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</si>
  <si>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</si>
  <si>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</si>
  <si>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</si>
  <si>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</si>
  <si>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</si>
  <si>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</si>
  <si>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</si>
  <si>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</si>
  <si>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</si>
  <si>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</si>
  <si>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</si>
  <si>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</si>
  <si>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</si>
  <si>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</si>
  <si>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</si>
  <si>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</si>
  <si>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</si>
  <si>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</si>
  <si>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</si>
  <si>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</si>
  <si>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</si>
  <si>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</si>
  <si>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</si>
  <si>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</si>
  <si>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</si>
  <si>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</si>
  <si>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</si>
  <si>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</si>
  <si>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</si>
  <si>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</si>
  <si>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</si>
  <si>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</si>
  <si>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</si>
  <si>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</si>
  <si>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</si>
  <si>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</si>
  <si>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</si>
  <si>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</si>
  <si>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</si>
  <si>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</si>
  <si>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</si>
  <si>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</si>
  <si>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</si>
  <si>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</si>
  <si>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</si>
  <si>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</si>
  <si>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</si>
  <si>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</si>
  <si>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</si>
  <si>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</si>
  <si>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</si>
  <si>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</si>
  <si>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</si>
  <si>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</si>
  <si>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</si>
  <si>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</si>
  <si>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</si>
  <si>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</si>
  <si>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</si>
  <si>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</si>
  <si>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</si>
  <si>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</si>
  <si>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</si>
  <si>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</si>
  <si>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</si>
  <si>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</si>
  <si>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</si>
  <si>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</si>
  <si>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</si>
  <si>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</si>
  <si>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</si>
  <si>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</si>
  <si>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</si>
  <si>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</si>
  <si>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</si>
  <si>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</si>
  <si>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</si>
  <si>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</si>
  <si>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</si>
  <si>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</si>
  <si>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</si>
  <si>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</si>
  <si>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</si>
  <si>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</si>
  <si>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</si>
  <si>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</si>
  <si>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</si>
  <si>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</si>
  <si>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</si>
  <si>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</si>
  <si>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</si>
  <si>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</si>
  <si>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</si>
  <si>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</si>
  <si>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</si>
  <si>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</si>
  <si>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</si>
  <si>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</si>
  <si>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</si>
  <si>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</si>
  <si>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</si>
  <si>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</si>
  <si>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</si>
  <si>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</si>
  <si>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</si>
  <si>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</si>
  <si>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</si>
  <si>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</si>
  <si>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</si>
  <si>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</si>
  <si>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</si>
  <si>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</si>
  <si>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</si>
  <si>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</si>
  <si>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</si>
  <si>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</si>
  <si>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</si>
  <si>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</si>
  <si>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</si>
  <si>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</si>
  <si>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</si>
  <si>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</si>
  <si>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</si>
  <si>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</si>
  <si>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</si>
  <si>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</si>
  <si>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</si>
  <si>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</si>
  <si>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</si>
  <si>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</si>
  <si>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</si>
  <si>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</si>
  <si>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</si>
  <si>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</si>
  <si>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</si>
  <si>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</si>
  <si>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</si>
  <si>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</si>
  <si>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</si>
  <si>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</si>
  <si>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</si>
  <si>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</si>
  <si>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</si>
  <si>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</si>
  <si>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</si>
  <si>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</si>
  <si>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</si>
  <si>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</si>
  <si>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</si>
  <si>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</si>
  <si>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</si>
  <si>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</si>
  <si>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</si>
  <si>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</si>
  <si>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</si>
  <si>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</si>
  <si>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</si>
  <si>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</si>
  <si>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</si>
  <si>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</si>
  <si>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</si>
  <si>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</si>
  <si>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</si>
  <si>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</si>
  <si>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</si>
  <si>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</si>
  <si>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</si>
  <si>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</si>
  <si>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</si>
  <si>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</si>
  <si>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</si>
  <si>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</si>
  <si>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</si>
  <si>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</si>
  <si>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</si>
  <si>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</si>
  <si>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</si>
  <si>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</si>
  <si>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</si>
  <si>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</si>
  <si>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</si>
  <si>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</si>
  <si>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</si>
  <si>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</si>
  <si>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</si>
  <si>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</si>
  <si>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</si>
  <si>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</si>
  <si>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</si>
  <si>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</si>
  <si>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</si>
  <si>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</si>
  <si>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</si>
  <si>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</si>
  <si>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</si>
  <si>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</si>
  <si>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</si>
  <si>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</si>
  <si>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</si>
  <si>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</si>
  <si>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</si>
  <si>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</si>
  <si>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</si>
  <si>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</si>
  <si>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</si>
  <si>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</si>
  <si>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</si>
  <si>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</si>
  <si>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</si>
  <si>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</si>
  <si>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</si>
  <si>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</si>
  <si>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</si>
  <si>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</si>
  <si>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</si>
  <si>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</si>
  <si>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</si>
  <si>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</si>
  <si>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</si>
  <si>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</si>
  <si>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</si>
  <si>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</si>
  <si>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</si>
  <si>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</si>
  <si>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</si>
  <si>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</si>
  <si>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</si>
  <si>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</si>
  <si>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</si>
  <si>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</si>
  <si>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</si>
  <si>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</si>
  <si>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</si>
  <si>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</si>
  <si>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</si>
  <si>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</si>
  <si>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</si>
  <si>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</si>
  <si>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</si>
  <si>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</si>
  <si>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</si>
  <si>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</si>
  <si>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</si>
  <si>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</si>
  <si>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</si>
  <si>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</si>
  <si>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</si>
  <si>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</si>
  <si>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</si>
  <si>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</si>
  <si>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</si>
  <si>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</si>
  <si>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</si>
  <si>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</si>
  <si>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</si>
  <si>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</si>
  <si>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</si>
  <si>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</si>
  <si>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</si>
  <si>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</si>
  <si>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</si>
  <si>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</si>
  <si>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</si>
  <si>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</si>
  <si>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</si>
  <si>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</si>
  <si>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</si>
  <si>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</si>
  <si>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</si>
  <si>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</si>
  <si>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</si>
  <si>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</si>
  <si>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</si>
  <si>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</si>
  <si>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</si>
  <si>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</si>
  <si>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</si>
  <si>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</si>
  <si>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</si>
  <si>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</si>
  <si>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</si>
  <si>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</si>
  <si>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</si>
  <si>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</si>
  <si>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</si>
  <si>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</si>
  <si>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</si>
  <si>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</si>
  <si>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</si>
  <si>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</si>
  <si>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</si>
  <si>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</si>
  <si>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</si>
  <si>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</si>
  <si>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</si>
  <si>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</si>
  <si>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</si>
  <si>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</si>
  <si>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</si>
  <si>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</si>
  <si>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</si>
  <si>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</si>
  <si>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</si>
  <si>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</si>
  <si>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</si>
  <si>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</si>
  <si>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</si>
  <si>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</si>
  <si>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</si>
  <si>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</si>
  <si>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</si>
  <si>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</si>
  <si>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</si>
  <si>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</si>
  <si>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</si>
  <si>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</si>
  <si>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</si>
  <si>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</si>
  <si>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</si>
  <si>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</si>
  <si>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</si>
  <si>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</si>
  <si>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</si>
  <si>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</si>
  <si>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</si>
  <si>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</si>
  <si>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</si>
  <si>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</si>
  <si>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</si>
  <si>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</si>
  <si>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</si>
  <si>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</si>
  <si>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</si>
  <si>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</si>
  <si>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</si>
  <si>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</si>
  <si>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</si>
  <si>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</si>
  <si>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</si>
  <si>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</si>
  <si>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</si>
  <si>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</si>
  <si>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</si>
  <si>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</si>
  <si>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</si>
  <si>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</si>
  <si>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</si>
  <si>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</si>
  <si>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</si>
  <si>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</si>
  <si>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</si>
  <si>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</si>
  <si>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</si>
  <si>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</si>
  <si>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</si>
  <si>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</si>
  <si>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</si>
  <si>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</si>
  <si>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</si>
  <si>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</si>
  <si>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</si>
  <si>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</si>
  <si>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</si>
  <si>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</si>
  <si>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</si>
  <si>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</si>
  <si>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</si>
  <si>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</si>
  <si>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</si>
  <si>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</si>
  <si>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</si>
  <si>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</si>
  <si>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</si>
  <si>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</si>
  <si>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</si>
  <si>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</si>
  <si>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</si>
  <si>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</si>
  <si>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</si>
  <si>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</si>
  <si>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</si>
  <si>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</si>
  <si>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</si>
  <si>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</si>
  <si>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</si>
  <si>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</si>
  <si>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</si>
  <si>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</si>
  <si>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</si>
  <si>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</si>
  <si>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</si>
  <si>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</si>
  <si>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</si>
  <si>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</si>
  <si>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</si>
  <si>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</si>
  <si>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</si>
  <si>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</si>
  <si>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</si>
  <si>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</si>
  <si>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</si>
  <si>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</si>
  <si>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</si>
  <si>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</si>
  <si>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</si>
  <si>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</si>
  <si>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</si>
  <si>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</si>
  <si>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</si>
  <si>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</si>
  <si>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</si>
  <si>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</si>
  <si>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</si>
  <si>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</si>
  <si>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</si>
  <si>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</si>
  <si>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</si>
  <si>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</si>
  <si>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</si>
  <si>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</si>
  <si>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</si>
  <si>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</si>
  <si>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</si>
  <si>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</si>
  <si>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</si>
  <si>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</si>
  <si>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</si>
  <si>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</si>
  <si>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</si>
  <si>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</si>
  <si>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</si>
  <si>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</si>
  <si>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</si>
  <si>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</si>
  <si>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</si>
  <si>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</si>
  <si>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</si>
  <si>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</si>
  <si>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</si>
  <si>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</si>
  <si>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</si>
  <si>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</si>
  <si>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</si>
  <si>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</si>
  <si>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</si>
  <si>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</si>
  <si>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</si>
  <si>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</si>
  <si>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</si>
  <si>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</si>
  <si>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</si>
  <si>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</si>
  <si>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</si>
  <si>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</si>
  <si>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</si>
  <si>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</si>
  <si>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</si>
  <si>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</si>
  <si>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</si>
  <si>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</si>
  <si>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</si>
  <si>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</si>
  <si>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</si>
  <si>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</si>
  <si>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</si>
  <si>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</si>
  <si>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</si>
  <si>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</si>
  <si>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</si>
  <si>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</si>
  <si>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</si>
  <si>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</si>
  <si>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</si>
  <si>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</si>
  <si>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</si>
  <si>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</si>
  <si>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</si>
  <si>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</si>
  <si>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</si>
  <si>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</si>
  <si>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</si>
  <si>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</si>
  <si>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</si>
  <si>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</si>
  <si>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</si>
  <si>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</si>
  <si>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</si>
  <si>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</si>
  <si>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</si>
  <si>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</si>
  <si>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</si>
  <si>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</si>
  <si>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</si>
  <si>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</si>
  <si>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</si>
  <si>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</si>
  <si>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</si>
  <si>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</si>
  <si>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</si>
  <si>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</si>
  <si>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</si>
  <si>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</si>
  <si>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</si>
  <si>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</si>
  <si>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</si>
  <si>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</si>
  <si>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</si>
  <si>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</si>
  <si>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</si>
  <si>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</si>
  <si>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</si>
  <si>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</si>
  <si>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</si>
  <si>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</si>
  <si>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</si>
  <si>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</si>
  <si>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</si>
  <si>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</si>
  <si>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</si>
  <si>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</si>
  <si>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</si>
  <si>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</si>
  <si>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</si>
  <si>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</si>
  <si>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</si>
  <si>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</si>
  <si>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</si>
  <si>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</si>
  <si>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</si>
  <si>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</si>
  <si>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</si>
  <si>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</si>
  <si>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</si>
  <si>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</si>
  <si>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</si>
  <si>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</si>
  <si>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</si>
  <si>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</si>
  <si>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</si>
  <si>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</si>
  <si>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</si>
  <si>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</si>
  <si>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</si>
  <si>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</si>
  <si>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</si>
  <si>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</si>
  <si>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</si>
  <si>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</si>
  <si>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</si>
  <si>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</si>
  <si>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</si>
  <si>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</si>
  <si>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</si>
  <si>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</si>
  <si>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</si>
  <si>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</si>
  <si>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</si>
  <si>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</si>
  <si>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</si>
  <si>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</si>
  <si>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</si>
  <si>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</si>
  <si>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</si>
  <si>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</si>
  <si>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</si>
  <si>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</si>
  <si>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</si>
  <si>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</si>
  <si>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</si>
  <si>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</si>
  <si>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</si>
  <si>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</si>
  <si>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</si>
  <si>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</si>
  <si>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</si>
  <si>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</si>
  <si>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</si>
  <si>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</si>
  <si>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</si>
  <si>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</si>
  <si>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</si>
  <si>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</si>
  <si>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</si>
  <si>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</si>
  <si>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</si>
  <si>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</si>
  <si>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</si>
  <si>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</si>
  <si>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</si>
  <si>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</si>
  <si>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</si>
  <si>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</si>
  <si>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</si>
  <si>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</si>
  <si>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</si>
  <si>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</si>
  <si>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</si>
  <si>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</si>
  <si>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</si>
  <si>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</si>
  <si>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</si>
  <si>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</si>
  <si>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</si>
  <si>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</si>
  <si>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</si>
  <si>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</si>
  <si>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</si>
  <si>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</si>
  <si>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</si>
  <si>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</si>
  <si>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</si>
  <si>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</si>
  <si>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</si>
  <si>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</si>
  <si>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</si>
  <si>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</si>
  <si>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</si>
  <si>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</si>
  <si>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</si>
  <si>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</si>
  <si>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</si>
  <si>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</si>
  <si>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</si>
  <si>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</si>
  <si>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</si>
  <si>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</si>
  <si>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</si>
  <si>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</si>
  <si>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</si>
  <si>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</si>
  <si>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</si>
  <si>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</si>
  <si>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</si>
  <si>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</si>
  <si>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</si>
  <si>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</si>
  <si>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</si>
  <si>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</si>
  <si>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</si>
  <si>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</si>
  <si>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</si>
  <si>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</si>
  <si>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</si>
  <si>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</si>
  <si>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</si>
  <si>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</si>
  <si>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</si>
  <si>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</si>
  <si>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</si>
  <si>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</si>
  <si>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</si>
  <si>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</si>
  <si>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</si>
  <si>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</si>
  <si>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</si>
  <si>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</si>
  <si>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</si>
  <si>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</si>
  <si>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</si>
  <si>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</si>
  <si>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</si>
  <si>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</si>
  <si>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</si>
  <si>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</si>
  <si>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</si>
  <si>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</si>
  <si>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</si>
  <si>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</si>
  <si>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</si>
  <si>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</si>
  <si>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</si>
  <si>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</si>
  <si>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</si>
  <si>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</si>
  <si>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</si>
  <si>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</si>
  <si>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</si>
  <si>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</si>
  <si>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</si>
  <si>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</si>
  <si>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</si>
  <si>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</si>
  <si>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</si>
  <si>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</si>
  <si>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</si>
  <si>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</si>
  <si>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</si>
  <si>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</si>
  <si>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</si>
  <si>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</si>
  <si>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</si>
  <si>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</si>
  <si>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</si>
  <si>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</si>
  <si>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</si>
  <si>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</si>
  <si>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</si>
  <si>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</si>
  <si>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</si>
  <si>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</si>
  <si>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</si>
  <si>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</si>
  <si>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</si>
  <si>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</si>
  <si>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</si>
  <si>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</si>
  <si>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</si>
  <si>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</si>
  <si>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</si>
  <si>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</si>
  <si>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</si>
  <si>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</si>
  <si>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</si>
  <si>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</si>
  <si>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</si>
  <si>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</si>
  <si>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</si>
  <si>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</si>
  <si>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</si>
  <si>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</si>
  <si>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</si>
  <si>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</si>
  <si>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</si>
  <si>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</si>
  <si>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</si>
  <si>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</si>
  <si>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</si>
  <si>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</si>
  <si>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</si>
  <si>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</si>
  <si>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</si>
  <si>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</si>
  <si>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</si>
  <si>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</si>
  <si>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</si>
  <si>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</si>
  <si>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</si>
  <si>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</si>
  <si>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</si>
  <si>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</si>
  <si>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</si>
  <si>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</si>
  <si>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</si>
  <si>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</si>
  <si>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</si>
  <si>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</si>
  <si>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</si>
  <si>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</si>
  <si>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</si>
  <si>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</si>
  <si>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</si>
  <si>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</si>
  <si>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</si>
  <si>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</si>
  <si>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</si>
  <si>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</si>
  <si>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</si>
  <si>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</si>
  <si>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</si>
  <si>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</si>
  <si>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</si>
  <si>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</si>
  <si>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</si>
  <si>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</si>
  <si>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</si>
  <si>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</si>
  <si>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</si>
  <si>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</si>
  <si>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</si>
  <si>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</si>
  <si>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</si>
  <si>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</si>
  <si>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</si>
  <si>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</si>
  <si>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</si>
  <si>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</si>
  <si>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</si>
  <si>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</si>
  <si>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</si>
  <si>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</si>
  <si>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</si>
  <si>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</si>
  <si>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</si>
  <si>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</si>
  <si>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</si>
  <si>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</si>
  <si>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</si>
  <si>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</si>
  <si>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</si>
  <si>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</si>
  <si>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</si>
  <si>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</si>
  <si>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</si>
  <si>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</si>
  <si>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</si>
  <si>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</si>
  <si>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</si>
  <si>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</si>
  <si>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</si>
  <si>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</si>
  <si>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</si>
  <si>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</si>
  <si>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</si>
  <si>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</si>
  <si>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</si>
  <si>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</si>
  <si>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</si>
  <si>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</si>
  <si>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</si>
  <si>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</si>
  <si>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</si>
  <si>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</si>
  <si>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</si>
  <si>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</si>
  <si>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</si>
  <si>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</si>
  <si>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</si>
  <si>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</si>
  <si>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</si>
  <si>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</si>
  <si>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</si>
  <si>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</si>
  <si>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</si>
  <si>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</si>
  <si>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</si>
  <si>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</si>
  <si>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</si>
  <si>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</si>
  <si>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</si>
  <si>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</si>
  <si>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</si>
  <si>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</si>
  <si>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</si>
  <si>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</si>
  <si>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</si>
  <si>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</si>
  <si>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</si>
  <si>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</si>
  <si>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</si>
  <si>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</si>
  <si>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</si>
  <si>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</si>
  <si>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</si>
  <si>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</si>
  <si>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</si>
  <si>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</si>
  <si>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</si>
  <si>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</si>
  <si>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</si>
  <si>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</si>
  <si>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</si>
  <si>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</si>
  <si>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</si>
  <si>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</si>
  <si>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</si>
  <si>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</si>
  <si>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</si>
  <si>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</si>
  <si>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</si>
  <si>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</si>
  <si>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</si>
  <si>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</si>
  <si>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</si>
  <si>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</si>
  <si>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</si>
  <si>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</si>
  <si>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</si>
  <si>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</si>
  <si>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</si>
  <si>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</si>
  <si>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</si>
  <si>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</si>
  <si>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</si>
  <si>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</si>
  <si>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</si>
  <si>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</si>
  <si>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</si>
  <si>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</si>
  <si>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</si>
  <si>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</si>
  <si>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</si>
  <si>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</si>
  <si>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</si>
  <si>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</si>
  <si>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</si>
  <si>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</si>
  <si>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</si>
  <si>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</si>
  <si>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</si>
  <si>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</si>
  <si>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</si>
  <si>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</si>
  <si>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</si>
  <si>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</si>
  <si>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</si>
  <si>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</si>
  <si>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</si>
  <si>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</si>
  <si>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</si>
  <si>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</si>
  <si>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</si>
  <si>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</si>
  <si>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</si>
  <si>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</si>
  <si>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</si>
  <si>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</si>
  <si>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</si>
  <si>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</si>
  <si>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</si>
  <si>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</si>
  <si>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</si>
  <si>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</si>
  <si>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</si>
  <si>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</si>
  <si>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</si>
  <si>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</si>
  <si>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</si>
  <si>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</si>
  <si>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</si>
  <si>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</si>
  <si>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</si>
  <si>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</si>
  <si>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</si>
  <si>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</si>
  <si>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</si>
  <si>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</si>
  <si>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</si>
  <si>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</si>
  <si>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</si>
  <si>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</si>
  <si>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</si>
  <si>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</si>
  <si>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</si>
  <si>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</si>
  <si>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</si>
  <si>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</si>
  <si>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</si>
  <si>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</si>
  <si>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</si>
  <si>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</si>
  <si>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</si>
  <si>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</si>
  <si>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</si>
  <si>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</si>
  <si>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</si>
  <si>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</si>
  <si>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</si>
  <si>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</si>
  <si>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</si>
  <si>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</si>
  <si>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</si>
  <si>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</si>
  <si>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</si>
  <si>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</si>
  <si>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</si>
  <si>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</si>
  <si>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</si>
  <si>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</si>
  <si>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</si>
  <si>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</si>
  <si>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</si>
  <si>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</si>
  <si>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</si>
  <si>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</si>
  <si>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</si>
  <si>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</si>
  <si>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</si>
  <si>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</si>
  <si>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</si>
  <si>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</si>
  <si>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</si>
  <si>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</si>
  <si>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</si>
  <si>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</si>
  <si>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</si>
  <si>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</si>
  <si>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</si>
  <si>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</si>
  <si>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</si>
  <si>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</si>
  <si>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</si>
  <si>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</si>
  <si>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</si>
  <si>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</si>
  <si>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</si>
  <si>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</si>
  <si>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</si>
  <si>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</si>
  <si>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</si>
  <si>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</si>
  <si>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</si>
  <si>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</si>
  <si>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</si>
  <si>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</si>
  <si>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</si>
  <si>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</si>
  <si>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</si>
  <si>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</si>
  <si>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</si>
  <si>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</si>
  <si>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</si>
  <si>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</si>
  <si>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</si>
  <si>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</si>
  <si>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</si>
  <si>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</si>
  <si>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</si>
  <si>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</si>
  <si>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</si>
  <si>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</si>
  <si>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</si>
  <si>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</si>
  <si>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</si>
  <si>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</si>
  <si>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</si>
  <si>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</si>
  <si>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</si>
  <si>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</si>
  <si>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</si>
  <si>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</si>
  <si>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</si>
  <si>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</si>
  <si>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</si>
  <si>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</si>
  <si>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</si>
  <si>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</si>
  <si>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</si>
  <si>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</si>
  <si>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</si>
  <si>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</si>
  <si>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</si>
  <si>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</si>
  <si>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</si>
  <si>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</si>
  <si>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</si>
  <si>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</si>
  <si>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</si>
  <si>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</si>
  <si>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</si>
  <si>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</si>
  <si>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</si>
  <si>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</si>
  <si>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</si>
  <si>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</si>
  <si>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</si>
  <si>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</si>
  <si>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</si>
  <si>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</si>
  <si>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</si>
  <si>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</si>
  <si>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</si>
  <si>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</si>
  <si>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</si>
  <si>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</si>
  <si>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</si>
  <si>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</si>
  <si>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</si>
  <si>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</si>
  <si>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</si>
  <si>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</si>
  <si>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</si>
  <si>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</si>
  <si>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</si>
  <si>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</si>
  <si>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</si>
  <si>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</si>
  <si>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</si>
  <si>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</si>
  <si>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</si>
  <si>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</si>
  <si>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</si>
  <si>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</si>
  <si>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</si>
  <si>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</si>
  <si>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</si>
  <si>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</si>
  <si>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</si>
  <si>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</si>
  <si>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</si>
  <si>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</si>
  <si>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</si>
  <si>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</si>
  <si>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</si>
  <si>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</si>
  <si>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</si>
  <si>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</si>
  <si>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</si>
  <si>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</si>
  <si>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</si>
  <si>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</si>
  <si>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</si>
  <si>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</si>
  <si>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</si>
  <si>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</si>
  <si>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</si>
  <si>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</si>
  <si>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</si>
  <si>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</si>
  <si>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</si>
  <si>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</si>
  <si>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</si>
  <si>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</si>
  <si>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</si>
  <si>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</si>
  <si>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</si>
  <si>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</si>
  <si>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</si>
  <si>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</si>
  <si>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</si>
  <si>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</si>
  <si>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</si>
  <si>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</si>
  <si>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</si>
  <si>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</si>
  <si>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</si>
  <si>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</si>
  <si>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</si>
  <si>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</si>
  <si>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</si>
  <si>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</si>
  <si>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</si>
  <si>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</si>
  <si>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</si>
  <si>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</si>
  <si>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</si>
  <si>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</si>
  <si>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</si>
  <si>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</si>
  <si>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</si>
  <si>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</si>
  <si>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</si>
  <si>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</si>
  <si>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</si>
  <si>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</si>
  <si>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</si>
  <si>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</si>
  <si>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</si>
  <si>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</si>
  <si>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</si>
  <si>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</si>
  <si>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</si>
  <si>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</si>
  <si>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</si>
  <si>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</si>
  <si>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</si>
  <si>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</si>
  <si>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</si>
  <si>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</si>
  <si>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</si>
  <si>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</si>
  <si>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</si>
  <si>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</si>
  <si>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</si>
  <si>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</si>
  <si>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</si>
  <si>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</si>
  <si>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</si>
  <si>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</si>
  <si>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</si>
  <si>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</si>
  <si>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</si>
  <si>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</si>
  <si>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</si>
  <si>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</si>
  <si>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</si>
  <si>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</si>
  <si>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</si>
  <si>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</si>
  <si>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</si>
  <si>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</si>
  <si>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</si>
  <si>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</si>
  <si>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</si>
  <si>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</si>
  <si>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</si>
  <si>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</si>
  <si>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</si>
  <si>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</si>
  <si>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</si>
  <si>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</si>
  <si>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</si>
  <si>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</si>
  <si>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</si>
  <si>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</si>
  <si>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</si>
  <si>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</si>
  <si>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</si>
  <si>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</si>
  <si>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</si>
  <si>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</si>
  <si>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</si>
  <si>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</si>
  <si>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</si>
  <si>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</si>
  <si>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</si>
  <si>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</si>
  <si>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</si>
  <si>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</si>
  <si>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</si>
  <si>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</si>
  <si>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</si>
  <si>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</si>
  <si>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</si>
  <si>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</si>
  <si>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</si>
  <si>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</si>
  <si>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</si>
  <si>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</si>
  <si>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</si>
  <si>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</si>
  <si>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</si>
  <si>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</si>
  <si>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</si>
  <si>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</si>
  <si>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</si>
  <si>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</si>
  <si>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</si>
  <si>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</si>
  <si>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</si>
  <si>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</si>
  <si>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</si>
  <si>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</si>
  <si>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</si>
  <si>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</si>
  <si>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</si>
  <si>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</si>
  <si>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</si>
  <si>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</si>
  <si>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</si>
  <si>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</si>
  <si>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</si>
  <si>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</si>
  <si>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</si>
  <si>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</si>
  <si>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</si>
  <si>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</si>
  <si>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</si>
  <si>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</si>
  <si>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</si>
  <si>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</si>
  <si>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</si>
  <si>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</si>
  <si>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</si>
  <si>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</si>
  <si>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</si>
  <si>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</si>
  <si>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</si>
  <si>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</si>
  <si>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</si>
  <si>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</si>
  <si>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</si>
  <si>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</si>
  <si>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</si>
  <si>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</si>
  <si>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</si>
  <si>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</si>
  <si>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</si>
  <si>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</si>
  <si>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</si>
  <si>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</si>
  <si>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</si>
  <si>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</si>
  <si>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</si>
  <si>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</si>
  <si>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</si>
  <si>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</si>
  <si>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</si>
  <si>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</si>
  <si>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</si>
  <si>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</si>
  <si>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</si>
  <si>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</si>
  <si>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</si>
  <si>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</si>
  <si>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</si>
  <si>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</si>
  <si>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</si>
  <si>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</si>
  <si>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</si>
  <si>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</si>
  <si>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</si>
  <si>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</si>
  <si>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</si>
  <si>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</si>
  <si>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</si>
  <si>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</si>
  <si>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</si>
  <si>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</si>
  <si>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</si>
  <si>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</si>
  <si>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</si>
  <si>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</si>
  <si>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</si>
  <si>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</si>
  <si>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</si>
  <si>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</si>
  <si>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</si>
  <si>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</si>
  <si>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</si>
  <si>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</si>
  <si>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</si>
  <si>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</si>
  <si>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</si>
  <si>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</si>
  <si>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</si>
  <si>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</si>
  <si>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</si>
  <si>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</si>
  <si>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</si>
  <si>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</si>
  <si>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</si>
  <si>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</si>
  <si>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</si>
  <si>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</si>
  <si>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</si>
  <si>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</si>
  <si>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</si>
  <si>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</si>
  <si>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</si>
  <si>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</si>
  <si>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</si>
  <si>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</si>
  <si>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</si>
  <si>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</si>
  <si>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</si>
  <si>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</si>
  <si>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</si>
  <si>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</si>
  <si>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</si>
  <si>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</si>
  <si>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</si>
  <si>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</si>
  <si>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</si>
  <si>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</si>
  <si>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</si>
  <si>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</si>
  <si>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</si>
  <si>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</si>
  <si>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</si>
  <si>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</si>
  <si>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</si>
  <si>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</si>
  <si>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</si>
  <si>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</si>
  <si>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</si>
  <si>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</si>
  <si>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</si>
  <si>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</si>
  <si>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</si>
  <si>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</si>
  <si>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</si>
  <si>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</si>
  <si>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</si>
  <si>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</si>
  <si>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</si>
  <si>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</si>
  <si>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</si>
  <si>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</si>
  <si>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</si>
  <si>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</si>
  <si>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</si>
  <si>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</si>
  <si>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</si>
  <si>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</si>
  <si>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</si>
  <si>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</si>
  <si>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</si>
  <si>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</si>
  <si>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</si>
  <si>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</si>
  <si>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</si>
  <si>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</si>
  <si>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</si>
  <si>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</si>
  <si>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</si>
  <si>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</si>
  <si>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</si>
  <si>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</si>
  <si>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</si>
  <si>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</si>
  <si>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</si>
  <si>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</si>
  <si>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</si>
  <si>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</si>
  <si>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</si>
  <si>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</si>
  <si>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</si>
  <si>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</si>
  <si>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</si>
  <si>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</si>
  <si>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</si>
  <si>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</si>
  <si>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</si>
  <si>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</si>
  <si>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</si>
  <si>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</si>
  <si>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</si>
  <si>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</si>
  <si>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</si>
  <si>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</si>
  <si>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</si>
  <si>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</si>
  <si>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</si>
  <si>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</si>
  <si>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</si>
  <si>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</si>
  <si>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</si>
  <si>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</si>
  <si>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</si>
  <si>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</si>
  <si>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</si>
  <si>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</si>
  <si>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</si>
  <si>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</si>
  <si>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</si>
  <si>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</si>
  <si>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</si>
  <si>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</si>
  <si>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</si>
  <si>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</si>
  <si>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</si>
  <si>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</si>
  <si>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</si>
  <si>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</si>
  <si>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</si>
  <si>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</si>
  <si>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</si>
  <si>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</si>
  <si>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</si>
  <si>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</si>
  <si>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</si>
  <si>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</si>
  <si>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</si>
  <si>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</si>
  <si>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</si>
  <si>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</si>
  <si>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</si>
  <si>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</si>
  <si>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</si>
  <si>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</si>
  <si>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</si>
  <si>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</si>
  <si>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</si>
  <si>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</si>
  <si>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</si>
  <si>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</si>
  <si>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</si>
  <si>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</si>
  <si>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</si>
  <si>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</si>
  <si>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</si>
  <si>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</si>
  <si>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</si>
  <si>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</si>
  <si>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</si>
  <si>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</si>
  <si>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</si>
  <si>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</si>
  <si>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</si>
  <si>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</si>
  <si>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</si>
  <si>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</si>
  <si>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</si>
  <si>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</si>
  <si>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</si>
  <si>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</si>
  <si>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</si>
  <si>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</si>
  <si>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</si>
  <si>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</si>
  <si>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</si>
  <si>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</si>
  <si>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</si>
  <si>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</si>
  <si>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</si>
  <si>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</si>
  <si>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</si>
  <si>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</si>
  <si>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</si>
  <si>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</si>
  <si>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</si>
  <si>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</si>
  <si>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</si>
  <si>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</si>
  <si>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</si>
  <si>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</si>
  <si>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</si>
  <si>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</si>
  <si>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</si>
  <si>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</si>
  <si>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</si>
  <si>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</si>
  <si>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</si>
  <si>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</si>
  <si>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</si>
  <si>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</si>
  <si>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</si>
  <si>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</si>
  <si>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</si>
  <si>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</si>
  <si>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</si>
  <si>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</si>
  <si>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</si>
  <si>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</si>
  <si>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</si>
  <si>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</si>
  <si>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</si>
  <si>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</si>
  <si>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</si>
  <si>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</si>
  <si>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</si>
  <si>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</si>
  <si>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</si>
  <si>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</si>
  <si>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</si>
  <si>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</si>
  <si>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</si>
  <si>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</si>
  <si>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</si>
  <si>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</si>
  <si>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</si>
  <si>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</si>
  <si>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</si>
  <si>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</si>
  <si>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</si>
  <si>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</si>
  <si>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</si>
  <si>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</si>
  <si>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</si>
  <si>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</si>
  <si>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</si>
  <si>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</si>
  <si>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</si>
  <si>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</si>
  <si>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</si>
  <si>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</si>
  <si>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</si>
  <si>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</si>
  <si>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</si>
  <si>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</si>
  <si>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</si>
  <si>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</si>
  <si>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</si>
  <si>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</si>
  <si>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</si>
  <si>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</si>
  <si>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</si>
  <si>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</si>
  <si>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</si>
  <si>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</si>
  <si>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</si>
  <si>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</si>
  <si>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</si>
  <si>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</si>
  <si>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</si>
  <si>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</si>
  <si>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</si>
  <si>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</si>
  <si>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</si>
  <si>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</si>
  <si>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</si>
  <si>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</si>
  <si>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</si>
  <si>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</si>
  <si>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</si>
  <si>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</si>
  <si>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</si>
  <si>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</si>
  <si>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</si>
  <si>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</si>
  <si>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</si>
  <si>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</si>
  <si>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</si>
  <si>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</si>
  <si>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</si>
  <si>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</si>
  <si>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</si>
  <si>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</si>
  <si>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</si>
  <si>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</si>
  <si>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</si>
  <si>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</si>
  <si>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</si>
  <si>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</si>
  <si>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</si>
  <si>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</si>
  <si>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</si>
  <si>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</si>
  <si>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</si>
  <si>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</si>
  <si>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</si>
  <si>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</si>
  <si>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</si>
  <si>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</si>
  <si>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</si>
  <si>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</si>
  <si>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</si>
  <si>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</si>
  <si>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</si>
  <si>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</si>
  <si>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</si>
  <si>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</si>
  <si>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</si>
  <si>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</si>
  <si>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</si>
  <si>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</si>
  <si>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</si>
  <si>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</si>
  <si>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</si>
  <si>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</si>
  <si>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</si>
  <si>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</si>
  <si>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</si>
  <si>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</si>
  <si>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</si>
  <si>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</si>
  <si>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</si>
  <si>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</si>
  <si>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</si>
  <si>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</si>
  <si>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</si>
  <si>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</si>
  <si>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</si>
  <si>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</si>
  <si>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</si>
  <si>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</si>
  <si>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</si>
  <si>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</si>
  <si>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</si>
  <si>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</si>
  <si>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</si>
  <si>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</si>
  <si>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</si>
  <si>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</si>
  <si>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</si>
  <si>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</si>
  <si>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</si>
  <si>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</si>
  <si>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</si>
  <si>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</si>
  <si>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</si>
  <si>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</si>
  <si>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</si>
  <si>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</si>
  <si>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</si>
  <si>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</si>
  <si>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</si>
  <si>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</si>
  <si>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</si>
  <si>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</si>
  <si>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</si>
  <si>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</si>
  <si>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</si>
  <si>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</si>
  <si>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</si>
  <si>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</si>
  <si>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</si>
  <si>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</si>
  <si>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</si>
  <si>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</si>
  <si>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</si>
  <si>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</si>
  <si>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</si>
  <si>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</si>
  <si>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</si>
  <si>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</si>
  <si>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</si>
  <si>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</si>
  <si>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</si>
  <si>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</si>
  <si>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</si>
  <si>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</si>
  <si>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</si>
  <si>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</si>
  <si>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</si>
  <si>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</si>
  <si>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</si>
  <si>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</si>
  <si>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</si>
  <si>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</si>
  <si>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</si>
  <si>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</si>
  <si>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</si>
  <si>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</si>
  <si>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</si>
  <si>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</si>
  <si>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</si>
  <si>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</si>
  <si>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</si>
  <si>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</si>
  <si>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</si>
  <si>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</si>
  <si>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</si>
  <si>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</si>
  <si>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</si>
  <si>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</si>
  <si>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</si>
  <si>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</si>
  <si>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</si>
  <si>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</si>
  <si>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</si>
  <si>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</si>
  <si>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</si>
  <si>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</si>
  <si>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</si>
  <si>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</si>
  <si>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</si>
  <si>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</si>
  <si>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</si>
  <si>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</si>
  <si>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</si>
  <si>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</si>
  <si>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</si>
  <si>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</si>
  <si>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</si>
  <si>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</si>
  <si>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</si>
  <si>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</si>
  <si>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</si>
  <si>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</si>
  <si>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</si>
  <si>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</si>
  <si>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</si>
  <si>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</si>
  <si>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</si>
  <si>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</si>
  <si>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</si>
  <si>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</si>
  <si>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</si>
  <si>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</si>
  <si>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</si>
  <si>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</si>
  <si>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</si>
  <si>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</si>
  <si>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</si>
  <si>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</si>
  <si>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</si>
  <si>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</si>
  <si>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</si>
  <si>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</si>
  <si>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</si>
  <si>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</si>
  <si>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</si>
  <si>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</si>
  <si>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</si>
  <si>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</si>
  <si>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</si>
  <si>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</si>
  <si>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</si>
  <si>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</si>
  <si>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</si>
  <si>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</si>
  <si>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</si>
  <si>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</si>
  <si>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</si>
  <si>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</si>
  <si>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</si>
  <si>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</si>
  <si>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</si>
  <si>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</si>
  <si>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</si>
  <si>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</si>
  <si>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</si>
  <si>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</si>
  <si>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</si>
  <si>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</si>
  <si>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</si>
  <si>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</si>
  <si>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</si>
  <si>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</si>
  <si>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</si>
  <si>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</si>
  <si>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</si>
  <si>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</si>
  <si>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</si>
  <si>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</si>
  <si>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</si>
  <si>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</si>
  <si>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</si>
  <si>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</si>
  <si>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</si>
  <si>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</si>
  <si>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</si>
  <si>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</si>
  <si>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</si>
  <si>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</si>
  <si>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</si>
  <si>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</si>
  <si>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</si>
  <si>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</si>
  <si>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</si>
  <si>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</si>
  <si>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</si>
  <si>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</si>
  <si>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</si>
  <si>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</si>
  <si>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</si>
  <si>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</si>
  <si>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</si>
  <si>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</si>
  <si>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</si>
  <si>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</si>
  <si>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</si>
  <si>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</si>
  <si>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</si>
  <si>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</si>
  <si>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</si>
  <si>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</si>
  <si>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</si>
  <si>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</si>
  <si>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</si>
  <si>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</si>
  <si>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</si>
  <si>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</si>
  <si>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</si>
  <si>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</si>
  <si>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</si>
  <si>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</si>
  <si>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</si>
  <si>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</si>
  <si>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</si>
  <si>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</si>
  <si>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</si>
  <si>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</si>
  <si>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</si>
  <si>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</si>
  <si>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</si>
  <si>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</si>
  <si>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</si>
  <si>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</si>
  <si>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</si>
  <si>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</si>
  <si>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</si>
  <si>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</si>
  <si>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</si>
  <si>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</si>
  <si>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</si>
  <si>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</si>
  <si>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</si>
  <si>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</si>
  <si>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</si>
  <si>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</si>
  <si>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</si>
  <si>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</si>
  <si>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</si>
  <si>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</si>
  <si>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</si>
  <si>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</si>
  <si>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</si>
  <si>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</si>
  <si>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</si>
  <si>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</si>
  <si>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</si>
  <si>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</si>
  <si>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</si>
  <si>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</si>
  <si>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</si>
  <si>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</si>
  <si>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</si>
  <si>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</si>
  <si>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</si>
  <si>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</si>
  <si>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</si>
  <si>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</si>
  <si>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</si>
  <si>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</si>
  <si>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</si>
  <si>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</si>
  <si>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</si>
  <si>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</si>
  <si>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</si>
  <si>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</si>
  <si>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</si>
  <si>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</si>
  <si>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</si>
  <si>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</si>
  <si>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</si>
  <si>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</si>
  <si>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</si>
  <si>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</si>
  <si>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</si>
  <si>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</si>
  <si>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</si>
  <si>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</si>
  <si>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</si>
  <si>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</si>
  <si>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</si>
  <si>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</si>
  <si>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</si>
  <si>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</si>
  <si>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</si>
  <si>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</si>
  <si>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</si>
  <si>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</si>
  <si>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</si>
  <si>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</si>
  <si>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</si>
  <si>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</si>
  <si>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</si>
  <si>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</si>
  <si>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</si>
  <si>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</si>
  <si>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</si>
  <si>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</si>
  <si>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</si>
  <si>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</si>
  <si>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</si>
  <si>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</si>
  <si>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</si>
  <si>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</si>
  <si>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</si>
  <si>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</si>
  <si>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</si>
  <si>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</si>
  <si>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</si>
  <si>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</si>
  <si>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</si>
  <si>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</si>
  <si>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</si>
  <si>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</si>
  <si>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</si>
  <si>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</si>
  <si>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</si>
  <si>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</si>
  <si>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</si>
  <si>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</si>
  <si>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</si>
  <si>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</si>
  <si>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</si>
  <si>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</si>
  <si>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</si>
  <si>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</si>
  <si>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</si>
  <si>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</si>
  <si>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</si>
  <si>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</si>
  <si>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</si>
  <si>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</si>
  <si>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</si>
  <si>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</si>
  <si>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</si>
  <si>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</si>
  <si>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</si>
  <si>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</si>
  <si>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</si>
  <si>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</si>
  <si>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</si>
  <si>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</si>
  <si>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</si>
  <si>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</si>
  <si>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</si>
  <si>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</si>
  <si>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</si>
  <si>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</si>
  <si>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</si>
  <si>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</si>
  <si>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</si>
  <si>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</si>
  <si>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</si>
  <si>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</si>
  <si>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</si>
  <si>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</si>
  <si>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</si>
  <si>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</si>
  <si>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</si>
  <si>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</si>
  <si>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</si>
  <si>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</si>
  <si>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</si>
  <si>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</si>
  <si>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</si>
  <si>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</si>
  <si>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</si>
  <si>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</si>
  <si>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</si>
  <si>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</si>
  <si>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</si>
  <si>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</si>
  <si>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</si>
  <si>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</si>
  <si>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</si>
  <si>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</si>
  <si>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</si>
  <si>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</si>
  <si>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</si>
  <si>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</si>
  <si>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</si>
  <si>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</si>
  <si>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</si>
  <si>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</si>
  <si>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</si>
  <si>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</si>
  <si>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</si>
  <si>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</si>
  <si>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</si>
  <si>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</si>
  <si>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</si>
  <si>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</si>
  <si>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</si>
  <si>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</si>
  <si>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</si>
  <si>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</si>
  <si>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</si>
  <si>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</si>
  <si>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</si>
  <si>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</si>
  <si>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</si>
  <si>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</si>
  <si>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</si>
  <si>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</si>
  <si>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</si>
  <si>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</si>
  <si>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</si>
  <si>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</si>
  <si>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</si>
  <si>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</si>
  <si>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</si>
  <si>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</si>
  <si>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</si>
  <si>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</si>
  <si>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</si>
  <si>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</si>
  <si>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</si>
  <si>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</si>
  <si>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</si>
  <si>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</si>
  <si>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</si>
  <si>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</si>
  <si>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</si>
  <si>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</si>
  <si>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</si>
  <si>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</si>
  <si>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</si>
  <si>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</si>
  <si>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</si>
  <si>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</si>
  <si>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</si>
  <si>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</si>
  <si>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</si>
  <si>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</si>
  <si>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</si>
  <si>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</si>
  <si>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</si>
  <si>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</si>
  <si>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</si>
  <si>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</si>
  <si>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</si>
  <si>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</si>
  <si>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</si>
  <si>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</si>
  <si>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</si>
  <si>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</si>
  <si>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</si>
  <si>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</si>
  <si>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</si>
  <si>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</si>
  <si>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</si>
  <si>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</si>
  <si>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</si>
  <si>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</si>
  <si>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</si>
  <si>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</si>
  <si>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</si>
  <si>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</si>
  <si>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</si>
  <si>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</si>
  <si>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</si>
  <si>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</si>
  <si>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</si>
  <si>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</si>
  <si>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</si>
  <si>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</si>
  <si>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</si>
  <si>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</si>
  <si>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</si>
  <si>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</si>
  <si>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</si>
  <si>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</si>
  <si>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</si>
  <si>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</si>
  <si>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</si>
  <si>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</si>
  <si>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</si>
  <si>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</si>
  <si>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</si>
  <si>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</si>
  <si>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</si>
  <si>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</si>
  <si>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</si>
  <si>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</si>
  <si>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</si>
  <si>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</si>
  <si>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</si>
  <si>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</si>
  <si>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</si>
  <si>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</si>
  <si>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</si>
  <si>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</si>
  <si>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</si>
  <si>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</si>
  <si>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</si>
  <si>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</si>
  <si>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</si>
  <si>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</si>
  <si>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</si>
  <si>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</si>
  <si>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</si>
  <si>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</si>
  <si>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</si>
  <si>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</si>
  <si>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</si>
  <si>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</si>
  <si>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</si>
  <si>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</si>
  <si>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</si>
  <si>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</si>
  <si>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</si>
  <si>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</si>
  <si>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</si>
  <si>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</si>
  <si>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</si>
  <si>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</si>
  <si>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</si>
  <si>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</si>
  <si>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</si>
  <si>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</si>
  <si>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</si>
  <si>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</si>
  <si>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</si>
  <si>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</si>
  <si>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</si>
  <si>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</si>
  <si>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</si>
  <si>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</si>
  <si>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</si>
  <si>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</si>
  <si>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</si>
  <si>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</si>
  <si>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</si>
  <si>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</si>
  <si>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</si>
  <si>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</si>
  <si>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</si>
  <si>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</si>
  <si>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</si>
  <si>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</si>
  <si>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</si>
  <si>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</si>
  <si>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</si>
  <si>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</si>
  <si>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</si>
  <si>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</si>
  <si>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</si>
  <si>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</si>
  <si>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</si>
  <si>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</si>
  <si>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</si>
  <si>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</si>
  <si>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</si>
  <si>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</si>
  <si>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</si>
  <si>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</si>
  <si>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</si>
  <si>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</si>
  <si>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</si>
  <si>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</si>
  <si>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</si>
  <si>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</si>
  <si>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</si>
  <si>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</si>
  <si>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</si>
  <si>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</si>
  <si>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</si>
  <si>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</si>
  <si>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</si>
  <si>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</si>
  <si>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</si>
  <si>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</si>
  <si>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</si>
  <si>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</si>
  <si>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</si>
  <si>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</si>
  <si>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</si>
  <si>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</si>
  <si>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</si>
  <si>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</si>
  <si>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</si>
  <si>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</si>
  <si>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</si>
  <si>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</si>
  <si>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</si>
  <si>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</si>
  <si>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</si>
  <si>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</si>
  <si>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</si>
  <si>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</si>
  <si>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</si>
  <si>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</si>
  <si>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</si>
  <si>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</si>
  <si>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</si>
  <si>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</si>
  <si>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</si>
  <si>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</si>
  <si>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</si>
  <si>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</si>
  <si>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</si>
  <si>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</si>
  <si>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LECTOR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</si>
  <si>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</si>
  <si>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</si>
  <si>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</si>
  <si>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</si>
  <si>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</si>
  <si>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</si>
  <si>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3336039095</t>
  </si>
  <si>
    <t>SIN ACTIVIDAD DE RETIRO</t>
  </si>
  <si>
    <t>GAVETA DE DEPOSITO LLENA</t>
  </si>
  <si>
    <t>3336040316</t>
  </si>
  <si>
    <t>3336040311</t>
  </si>
  <si>
    <t>3336040308</t>
  </si>
  <si>
    <t>3336040303</t>
  </si>
  <si>
    <t>3336040299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</si>
  <si>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</si>
  <si>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</si>
  <si>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</si>
  <si>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</si>
  <si>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</si>
  <si>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</si>
  <si>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</si>
  <si>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</si>
  <si>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</si>
  <si>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</si>
  <si>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</si>
  <si>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</si>
  <si>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</si>
  <si>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</si>
  <si>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</si>
  <si>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</si>
  <si>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</si>
  <si>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3336040035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</si>
  <si>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</si>
  <si>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</si>
  <si>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</si>
  <si>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</si>
  <si>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</si>
  <si>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</si>
  <si>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</si>
  <si>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</si>
  <si>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</si>
  <si>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</si>
  <si>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</si>
  <si>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</si>
  <si>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</si>
  <si>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</si>
  <si>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</si>
  <si>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</si>
  <si>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</si>
  <si>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</si>
  <si>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</si>
  <si>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</si>
  <si>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</si>
  <si>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</si>
  <si>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</si>
  <si>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</si>
  <si>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GAVETA DE DEPOSITO LLENA...</t>
  </si>
  <si>
    <t>3336040361</t>
  </si>
  <si>
    <t>3336040360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</si>
  <si>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</si>
  <si>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</si>
  <si>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</si>
  <si>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</si>
  <si>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</si>
  <si>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</si>
  <si>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</si>
  <si>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</si>
  <si>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</si>
  <si>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3336040350</t>
  </si>
  <si>
    <t>3336040349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</si>
  <si>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</si>
  <si>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</si>
  <si>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</si>
  <si>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</si>
  <si>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</si>
  <si>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</si>
  <si>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</si>
  <si>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</si>
  <si>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</si>
  <si>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</si>
  <si>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</si>
  <si>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</si>
  <si>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</si>
  <si>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</si>
  <si>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</si>
  <si>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</si>
  <si>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</si>
  <si>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</si>
  <si>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</si>
  <si>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</si>
  <si>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</si>
  <si>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</si>
  <si>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</si>
  <si>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</si>
  <si>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</si>
  <si>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</si>
  <si>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</si>
  <si>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GAVETA DE RECHAZO  LLENA</t>
  </si>
  <si>
    <t>3336040339 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</si>
</sst>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59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0"/>
      <tableStyleElement type="headerRow" dxfId="819"/>
      <tableStyleElement type="totalRow" dxfId="818"/>
      <tableStyleElement type="firstColumn" dxfId="817"/>
      <tableStyleElement type="lastColumn" dxfId="816"/>
      <tableStyleElement type="firstRowStripe" dxfId="815"/>
      <tableStyleElement type="firstColumnStripe" dxfId="8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3" t="s">
        <v>58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7" priority="99428"/>
  </conditionalFormatting>
  <conditionalFormatting sqref="E3">
    <cfRule type="duplicateValues" dxfId="196" priority="121791"/>
  </conditionalFormatting>
  <conditionalFormatting sqref="E3">
    <cfRule type="duplicateValues" dxfId="195" priority="121792"/>
    <cfRule type="duplicateValues" dxfId="194" priority="121793"/>
  </conditionalFormatting>
  <conditionalFormatting sqref="E3">
    <cfRule type="duplicateValues" dxfId="193" priority="121794"/>
    <cfRule type="duplicateValues" dxfId="192" priority="121795"/>
    <cfRule type="duplicateValues" dxfId="191" priority="121796"/>
    <cfRule type="duplicateValues" dxfId="190" priority="121797"/>
  </conditionalFormatting>
  <conditionalFormatting sqref="B3">
    <cfRule type="duplicateValues" dxfId="189" priority="121798"/>
  </conditionalFormatting>
  <conditionalFormatting sqref="E4">
    <cfRule type="duplicateValues" dxfId="188" priority="143"/>
  </conditionalFormatting>
  <conditionalFormatting sqref="E4">
    <cfRule type="duplicateValues" dxfId="187" priority="140"/>
    <cfRule type="duplicateValues" dxfId="186" priority="141"/>
    <cfRule type="duplicateValues" dxfId="185" priority="142"/>
  </conditionalFormatting>
  <conditionalFormatting sqref="E4">
    <cfRule type="duplicateValues" dxfId="184" priority="139"/>
  </conditionalFormatting>
  <conditionalFormatting sqref="E4">
    <cfRule type="duplicateValues" dxfId="183" priority="136"/>
    <cfRule type="duplicateValues" dxfId="182" priority="137"/>
    <cfRule type="duplicateValues" dxfId="181" priority="138"/>
  </conditionalFormatting>
  <conditionalFormatting sqref="B4">
    <cfRule type="duplicateValues" dxfId="180" priority="135"/>
  </conditionalFormatting>
  <conditionalFormatting sqref="E4">
    <cfRule type="duplicateValues" dxfId="179" priority="134"/>
  </conditionalFormatting>
  <conditionalFormatting sqref="B5">
    <cfRule type="duplicateValues" dxfId="178" priority="118"/>
  </conditionalFormatting>
  <conditionalFormatting sqref="E5">
    <cfRule type="duplicateValues" dxfId="177" priority="117"/>
  </conditionalFormatting>
  <conditionalFormatting sqref="E5">
    <cfRule type="duplicateValues" dxfId="176" priority="114"/>
    <cfRule type="duplicateValues" dxfId="175" priority="115"/>
    <cfRule type="duplicateValues" dxfId="174" priority="116"/>
  </conditionalFormatting>
  <conditionalFormatting sqref="E5">
    <cfRule type="duplicateValues" dxfId="173" priority="113"/>
  </conditionalFormatting>
  <conditionalFormatting sqref="E5">
    <cfRule type="duplicateValues" dxfId="172" priority="110"/>
    <cfRule type="duplicateValues" dxfId="171" priority="111"/>
    <cfRule type="duplicateValues" dxfId="170" priority="112"/>
  </conditionalFormatting>
  <conditionalFormatting sqref="E5">
    <cfRule type="duplicateValues" dxfId="169" priority="109"/>
  </conditionalFormatting>
  <conditionalFormatting sqref="E7">
    <cfRule type="duplicateValues" dxfId="168" priority="62"/>
  </conditionalFormatting>
  <conditionalFormatting sqref="E7">
    <cfRule type="duplicateValues" dxfId="167" priority="60"/>
    <cfRule type="duplicateValues" dxfId="166" priority="61"/>
  </conditionalFormatting>
  <conditionalFormatting sqref="E7">
    <cfRule type="duplicateValues" dxfId="165" priority="57"/>
    <cfRule type="duplicateValues" dxfId="164" priority="58"/>
    <cfRule type="duplicateValues" dxfId="163" priority="59"/>
  </conditionalFormatting>
  <conditionalFormatting sqref="E7">
    <cfRule type="duplicateValues" dxfId="162" priority="53"/>
    <cfRule type="duplicateValues" dxfId="161" priority="54"/>
    <cfRule type="duplicateValues" dxfId="160" priority="55"/>
    <cfRule type="duplicateValues" dxfId="159" priority="56"/>
  </conditionalFormatting>
  <conditionalFormatting sqref="B7">
    <cfRule type="duplicateValues" dxfId="158" priority="52"/>
  </conditionalFormatting>
  <conditionalFormatting sqref="B7">
    <cfRule type="duplicateValues" dxfId="157" priority="50"/>
    <cfRule type="duplicateValues" dxfId="156" priority="51"/>
  </conditionalFormatting>
  <conditionalFormatting sqref="E8">
    <cfRule type="duplicateValues" dxfId="155" priority="49"/>
  </conditionalFormatting>
  <conditionalFormatting sqref="E8">
    <cfRule type="duplicateValues" dxfId="154" priority="48"/>
  </conditionalFormatting>
  <conditionalFormatting sqref="B8">
    <cfRule type="duplicateValues" dxfId="153" priority="47"/>
  </conditionalFormatting>
  <conditionalFormatting sqref="E8">
    <cfRule type="duplicateValues" dxfId="152" priority="46"/>
  </conditionalFormatting>
  <conditionalFormatting sqref="B8">
    <cfRule type="duplicateValues" dxfId="151" priority="45"/>
  </conditionalFormatting>
  <conditionalFormatting sqref="E8">
    <cfRule type="duplicateValues" dxfId="150" priority="44"/>
  </conditionalFormatting>
  <conditionalFormatting sqref="E9">
    <cfRule type="duplicateValues" dxfId="149" priority="33"/>
    <cfRule type="duplicateValues" dxfId="148" priority="34"/>
    <cfRule type="duplicateValues" dxfId="147" priority="35"/>
    <cfRule type="duplicateValues" dxfId="146" priority="36"/>
  </conditionalFormatting>
  <conditionalFormatting sqref="B9">
    <cfRule type="duplicateValues" dxfId="145" priority="130254"/>
  </conditionalFormatting>
  <conditionalFormatting sqref="E6">
    <cfRule type="duplicateValues" dxfId="144" priority="130256"/>
  </conditionalFormatting>
  <conditionalFormatting sqref="B6">
    <cfRule type="duplicateValues" dxfId="143" priority="130257"/>
  </conditionalFormatting>
  <conditionalFormatting sqref="B6">
    <cfRule type="duplicateValues" dxfId="142" priority="130258"/>
    <cfRule type="duplicateValues" dxfId="141" priority="130259"/>
    <cfRule type="duplicateValues" dxfId="140" priority="130260"/>
  </conditionalFormatting>
  <conditionalFormatting sqref="E6">
    <cfRule type="duplicateValues" dxfId="139" priority="130261"/>
    <cfRule type="duplicateValues" dxfId="138" priority="130262"/>
  </conditionalFormatting>
  <conditionalFormatting sqref="E6">
    <cfRule type="duplicateValues" dxfId="137" priority="130263"/>
    <cfRule type="duplicateValues" dxfId="136" priority="130264"/>
    <cfRule type="duplicateValues" dxfId="135" priority="130265"/>
  </conditionalFormatting>
  <conditionalFormatting sqref="E6">
    <cfRule type="duplicateValues" dxfId="134" priority="130266"/>
    <cfRule type="duplicateValues" dxfId="133" priority="130267"/>
    <cfRule type="duplicateValues" dxfId="132" priority="130268"/>
    <cfRule type="duplicateValues" dxfId="131" priority="130269"/>
  </conditionalFormatting>
  <conditionalFormatting sqref="B10">
    <cfRule type="duplicateValues" dxfId="130" priority="148812"/>
  </conditionalFormatting>
  <conditionalFormatting sqref="E10">
    <cfRule type="duplicateValues" dxfId="129" priority="148813"/>
  </conditionalFormatting>
  <conditionalFormatting sqref="E11:E12">
    <cfRule type="duplicateValues" dxfId="128" priority="26"/>
  </conditionalFormatting>
  <conditionalFormatting sqref="E11:E12">
    <cfRule type="duplicateValues" dxfId="127" priority="25"/>
  </conditionalFormatting>
  <conditionalFormatting sqref="E11:E12">
    <cfRule type="duplicateValues" dxfId="126" priority="23"/>
    <cfRule type="duplicateValues" dxfId="125" priority="24"/>
  </conditionalFormatting>
  <conditionalFormatting sqref="E11:E12">
    <cfRule type="duplicateValues" dxfId="124" priority="20"/>
    <cfRule type="duplicateValues" dxfId="123" priority="21"/>
    <cfRule type="duplicateValues" dxfId="122" priority="22"/>
  </conditionalFormatting>
  <conditionalFormatting sqref="B11:B12">
    <cfRule type="duplicateValues" dxfId="121" priority="18"/>
    <cfRule type="duplicateValues" dxfId="120" priority="19"/>
  </conditionalFormatting>
  <conditionalFormatting sqref="B11:B12">
    <cfRule type="duplicateValues" dxfId="119" priority="17"/>
  </conditionalFormatting>
  <conditionalFormatting sqref="B11:B12">
    <cfRule type="duplicateValues" dxfId="118" priority="14"/>
    <cfRule type="duplicateValues" dxfId="117" priority="15"/>
    <cfRule type="duplicateValues" dxfId="116" priority="16"/>
  </conditionalFormatting>
  <conditionalFormatting sqref="E13">
    <cfRule type="duplicateValues" dxfId="115" priority="13"/>
  </conditionalFormatting>
  <conditionalFormatting sqref="E13">
    <cfRule type="duplicateValues" dxfId="114" priority="12"/>
  </conditionalFormatting>
  <conditionalFormatting sqref="E13">
    <cfRule type="duplicateValues" dxfId="113" priority="10"/>
    <cfRule type="duplicateValues" dxfId="112" priority="11"/>
  </conditionalFormatting>
  <conditionalFormatting sqref="E13">
    <cfRule type="duplicateValues" dxfId="111" priority="7"/>
    <cfRule type="duplicateValues" dxfId="110" priority="8"/>
    <cfRule type="duplicateValues" dxfId="109" priority="9"/>
  </conditionalFormatting>
  <conditionalFormatting sqref="B13">
    <cfRule type="duplicateValues" dxfId="108" priority="5"/>
    <cfRule type="duplicateValues" dxfId="107" priority="6"/>
  </conditionalFormatting>
  <conditionalFormatting sqref="B13">
    <cfRule type="duplicateValues" dxfId="106" priority="4"/>
  </conditionalFormatting>
  <conditionalFormatting sqref="B13">
    <cfRule type="duplicateValues" dxfId="105" priority="1"/>
    <cfRule type="duplicateValues" dxfId="104" priority="2"/>
    <cfRule type="duplicateValues" dxfId="10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1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2" priority="12"/>
  </conditionalFormatting>
  <conditionalFormatting sqref="B1:B810 B823:B1048576">
    <cfRule type="duplicateValues" dxfId="101" priority="11"/>
  </conditionalFormatting>
  <conditionalFormatting sqref="A811:A814">
    <cfRule type="duplicateValues" dxfId="100" priority="10"/>
  </conditionalFormatting>
  <conditionalFormatting sqref="B811:B814">
    <cfRule type="duplicateValues" dxfId="99" priority="9"/>
  </conditionalFormatting>
  <conditionalFormatting sqref="A823:A1048576 A1:A814">
    <cfRule type="duplicateValues" dxfId="98" priority="8"/>
  </conditionalFormatting>
  <conditionalFormatting sqref="A815:A821">
    <cfRule type="duplicateValues" dxfId="97" priority="7"/>
  </conditionalFormatting>
  <conditionalFormatting sqref="B815:B821">
    <cfRule type="duplicateValues" dxfId="96" priority="6"/>
  </conditionalFormatting>
  <conditionalFormatting sqref="A815:A821">
    <cfRule type="duplicateValues" dxfId="95" priority="5"/>
  </conditionalFormatting>
  <conditionalFormatting sqref="A822">
    <cfRule type="duplicateValues" dxfId="94" priority="4"/>
  </conditionalFormatting>
  <conditionalFormatting sqref="A822">
    <cfRule type="duplicateValues" dxfId="93" priority="2"/>
  </conditionalFormatting>
  <conditionalFormatting sqref="B822">
    <cfRule type="duplicateValues" dxfId="9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5" t="s">
        <v>0</v>
      </c>
      <c r="B1" s="22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7" t="s">
        <v>8</v>
      </c>
      <c r="B9" s="22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9" t="s">
        <v>9</v>
      </c>
      <c r="B14" s="23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871"/>
  <sheetViews>
    <sheetView tabSelected="1" zoomScale="70" zoomScaleNormal="70" workbookViewId="0">
      <pane ySplit="4" topLeftCell="A5" activePane="bottomLeft" state="frozen"/>
      <selection pane="bottomLeft" activeCell="D17" sqref="D17"/>
    </sheetView>
  </sheetViews>
  <sheetFormatPr baseColWidth="10" defaultColWidth="12.28515625" defaultRowHeight="15" x14ac:dyDescent="0.25"/>
  <cols>
    <col min="1" max="1" width="24.5703125" style="99" customWidth="1"/>
    <col min="2" max="2" width="19.7109375" style="81" bestFit="1" customWidth="1"/>
    <col min="3" max="3" width="21.5703125" style="43" customWidth="1"/>
    <col min="4" max="4" width="28" style="99" customWidth="1"/>
    <col min="5" max="5" width="12" style="74" bestFit="1" customWidth="1"/>
    <col min="6" max="6" width="11.85546875" style="44" customWidth="1"/>
    <col min="7" max="7" width="61" style="44" customWidth="1"/>
    <col min="8" max="11" width="6.42578125" style="44" customWidth="1"/>
    <col min="12" max="12" width="53.42578125" style="44" customWidth="1"/>
    <col min="13" max="13" width="18.85546875" style="99" bestFit="1" customWidth="1"/>
    <col min="14" max="14" width="17.140625" style="99" customWidth="1"/>
    <col min="15" max="15" width="40.42578125" style="99" customWidth="1"/>
    <col min="16" max="16" width="23.140625" style="129" customWidth="1"/>
    <col min="17" max="17" width="49.28515625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2631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 t="s">
        <v>2696</v>
      </c>
      <c r="C5" s="94">
        <v>44468.012488425928</v>
      </c>
      <c r="D5" s="94" t="s">
        <v>2174</v>
      </c>
      <c r="E5" s="139">
        <v>829</v>
      </c>
      <c r="F5" s="154" t="str">
        <f>VLOOKUP(E5,VIP!$A$2:$O16324,2,0)</f>
        <v>DRBR829</v>
      </c>
      <c r="G5" s="141" t="str">
        <f>VLOOKUP(E5,'LISTADO ATM'!$A$2:$B$900,2,0)</f>
        <v xml:space="preserve">ATM UNP Multicentro Sirena Baní </v>
      </c>
      <c r="H5" s="141" t="str">
        <f>VLOOKUP(E5,VIP!$A$2:$O21285,7,FALSE)</f>
        <v>Si</v>
      </c>
      <c r="I5" s="141" t="str">
        <f>VLOOKUP(E5,VIP!$A$2:$O13250,8,FALSE)</f>
        <v>Si</v>
      </c>
      <c r="J5" s="141" t="str">
        <f>VLOOKUP(E5,VIP!$A$2:$O13200,8,FALSE)</f>
        <v>Si</v>
      </c>
      <c r="K5" s="141" t="str">
        <f>VLOOKUP(E5,VIP!$A$2:$O16774,6,0)</f>
        <v>NO</v>
      </c>
      <c r="L5" s="153" t="s">
        <v>2455</v>
      </c>
      <c r="M5" s="93" t="s">
        <v>2437</v>
      </c>
      <c r="N5" s="93" t="s">
        <v>2443</v>
      </c>
      <c r="O5" s="141" t="s">
        <v>2445</v>
      </c>
      <c r="P5" s="153"/>
      <c r="Q5" s="93" t="s">
        <v>2455</v>
      </c>
    </row>
    <row r="6" spans="1:17" s="119" customFormat="1" ht="18" x14ac:dyDescent="0.25">
      <c r="A6" s="141" t="str">
        <f>VLOOKUP(E6,'LISTADO ATM'!$A$2:$C$901,3,0)</f>
        <v>SUR</v>
      </c>
      <c r="B6" s="154" t="s">
        <v>2650</v>
      </c>
      <c r="C6" s="94">
        <v>44467.73128472222</v>
      </c>
      <c r="D6" s="94" t="s">
        <v>2459</v>
      </c>
      <c r="E6" s="139">
        <v>6</v>
      </c>
      <c r="F6" s="154" t="str">
        <f>VLOOKUP(E6,VIP!$A$2:$O16324,2,0)</f>
        <v>DRBR006</v>
      </c>
      <c r="G6" s="141" t="str">
        <f>VLOOKUP(E6,'LISTADO ATM'!$A$2:$B$900,2,0)</f>
        <v xml:space="preserve">ATM Plaza WAO San Juan </v>
      </c>
      <c r="H6" s="141" t="str">
        <f>VLOOKUP(E6,VIP!$A$2:$O21285,7,FALSE)</f>
        <v>N/A</v>
      </c>
      <c r="I6" s="141" t="str">
        <f>VLOOKUP(E6,VIP!$A$2:$O13250,8,FALSE)</f>
        <v>N/A</v>
      </c>
      <c r="J6" s="141" t="str">
        <f>VLOOKUP(E6,VIP!$A$2:$O13200,8,FALSE)</f>
        <v>N/A</v>
      </c>
      <c r="K6" s="141" t="str">
        <f>VLOOKUP(E6,VIP!$A$2:$O16774,6,0)</f>
        <v/>
      </c>
      <c r="L6" s="153" t="s">
        <v>2433</v>
      </c>
      <c r="M6" s="93" t="s">
        <v>2437</v>
      </c>
      <c r="N6" s="93" t="s">
        <v>2443</v>
      </c>
      <c r="O6" s="141" t="s">
        <v>2614</v>
      </c>
      <c r="P6" s="153"/>
      <c r="Q6" s="93" t="s">
        <v>2433</v>
      </c>
    </row>
    <row r="7" spans="1:17" s="119" customFormat="1" ht="18" x14ac:dyDescent="0.25">
      <c r="A7" s="141" t="str">
        <f>VLOOKUP(E7,'LISTADO ATM'!$A$2:$C$901,3,0)</f>
        <v>NORTE</v>
      </c>
      <c r="B7" s="154" t="s">
        <v>2675</v>
      </c>
      <c r="C7" s="94">
        <v>44467.908032407409</v>
      </c>
      <c r="D7" s="94" t="s">
        <v>2612</v>
      </c>
      <c r="E7" s="139">
        <v>8</v>
      </c>
      <c r="F7" s="154" t="str">
        <f>VLOOKUP(E7,VIP!$A$2:$O16318,2,0)</f>
        <v>DRBR008</v>
      </c>
      <c r="G7" s="141" t="str">
        <f>VLOOKUP(E7,'LISTADO ATM'!$A$2:$B$900,2,0)</f>
        <v>ATM Autoservicio Yaque</v>
      </c>
      <c r="H7" s="141" t="str">
        <f>VLOOKUP(E7,VIP!$A$2:$O21279,7,FALSE)</f>
        <v>Si</v>
      </c>
      <c r="I7" s="141" t="str">
        <f>VLOOKUP(E7,VIP!$A$2:$O13244,8,FALSE)</f>
        <v>Si</v>
      </c>
      <c r="J7" s="141" t="str">
        <f>VLOOKUP(E7,VIP!$A$2:$O13194,8,FALSE)</f>
        <v>Si</v>
      </c>
      <c r="K7" s="141" t="str">
        <f>VLOOKUP(E7,VIP!$A$2:$O16768,6,0)</f>
        <v>NO</v>
      </c>
      <c r="L7" s="153" t="s">
        <v>2624</v>
      </c>
      <c r="M7" s="93" t="s">
        <v>2437</v>
      </c>
      <c r="N7" s="93" t="s">
        <v>2443</v>
      </c>
      <c r="O7" s="141" t="s">
        <v>2613</v>
      </c>
      <c r="P7" s="153"/>
      <c r="Q7" s="93" t="s">
        <v>2685</v>
      </c>
    </row>
    <row r="8" spans="1:17" s="119" customFormat="1" ht="18" x14ac:dyDescent="0.25">
      <c r="A8" s="141" t="str">
        <f>VLOOKUP(E8,'LISTADO ATM'!$A$2:$C$901,3,0)</f>
        <v>DISTRITO NACIONAL</v>
      </c>
      <c r="B8" s="154" t="s">
        <v>2635</v>
      </c>
      <c r="C8" s="94">
        <v>44467.396608796298</v>
      </c>
      <c r="D8" s="94" t="s">
        <v>2174</v>
      </c>
      <c r="E8" s="139">
        <v>10</v>
      </c>
      <c r="F8" s="141" t="str">
        <f>VLOOKUP(E8,VIP!$A$2:$O16310,2,0)</f>
        <v>DRBR010</v>
      </c>
      <c r="G8" s="141" t="str">
        <f>VLOOKUP(E8,'LISTADO ATM'!$A$2:$B$900,2,0)</f>
        <v xml:space="preserve">ATM Ministerio Salud Pública </v>
      </c>
      <c r="H8" s="141" t="str">
        <f>VLOOKUP(E8,VIP!$A$2:$O21271,7,FALSE)</f>
        <v>Si</v>
      </c>
      <c r="I8" s="141" t="str">
        <f>VLOOKUP(E8,VIP!$A$2:$O13236,8,FALSE)</f>
        <v>Si</v>
      </c>
      <c r="J8" s="141" t="str">
        <f>VLOOKUP(E8,VIP!$A$2:$O13186,8,FALSE)</f>
        <v>Si</v>
      </c>
      <c r="K8" s="141" t="str">
        <f>VLOOKUP(E8,VIP!$A$2:$O16760,6,0)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2649</v>
      </c>
      <c r="C9" s="94">
        <v>44467.733564814815</v>
      </c>
      <c r="D9" s="94" t="s">
        <v>2440</v>
      </c>
      <c r="E9" s="139">
        <v>12</v>
      </c>
      <c r="F9" s="154" t="str">
        <f>VLOOKUP(E9,VIP!$A$2:$O16323,2,0)</f>
        <v>DRBR012</v>
      </c>
      <c r="G9" s="141" t="str">
        <f>VLOOKUP(E9,'LISTADO ATM'!$A$2:$B$900,2,0)</f>
        <v xml:space="preserve">ATM Comercial Ganadera (San Isidro) </v>
      </c>
      <c r="H9" s="141" t="str">
        <f>VLOOKUP(E9,VIP!$A$2:$O21284,7,FALSE)</f>
        <v>Si</v>
      </c>
      <c r="I9" s="141" t="str">
        <f>VLOOKUP(E9,VIP!$A$2:$O13249,8,FALSE)</f>
        <v>No</v>
      </c>
      <c r="J9" s="141" t="str">
        <f>VLOOKUP(E9,VIP!$A$2:$O13199,8,FALSE)</f>
        <v>No</v>
      </c>
      <c r="K9" s="141" t="str">
        <f>VLOOKUP(E9,VIP!$A$2:$O16773,6,0)</f>
        <v>NO</v>
      </c>
      <c r="L9" s="153" t="s">
        <v>2409</v>
      </c>
      <c r="M9" s="93" t="s">
        <v>2437</v>
      </c>
      <c r="N9" s="93" t="s">
        <v>2443</v>
      </c>
      <c r="O9" s="141" t="s">
        <v>2444</v>
      </c>
      <c r="P9" s="153"/>
      <c r="Q9" s="93" t="s">
        <v>2409</v>
      </c>
    </row>
    <row r="10" spans="1:17" s="119" customFormat="1" ht="18" x14ac:dyDescent="0.25">
      <c r="A10" s="141" t="str">
        <f>VLOOKUP(E10,'LISTADO ATM'!$A$2:$C$901,3,0)</f>
        <v>ESTE</v>
      </c>
      <c r="B10" s="154">
        <v>3336038657</v>
      </c>
      <c r="C10" s="94">
        <v>44466.813136574077</v>
      </c>
      <c r="D10" s="94" t="s">
        <v>2174</v>
      </c>
      <c r="E10" s="139">
        <v>27</v>
      </c>
      <c r="F10" s="141" t="str">
        <f>VLOOKUP(E10,VIP!$A$2:$O16315,2,0)</f>
        <v>DRBR240</v>
      </c>
      <c r="G10" s="141" t="str">
        <f>VLOOKUP(E10,'LISTADO ATM'!$A$2:$B$900,2,0)</f>
        <v>ATM Oficina El Seibo II</v>
      </c>
      <c r="H10" s="141" t="str">
        <f>VLOOKUP(E10,VIP!$A$2:$O21276,7,FALSE)</f>
        <v>Si</v>
      </c>
      <c r="I10" s="141" t="str">
        <f>VLOOKUP(E10,VIP!$A$2:$O13241,8,FALSE)</f>
        <v>Si</v>
      </c>
      <c r="J10" s="141" t="str">
        <f>VLOOKUP(E10,VIP!$A$2:$O13191,8,FALSE)</f>
        <v>Si</v>
      </c>
      <c r="K10" s="141" t="str">
        <f>VLOOKUP(E10,VIP!$A$2:$O16765,6,0)</f>
        <v>NO</v>
      </c>
      <c r="L10" s="153" t="s">
        <v>2455</v>
      </c>
      <c r="M10" s="93" t="s">
        <v>2437</v>
      </c>
      <c r="N10" s="93" t="s">
        <v>2443</v>
      </c>
      <c r="O10" s="141" t="s">
        <v>2445</v>
      </c>
      <c r="P10" s="153"/>
      <c r="Q10" s="93" t="s">
        <v>2455</v>
      </c>
    </row>
    <row r="11" spans="1:17" s="119" customFormat="1" ht="18" x14ac:dyDescent="0.25">
      <c r="A11" s="141" t="str">
        <f>VLOOKUP(E11,'LISTADO ATM'!$A$2:$C$901,3,0)</f>
        <v>DISTRITO NACIONAL</v>
      </c>
      <c r="B11" s="154" t="s">
        <v>2680</v>
      </c>
      <c r="C11" s="94">
        <v>44467.860798611109</v>
      </c>
      <c r="D11" s="94" t="s">
        <v>2440</v>
      </c>
      <c r="E11" s="139">
        <v>32</v>
      </c>
      <c r="F11" s="154" t="str">
        <f>VLOOKUP(E11,VIP!$A$2:$O16323,2,0)</f>
        <v>DRBR032</v>
      </c>
      <c r="G11" s="141" t="str">
        <f>VLOOKUP(E11,'LISTADO ATM'!$A$2:$B$900,2,0)</f>
        <v xml:space="preserve">ATM Oficina San Martín II </v>
      </c>
      <c r="H11" s="141" t="str">
        <f>VLOOKUP(E11,VIP!$A$2:$O21284,7,FALSE)</f>
        <v>Si</v>
      </c>
      <c r="I11" s="141" t="str">
        <f>VLOOKUP(E11,VIP!$A$2:$O13249,8,FALSE)</f>
        <v>Si</v>
      </c>
      <c r="J11" s="141" t="str">
        <f>VLOOKUP(E11,VIP!$A$2:$O13199,8,FALSE)</f>
        <v>Si</v>
      </c>
      <c r="K11" s="141" t="str">
        <f>VLOOKUP(E11,VIP!$A$2:$O16773,6,0)</f>
        <v>NO</v>
      </c>
      <c r="L11" s="153" t="s">
        <v>2409</v>
      </c>
      <c r="M11" s="93" t="s">
        <v>2437</v>
      </c>
      <c r="N11" s="93" t="s">
        <v>2443</v>
      </c>
      <c r="O11" s="141" t="s">
        <v>2444</v>
      </c>
      <c r="P11" s="153"/>
      <c r="Q11" s="93" t="s">
        <v>2409</v>
      </c>
    </row>
    <row r="12" spans="1:17" s="119" customFormat="1" ht="18" x14ac:dyDescent="0.25">
      <c r="A12" s="141" t="str">
        <f>VLOOKUP(E12,'LISTADO ATM'!$A$2:$C$901,3,0)</f>
        <v>DISTRITO NACIONAL</v>
      </c>
      <c r="B12" s="154" t="s">
        <v>2667</v>
      </c>
      <c r="C12" s="94">
        <v>44467.650127314817</v>
      </c>
      <c r="D12" s="94" t="s">
        <v>2174</v>
      </c>
      <c r="E12" s="139">
        <v>35</v>
      </c>
      <c r="F12" s="154" t="str">
        <f>VLOOKUP(E12,VIP!$A$2:$O16342,2,0)</f>
        <v>DRBR035</v>
      </c>
      <c r="G12" s="141" t="str">
        <f>VLOOKUP(E12,'LISTADO ATM'!$A$2:$B$900,2,0)</f>
        <v xml:space="preserve">ATM Dirección General de Aduanas I </v>
      </c>
      <c r="H12" s="141" t="str">
        <f>VLOOKUP(E12,VIP!$A$2:$O21303,7,FALSE)</f>
        <v>Si</v>
      </c>
      <c r="I12" s="141" t="str">
        <f>VLOOKUP(E12,VIP!$A$2:$O13268,8,FALSE)</f>
        <v>Si</v>
      </c>
      <c r="J12" s="141" t="str">
        <f>VLOOKUP(E12,VIP!$A$2:$O13218,8,FALSE)</f>
        <v>Si</v>
      </c>
      <c r="K12" s="141" t="str">
        <f>VLOOKUP(E12,VIP!$A$2:$O16792,6,0)</f>
        <v>NO</v>
      </c>
      <c r="L12" s="153" t="s">
        <v>2238</v>
      </c>
      <c r="M12" s="93" t="s">
        <v>2437</v>
      </c>
      <c r="N12" s="93" t="s">
        <v>2625</v>
      </c>
      <c r="O12" s="141" t="s">
        <v>2445</v>
      </c>
      <c r="P12" s="153"/>
      <c r="Q12" s="93" t="s">
        <v>2238</v>
      </c>
    </row>
    <row r="13" spans="1:17" s="119" customFormat="1" ht="18" x14ac:dyDescent="0.25">
      <c r="A13" s="141" t="str">
        <f>VLOOKUP(E13,'LISTADO ATM'!$A$2:$C$901,3,0)</f>
        <v>DISTRITO NACIONAL</v>
      </c>
      <c r="B13" s="154" t="s">
        <v>2645</v>
      </c>
      <c r="C13" s="94">
        <v>44467.772129629629</v>
      </c>
      <c r="D13" s="94" t="s">
        <v>2174</v>
      </c>
      <c r="E13" s="139">
        <v>36</v>
      </c>
      <c r="F13" s="154" t="str">
        <f>VLOOKUP(E13,VIP!$A$2:$O16319,2,0)</f>
        <v>DRBR036</v>
      </c>
      <c r="G13" s="141" t="str">
        <f>VLOOKUP(E13,'LISTADO ATM'!$A$2:$B$900,2,0)</f>
        <v xml:space="preserve">ATM Banco Central </v>
      </c>
      <c r="H13" s="141" t="str">
        <f>VLOOKUP(E13,VIP!$A$2:$O21280,7,FALSE)</f>
        <v>Si</v>
      </c>
      <c r="I13" s="141" t="str">
        <f>VLOOKUP(E13,VIP!$A$2:$O13245,8,FALSE)</f>
        <v>Si</v>
      </c>
      <c r="J13" s="141" t="str">
        <f>VLOOKUP(E13,VIP!$A$2:$O13195,8,FALSE)</f>
        <v>Si</v>
      </c>
      <c r="K13" s="141" t="str">
        <f>VLOOKUP(E13,VIP!$A$2:$O16769,6,0)</f>
        <v>SI</v>
      </c>
      <c r="L13" s="153" t="s">
        <v>2212</v>
      </c>
      <c r="M13" s="93" t="s">
        <v>2437</v>
      </c>
      <c r="N13" s="93" t="s">
        <v>2443</v>
      </c>
      <c r="O13" s="141" t="s">
        <v>2445</v>
      </c>
      <c r="P13" s="153"/>
      <c r="Q13" s="93" t="s">
        <v>2212</v>
      </c>
    </row>
    <row r="14" spans="1:17" s="119" customFormat="1" ht="18" x14ac:dyDescent="0.25">
      <c r="A14" s="141" t="str">
        <f>VLOOKUP(E14,'LISTADO ATM'!$A$2:$C$901,3,0)</f>
        <v>NORTE</v>
      </c>
      <c r="B14" s="154">
        <v>3336038654</v>
      </c>
      <c r="C14" s="94">
        <v>44466.810787037037</v>
      </c>
      <c r="D14" s="94" t="s">
        <v>2175</v>
      </c>
      <c r="E14" s="139">
        <v>64</v>
      </c>
      <c r="F14" s="141" t="str">
        <f>VLOOKUP(E14,VIP!$A$2:$O16312,2,0)</f>
        <v>DRBR064</v>
      </c>
      <c r="G14" s="141" t="str">
        <f>VLOOKUP(E14,'LISTADO ATM'!$A$2:$B$900,2,0)</f>
        <v xml:space="preserve">ATM COOPALINA (Cotuí) </v>
      </c>
      <c r="H14" s="141" t="str">
        <f>VLOOKUP(E14,VIP!$A$2:$O21273,7,FALSE)</f>
        <v>Si</v>
      </c>
      <c r="I14" s="141" t="str">
        <f>VLOOKUP(E14,VIP!$A$2:$O13238,8,FALSE)</f>
        <v>Si</v>
      </c>
      <c r="J14" s="141" t="str">
        <f>VLOOKUP(E14,VIP!$A$2:$O13188,8,FALSE)</f>
        <v>Si</v>
      </c>
      <c r="K14" s="141" t="str">
        <f>VLOOKUP(E14,VIP!$A$2:$O16762,6,0)</f>
        <v>NO</v>
      </c>
      <c r="L14" s="153" t="s">
        <v>2238</v>
      </c>
      <c r="M14" s="93" t="s">
        <v>2437</v>
      </c>
      <c r="N14" s="93" t="s">
        <v>2443</v>
      </c>
      <c r="O14" s="141" t="s">
        <v>2626</v>
      </c>
      <c r="P14" s="153"/>
      <c r="Q14" s="93" t="s">
        <v>2238</v>
      </c>
    </row>
    <row r="15" spans="1:17" s="119" customFormat="1" ht="18" x14ac:dyDescent="0.25">
      <c r="A15" s="141" t="str">
        <f>VLOOKUP(E15,'LISTADO ATM'!$A$2:$C$901,3,0)</f>
        <v>SUR</v>
      </c>
      <c r="B15" s="154" t="s">
        <v>2655</v>
      </c>
      <c r="C15" s="94">
        <v>44467.702719907407</v>
      </c>
      <c r="D15" s="94" t="s">
        <v>2459</v>
      </c>
      <c r="E15" s="139">
        <v>84</v>
      </c>
      <c r="F15" s="154" t="str">
        <f>VLOOKUP(E15,VIP!$A$2:$O16329,2,0)</f>
        <v>DRBR084</v>
      </c>
      <c r="G15" s="141" t="str">
        <f>VLOOKUP(E15,'LISTADO ATM'!$A$2:$B$900,2,0)</f>
        <v xml:space="preserve">ATM Oficina Multicentro Sirena San Cristóbal </v>
      </c>
      <c r="H15" s="141" t="str">
        <f>VLOOKUP(E15,VIP!$A$2:$O21290,7,FALSE)</f>
        <v>Si</v>
      </c>
      <c r="I15" s="141" t="str">
        <f>VLOOKUP(E15,VIP!$A$2:$O13255,8,FALSE)</f>
        <v>Si</v>
      </c>
      <c r="J15" s="141" t="str">
        <f>VLOOKUP(E15,VIP!$A$2:$O13205,8,FALSE)</f>
        <v>Si</v>
      </c>
      <c r="K15" s="141" t="str">
        <f>VLOOKUP(E15,VIP!$A$2:$O16779,6,0)</f>
        <v>SI</v>
      </c>
      <c r="L15" s="153" t="s">
        <v>2409</v>
      </c>
      <c r="M15" s="93" t="s">
        <v>2437</v>
      </c>
      <c r="N15" s="93" t="s">
        <v>2443</v>
      </c>
      <c r="O15" s="141" t="s">
        <v>2614</v>
      </c>
      <c r="P15" s="153"/>
      <c r="Q15" s="93" t="s">
        <v>2409</v>
      </c>
    </row>
    <row r="16" spans="1:17" s="119" customFormat="1" ht="18" x14ac:dyDescent="0.25">
      <c r="A16" s="141" t="str">
        <f>VLOOKUP(E16,'LISTADO ATM'!$A$2:$C$901,3,0)</f>
        <v>NORTE</v>
      </c>
      <c r="B16" s="154" t="s">
        <v>2694</v>
      </c>
      <c r="C16" s="94">
        <v>44468.065960648149</v>
      </c>
      <c r="D16" s="94" t="s">
        <v>2175</v>
      </c>
      <c r="E16" s="139">
        <v>99</v>
      </c>
      <c r="F16" s="154" t="str">
        <f>VLOOKUP(E16,VIP!$A$2:$O16322,2,0)</f>
        <v>DRBR099</v>
      </c>
      <c r="G16" s="141" t="str">
        <f>VLOOKUP(E16,'LISTADO ATM'!$A$2:$B$900,2,0)</f>
        <v xml:space="preserve">ATM Multicentro La Sirena S.F.M. </v>
      </c>
      <c r="H16" s="141" t="str">
        <f>VLOOKUP(E16,VIP!$A$2:$O21283,7,FALSE)</f>
        <v>Si</v>
      </c>
      <c r="I16" s="141" t="str">
        <f>VLOOKUP(E16,VIP!$A$2:$O13248,8,FALSE)</f>
        <v>Si</v>
      </c>
      <c r="J16" s="141" t="str">
        <f>VLOOKUP(E16,VIP!$A$2:$O13198,8,FALSE)</f>
        <v>Si</v>
      </c>
      <c r="K16" s="141" t="str">
        <f>VLOOKUP(E16,VIP!$A$2:$O16772,6,0)</f>
        <v>NO</v>
      </c>
      <c r="L16" s="153" t="s">
        <v>2212</v>
      </c>
      <c r="M16" s="93" t="s">
        <v>2437</v>
      </c>
      <c r="N16" s="93" t="s">
        <v>2443</v>
      </c>
      <c r="O16" s="141" t="s">
        <v>2626</v>
      </c>
      <c r="P16" s="153"/>
      <c r="Q16" s="93" t="s">
        <v>2212</v>
      </c>
    </row>
    <row r="17" spans="1:17" s="119" customFormat="1" ht="18" x14ac:dyDescent="0.25">
      <c r="A17" s="141" t="str">
        <f>VLOOKUP(E17,'LISTADO ATM'!$A$2:$C$901,3,0)</f>
        <v>SUR</v>
      </c>
      <c r="B17" s="154" t="s">
        <v>2632</v>
      </c>
      <c r="C17" s="94">
        <v>44467.430972222224</v>
      </c>
      <c r="D17" s="94" t="s">
        <v>2174</v>
      </c>
      <c r="E17" s="139">
        <v>101</v>
      </c>
      <c r="F17" s="141" t="str">
        <f>VLOOKUP(E17,VIP!$A$2:$O16302,2,0)</f>
        <v>DRBR101</v>
      </c>
      <c r="G17" s="141" t="str">
        <f>VLOOKUP(E17,'LISTADO ATM'!$A$2:$B$900,2,0)</f>
        <v xml:space="preserve">ATM Oficina San Juan de la Maguana I </v>
      </c>
      <c r="H17" s="141" t="str">
        <f>VLOOKUP(E17,VIP!$A$2:$O21263,7,FALSE)</f>
        <v>Si</v>
      </c>
      <c r="I17" s="141" t="str">
        <f>VLOOKUP(E17,VIP!$A$2:$O13228,8,FALSE)</f>
        <v>Si</v>
      </c>
      <c r="J17" s="141" t="str">
        <f>VLOOKUP(E17,VIP!$A$2:$O13178,8,FALSE)</f>
        <v>Si</v>
      </c>
      <c r="K17" s="141" t="str">
        <f>VLOOKUP(E17,VIP!$A$2:$O16752,6,0)</f>
        <v>SI</v>
      </c>
      <c r="L17" s="153" t="s">
        <v>2636</v>
      </c>
      <c r="M17" s="93" t="s">
        <v>2437</v>
      </c>
      <c r="N17" s="93" t="s">
        <v>2443</v>
      </c>
      <c r="O17" s="141" t="s">
        <v>2445</v>
      </c>
      <c r="P17" s="153"/>
      <c r="Q17" s="93" t="s">
        <v>2636</v>
      </c>
    </row>
    <row r="18" spans="1:17" s="119" customFormat="1" ht="18" x14ac:dyDescent="0.25">
      <c r="A18" s="141" t="str">
        <f>VLOOKUP(E18,'LISTADO ATM'!$A$2:$C$901,3,0)</f>
        <v>DISTRITO NACIONAL</v>
      </c>
      <c r="B18" s="154">
        <v>3336036966</v>
      </c>
      <c r="C18" s="94">
        <v>44465.265277777777</v>
      </c>
      <c r="D18" s="94" t="s">
        <v>2174</v>
      </c>
      <c r="E18" s="139">
        <v>113</v>
      </c>
      <c r="F18" s="141" t="str">
        <f>VLOOKUP(E18,VIP!$A$2:$O16182,2,0)</f>
        <v>DRBR113</v>
      </c>
      <c r="G18" s="141" t="str">
        <f>VLOOKUP(E18,'LISTADO ATM'!$A$2:$B$900,2,0)</f>
        <v xml:space="preserve">ATM Autoservicio Atalaya del Mar </v>
      </c>
      <c r="H18" s="141" t="str">
        <f>VLOOKUP(E18,VIP!$A$2:$O21143,7,FALSE)</f>
        <v>Si</v>
      </c>
      <c r="I18" s="141" t="str">
        <f>VLOOKUP(E18,VIP!$A$2:$O13108,8,FALSE)</f>
        <v>No</v>
      </c>
      <c r="J18" s="141" t="str">
        <f>VLOOKUP(E18,VIP!$A$2:$O13058,8,FALSE)</f>
        <v>No</v>
      </c>
      <c r="K18" s="141" t="str">
        <f>VLOOKUP(E18,VIP!$A$2:$O16632,6,0)</f>
        <v>NO</v>
      </c>
      <c r="L18" s="153" t="s">
        <v>2238</v>
      </c>
      <c r="M18" s="93" t="s">
        <v>2437</v>
      </c>
      <c r="N18" s="93" t="s">
        <v>2443</v>
      </c>
      <c r="O18" s="141" t="s">
        <v>2445</v>
      </c>
      <c r="P18" s="153"/>
      <c r="Q18" s="93" t="s">
        <v>2238</v>
      </c>
    </row>
    <row r="19" spans="1:17" s="119" customFormat="1" ht="18" x14ac:dyDescent="0.25">
      <c r="A19" s="141" t="str">
        <f>VLOOKUP(E19,'LISTADO ATM'!$A$2:$C$901,3,0)</f>
        <v>NORTE</v>
      </c>
      <c r="B19" s="154" t="s">
        <v>2671</v>
      </c>
      <c r="C19" s="94">
        <v>44467.959398148145</v>
      </c>
      <c r="D19" s="94" t="s">
        <v>2459</v>
      </c>
      <c r="E19" s="139">
        <v>144</v>
      </c>
      <c r="F19" s="154" t="str">
        <f>VLOOKUP(E19,VIP!$A$2:$O16314,2,0)</f>
        <v>DRBR144</v>
      </c>
      <c r="G19" s="141" t="str">
        <f>VLOOKUP(E19,'LISTADO ATM'!$A$2:$B$900,2,0)</f>
        <v xml:space="preserve">ATM Oficina Villa Altagracia </v>
      </c>
      <c r="H19" s="141" t="str">
        <f>VLOOKUP(E19,VIP!$A$2:$O21275,7,FALSE)</f>
        <v>Si</v>
      </c>
      <c r="I19" s="141" t="str">
        <f>VLOOKUP(E19,VIP!$A$2:$O13240,8,FALSE)</f>
        <v>Si</v>
      </c>
      <c r="J19" s="141" t="str">
        <f>VLOOKUP(E19,VIP!$A$2:$O13190,8,FALSE)</f>
        <v>Si</v>
      </c>
      <c r="K19" s="141" t="str">
        <f>VLOOKUP(E19,VIP!$A$2:$O16764,6,0)</f>
        <v>SI</v>
      </c>
      <c r="L19" s="153" t="s">
        <v>2409</v>
      </c>
      <c r="M19" s="93" t="s">
        <v>2437</v>
      </c>
      <c r="N19" s="93" t="s">
        <v>2443</v>
      </c>
      <c r="O19" s="141" t="s">
        <v>2614</v>
      </c>
      <c r="P19" s="153"/>
      <c r="Q19" s="93" t="s">
        <v>2409</v>
      </c>
    </row>
    <row r="20" spans="1:17" s="119" customFormat="1" ht="18" x14ac:dyDescent="0.25">
      <c r="A20" s="141" t="str">
        <f>VLOOKUP(E20,'LISTADO ATM'!$A$2:$C$901,3,0)</f>
        <v>ESTE</v>
      </c>
      <c r="B20" s="154" t="s">
        <v>2654</v>
      </c>
      <c r="C20" s="94">
        <v>44467.705439814818</v>
      </c>
      <c r="D20" s="94" t="s">
        <v>2459</v>
      </c>
      <c r="E20" s="139">
        <v>158</v>
      </c>
      <c r="F20" s="154" t="str">
        <f>VLOOKUP(E20,VIP!$A$2:$O16328,2,0)</f>
        <v>DRBR158</v>
      </c>
      <c r="G20" s="141" t="str">
        <f>VLOOKUP(E20,'LISTADO ATM'!$A$2:$B$900,2,0)</f>
        <v xml:space="preserve">ATM Oficina Romana Norte </v>
      </c>
      <c r="H20" s="141" t="str">
        <f>VLOOKUP(E20,VIP!$A$2:$O21289,7,FALSE)</f>
        <v>Si</v>
      </c>
      <c r="I20" s="141" t="str">
        <f>VLOOKUP(E20,VIP!$A$2:$O13254,8,FALSE)</f>
        <v>Si</v>
      </c>
      <c r="J20" s="141" t="str">
        <f>VLOOKUP(E20,VIP!$A$2:$O13204,8,FALSE)</f>
        <v>Si</v>
      </c>
      <c r="K20" s="141" t="str">
        <f>VLOOKUP(E20,VIP!$A$2:$O16778,6,0)</f>
        <v>SI</v>
      </c>
      <c r="L20" s="153" t="s">
        <v>2409</v>
      </c>
      <c r="M20" s="93" t="s">
        <v>2437</v>
      </c>
      <c r="N20" s="93" t="s">
        <v>2443</v>
      </c>
      <c r="O20" s="141" t="s">
        <v>2614</v>
      </c>
      <c r="P20" s="153"/>
      <c r="Q20" s="93" t="s">
        <v>2409</v>
      </c>
    </row>
    <row r="21" spans="1:17" s="119" customFormat="1" ht="18" x14ac:dyDescent="0.25">
      <c r="A21" s="141" t="str">
        <f>VLOOKUP(E21,'LISTADO ATM'!$A$2:$C$901,3,0)</f>
        <v>DISTRITO NACIONAL</v>
      </c>
      <c r="B21" s="154">
        <v>3336038659</v>
      </c>
      <c r="C21" s="94">
        <v>44466.814525462964</v>
      </c>
      <c r="D21" s="94" t="s">
        <v>2440</v>
      </c>
      <c r="E21" s="139">
        <v>169</v>
      </c>
      <c r="F21" s="141" t="str">
        <f>VLOOKUP(E21,VIP!$A$2:$O16317,2,0)</f>
        <v>DRBR169</v>
      </c>
      <c r="G21" s="141" t="str">
        <f>VLOOKUP(E21,'LISTADO ATM'!$A$2:$B$900,2,0)</f>
        <v xml:space="preserve">ATM Oficina Caonabo </v>
      </c>
      <c r="H21" s="141" t="str">
        <f>VLOOKUP(E21,VIP!$A$2:$O21278,7,FALSE)</f>
        <v>Si</v>
      </c>
      <c r="I21" s="141" t="str">
        <f>VLOOKUP(E21,VIP!$A$2:$O13243,8,FALSE)</f>
        <v>Si</v>
      </c>
      <c r="J21" s="141" t="str">
        <f>VLOOKUP(E21,VIP!$A$2:$O13193,8,FALSE)</f>
        <v>Si</v>
      </c>
      <c r="K21" s="141" t="str">
        <f>VLOOKUP(E21,VIP!$A$2:$O16767,6,0)</f>
        <v>NO</v>
      </c>
      <c r="L21" s="153" t="s">
        <v>2629</v>
      </c>
      <c r="M21" s="93" t="s">
        <v>2437</v>
      </c>
      <c r="N21" s="93" t="s">
        <v>2443</v>
      </c>
      <c r="O21" s="141" t="s">
        <v>2444</v>
      </c>
      <c r="P21" s="153"/>
      <c r="Q21" s="93" t="s">
        <v>2630</v>
      </c>
    </row>
    <row r="22" spans="1:17" s="119" customFormat="1" ht="18" x14ac:dyDescent="0.25">
      <c r="A22" s="141" t="str">
        <f>VLOOKUP(E22,'LISTADO ATM'!$A$2:$C$901,3,0)</f>
        <v>DISTRITO NACIONAL</v>
      </c>
      <c r="B22" s="154">
        <v>3336038391</v>
      </c>
      <c r="C22" s="94">
        <v>44466.661956018521</v>
      </c>
      <c r="D22" s="94" t="s">
        <v>2174</v>
      </c>
      <c r="E22" s="139">
        <v>194</v>
      </c>
      <c r="F22" s="141" t="str">
        <f>VLOOKUP(E22,VIP!$A$2:$O16290,2,0)</f>
        <v>DRBR194</v>
      </c>
      <c r="G22" s="141" t="str">
        <f>VLOOKUP(E22,'LISTADO ATM'!$A$2:$B$900,2,0)</f>
        <v xml:space="preserve">ATM UNP Pantoja </v>
      </c>
      <c r="H22" s="141" t="str">
        <f>VLOOKUP(E22,VIP!$A$2:$O21251,7,FALSE)</f>
        <v>Si</v>
      </c>
      <c r="I22" s="141" t="str">
        <f>VLOOKUP(E22,VIP!$A$2:$O13216,8,FALSE)</f>
        <v>No</v>
      </c>
      <c r="J22" s="141" t="str">
        <f>VLOOKUP(E22,VIP!$A$2:$O13166,8,FALSE)</f>
        <v>No</v>
      </c>
      <c r="K22" s="141" t="str">
        <f>VLOOKUP(E22,VIP!$A$2:$O16740,6,0)</f>
        <v>NO</v>
      </c>
      <c r="L22" s="153" t="s">
        <v>2212</v>
      </c>
      <c r="M22" s="93" t="s">
        <v>2437</v>
      </c>
      <c r="N22" s="93" t="s">
        <v>2443</v>
      </c>
      <c r="O22" s="141" t="s">
        <v>2445</v>
      </c>
      <c r="P22" s="153"/>
      <c r="Q22" s="93" t="s">
        <v>2212</v>
      </c>
    </row>
    <row r="23" spans="1:17" s="119" customFormat="1" ht="18" x14ac:dyDescent="0.25">
      <c r="A23" s="141" t="str">
        <f>VLOOKUP(E23,'LISTADO ATM'!$A$2:$C$901,3,0)</f>
        <v>NORTE</v>
      </c>
      <c r="B23" s="154" t="s">
        <v>2679</v>
      </c>
      <c r="C23" s="94">
        <v>44467.863298611112</v>
      </c>
      <c r="D23" s="94" t="s">
        <v>2612</v>
      </c>
      <c r="E23" s="139">
        <v>196</v>
      </c>
      <c r="F23" s="154" t="str">
        <f>VLOOKUP(E23,VIP!$A$2:$O16322,2,0)</f>
        <v>DRBR196</v>
      </c>
      <c r="G23" s="141" t="str">
        <f>VLOOKUP(E23,'LISTADO ATM'!$A$2:$B$900,2,0)</f>
        <v xml:space="preserve">ATM Estación Texaco Cangrejo Farmacia (Sosúa) 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2409</v>
      </c>
      <c r="M23" s="93" t="s">
        <v>2437</v>
      </c>
      <c r="N23" s="93" t="s">
        <v>2443</v>
      </c>
      <c r="O23" s="141" t="s">
        <v>2613</v>
      </c>
      <c r="P23" s="153"/>
      <c r="Q23" s="93" t="s">
        <v>2409</v>
      </c>
    </row>
    <row r="24" spans="1:17" s="119" customFormat="1" ht="18" x14ac:dyDescent="0.25">
      <c r="A24" s="141" t="str">
        <f>VLOOKUP(E24,'LISTADO ATM'!$A$2:$C$901,3,0)</f>
        <v>ESTE</v>
      </c>
      <c r="B24" s="154" t="s">
        <v>2644</v>
      </c>
      <c r="C24" s="94">
        <v>44467.77275462963</v>
      </c>
      <c r="D24" s="94" t="s">
        <v>2459</v>
      </c>
      <c r="E24" s="139">
        <v>211</v>
      </c>
      <c r="F24" s="154" t="str">
        <f>VLOOKUP(E24,VIP!$A$2:$O16318,2,0)</f>
        <v>DRBR211</v>
      </c>
      <c r="G24" s="141" t="str">
        <f>VLOOKUP(E24,'LISTADO ATM'!$A$2:$B$900,2,0)</f>
        <v xml:space="preserve">ATM Oficina La Romana I </v>
      </c>
      <c r="H24" s="141" t="str">
        <f>VLOOKUP(E24,VIP!$A$2:$O21279,7,FALSE)</f>
        <v>Si</v>
      </c>
      <c r="I24" s="141" t="str">
        <f>VLOOKUP(E24,VIP!$A$2:$O13244,8,FALSE)</f>
        <v>Si</v>
      </c>
      <c r="J24" s="141" t="str">
        <f>VLOOKUP(E24,VIP!$A$2:$O13194,8,FALSE)</f>
        <v>Si</v>
      </c>
      <c r="K24" s="141" t="str">
        <f>VLOOKUP(E24,VIP!$A$2:$O16768,6,0)</f>
        <v>NO</v>
      </c>
      <c r="L24" s="153" t="s">
        <v>2238</v>
      </c>
      <c r="M24" s="93" t="s">
        <v>2437</v>
      </c>
      <c r="N24" s="93" t="s">
        <v>2443</v>
      </c>
      <c r="O24" s="141" t="s">
        <v>2614</v>
      </c>
      <c r="P24" s="153"/>
      <c r="Q24" s="93" t="s">
        <v>2238</v>
      </c>
    </row>
    <row r="25" spans="1:17" s="119" customFormat="1" ht="18" x14ac:dyDescent="0.25">
      <c r="A25" s="141" t="str">
        <f>VLOOKUP(E25,'LISTADO ATM'!$A$2:$C$901,3,0)</f>
        <v>DISTRITO NACIONAL</v>
      </c>
      <c r="B25" s="154" t="s">
        <v>2666</v>
      </c>
      <c r="C25" s="94">
        <v>44467.655833333331</v>
      </c>
      <c r="D25" s="94" t="s">
        <v>2174</v>
      </c>
      <c r="E25" s="139">
        <v>224</v>
      </c>
      <c r="F25" s="139" t="str">
        <f>VLOOKUP(E25,VIP!$A$2:$O16340,2,0)</f>
        <v>DRBR224</v>
      </c>
      <c r="G25" s="141" t="str">
        <f>VLOOKUP(E25,'LISTADO ATM'!$A$2:$B$900,2,0)</f>
        <v xml:space="preserve">ATM S/M Nacional El Millón (Núñez de Cáceres) </v>
      </c>
      <c r="H25" s="141" t="str">
        <f>VLOOKUP(E25,VIP!$A$2:$O21301,7,FALSE)</f>
        <v>Si</v>
      </c>
      <c r="I25" s="141" t="str">
        <f>VLOOKUP(E25,VIP!$A$2:$O13266,8,FALSE)</f>
        <v>Si</v>
      </c>
      <c r="J25" s="141" t="str">
        <f>VLOOKUP(E25,VIP!$A$2:$O13216,8,FALSE)</f>
        <v>Si</v>
      </c>
      <c r="K25" s="141" t="str">
        <f>VLOOKUP(E25,VIP!$A$2:$O16790,6,0)</f>
        <v>SI</v>
      </c>
      <c r="L25" s="153" t="s">
        <v>2455</v>
      </c>
      <c r="M25" s="93" t="s">
        <v>2437</v>
      </c>
      <c r="N25" s="93" t="s">
        <v>2625</v>
      </c>
      <c r="O25" s="141" t="s">
        <v>2445</v>
      </c>
      <c r="P25" s="153"/>
      <c r="Q25" s="93" t="s">
        <v>2455</v>
      </c>
    </row>
    <row r="26" spans="1:17" s="119" customFormat="1" ht="18" x14ac:dyDescent="0.25">
      <c r="A26" s="141" t="str">
        <f>VLOOKUP(E26,'LISTADO ATM'!$A$2:$C$901,3,0)</f>
        <v>DISTRITO NACIONAL</v>
      </c>
      <c r="B26" s="154" t="s">
        <v>2689</v>
      </c>
      <c r="C26" s="94">
        <v>44468.095405092594</v>
      </c>
      <c r="D26" s="94" t="s">
        <v>2174</v>
      </c>
      <c r="E26" s="139">
        <v>225</v>
      </c>
      <c r="F26" s="139" t="str">
        <f>VLOOKUP(E26,VIP!$A$2:$O16317,2,0)</f>
        <v>DRBR225</v>
      </c>
      <c r="G26" s="141" t="str">
        <f>VLOOKUP(E26,'LISTADO ATM'!$A$2:$B$900,2,0)</f>
        <v xml:space="preserve">ATM S/M Nacional Arroyo Hondo </v>
      </c>
      <c r="H26" s="141" t="str">
        <f>VLOOKUP(E26,VIP!$A$2:$O21278,7,FALSE)</f>
        <v>Si</v>
      </c>
      <c r="I26" s="141" t="str">
        <f>VLOOKUP(E26,VIP!$A$2:$O13243,8,FALSE)</f>
        <v>Si</v>
      </c>
      <c r="J26" s="141" t="str">
        <f>VLOOKUP(E26,VIP!$A$2:$O13193,8,FALSE)</f>
        <v>Si</v>
      </c>
      <c r="K26" s="141" t="str">
        <f>VLOOKUP(E26,VIP!$A$2:$O16767,6,0)</f>
        <v>NO</v>
      </c>
      <c r="L26" s="153" t="s">
        <v>2212</v>
      </c>
      <c r="M26" s="93" t="s">
        <v>2437</v>
      </c>
      <c r="N26" s="93" t="s">
        <v>2443</v>
      </c>
      <c r="O26" s="141" t="s">
        <v>2445</v>
      </c>
      <c r="P26" s="153"/>
      <c r="Q26" s="93" t="s">
        <v>2212</v>
      </c>
    </row>
    <row r="27" spans="1:17" s="119" customFormat="1" ht="18" x14ac:dyDescent="0.25">
      <c r="A27" s="141" t="str">
        <f>VLOOKUP(E27,'LISTADO ATM'!$A$2:$C$901,3,0)</f>
        <v>DISTRITO NACIONAL</v>
      </c>
      <c r="B27" s="154" t="s">
        <v>2695</v>
      </c>
      <c r="C27" s="94">
        <v>44468.063310185185</v>
      </c>
      <c r="D27" s="94" t="s">
        <v>2174</v>
      </c>
      <c r="E27" s="139">
        <v>232</v>
      </c>
      <c r="F27" s="139" t="str">
        <f>VLOOKUP(E27,VIP!$A$2:$O16323,2,0)</f>
        <v>DRBR232</v>
      </c>
      <c r="G27" s="141" t="str">
        <f>VLOOKUP(E27,'LISTADO ATM'!$A$2:$B$900,2,0)</f>
        <v xml:space="preserve">ATM S/M Nacional Charles de Gaulle </v>
      </c>
      <c r="H27" s="141" t="str">
        <f>VLOOKUP(E27,VIP!$A$2:$O21284,7,FALSE)</f>
        <v>Si</v>
      </c>
      <c r="I27" s="141" t="str">
        <f>VLOOKUP(E27,VIP!$A$2:$O13249,8,FALSE)</f>
        <v>Si</v>
      </c>
      <c r="J27" s="141" t="str">
        <f>VLOOKUP(E27,VIP!$A$2:$O13199,8,FALSE)</f>
        <v>Si</v>
      </c>
      <c r="K27" s="141" t="str">
        <f>VLOOKUP(E27,VIP!$A$2:$O16773,6,0)</f>
        <v>SI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s="119" customFormat="1" ht="18" x14ac:dyDescent="0.25">
      <c r="A28" s="141" t="str">
        <f>VLOOKUP(E28,'LISTADO ATM'!$A$2:$C$901,3,0)</f>
        <v>DISTRITO NACIONAL</v>
      </c>
      <c r="B28" s="154" t="s">
        <v>2657</v>
      </c>
      <c r="C28" s="94">
        <v>44467.695428240739</v>
      </c>
      <c r="D28" s="94" t="s">
        <v>2440</v>
      </c>
      <c r="E28" s="139">
        <v>238</v>
      </c>
      <c r="F28" s="139" t="str">
        <f>VLOOKUP(E28,VIP!$A$2:$O16331,2,0)</f>
        <v>DRBR238</v>
      </c>
      <c r="G28" s="141" t="str">
        <f>VLOOKUP(E28,'LISTADO ATM'!$A$2:$B$900,2,0)</f>
        <v xml:space="preserve">ATM Multicentro La Sirena Charles de Gaulle </v>
      </c>
      <c r="H28" s="141" t="str">
        <f>VLOOKUP(E28,VIP!$A$2:$O21292,7,FALSE)</f>
        <v>Si</v>
      </c>
      <c r="I28" s="141" t="str">
        <f>VLOOKUP(E28,VIP!$A$2:$O13257,8,FALSE)</f>
        <v>Si</v>
      </c>
      <c r="J28" s="141" t="str">
        <f>VLOOKUP(E28,VIP!$A$2:$O13207,8,FALSE)</f>
        <v>Si</v>
      </c>
      <c r="K28" s="141" t="str">
        <f>VLOOKUP(E28,VIP!$A$2:$O16781,6,0)</f>
        <v>No</v>
      </c>
      <c r="L28" s="153" t="s">
        <v>2409</v>
      </c>
      <c r="M28" s="93" t="s">
        <v>2437</v>
      </c>
      <c r="N28" s="93" t="s">
        <v>2443</v>
      </c>
      <c r="O28" s="141" t="s">
        <v>2444</v>
      </c>
      <c r="P28" s="153"/>
      <c r="Q28" s="93" t="s">
        <v>2409</v>
      </c>
    </row>
    <row r="29" spans="1:17" s="119" customFormat="1" ht="18" x14ac:dyDescent="0.25">
      <c r="A29" s="141" t="str">
        <f>VLOOKUP(E29,'LISTADO ATM'!$A$2:$C$901,3,0)</f>
        <v>DISTRITO NACIONAL</v>
      </c>
      <c r="B29" s="154">
        <v>3336039910</v>
      </c>
      <c r="C29" s="94">
        <v>44467.623229166667</v>
      </c>
      <c r="D29" s="94" t="s">
        <v>2174</v>
      </c>
      <c r="E29" s="139">
        <v>239</v>
      </c>
      <c r="F29" s="139" t="str">
        <f>VLOOKUP(E29,VIP!$A$2:$O16313,2,0)</f>
        <v>DRBR239</v>
      </c>
      <c r="G29" s="141" t="str">
        <f>VLOOKUP(E29,'LISTADO ATM'!$A$2:$B$900,2,0)</f>
        <v xml:space="preserve">ATM Autobanco Charles de Gaulle </v>
      </c>
      <c r="H29" s="141" t="str">
        <f>VLOOKUP(E29,VIP!$A$2:$O21274,7,FALSE)</f>
        <v>Si</v>
      </c>
      <c r="I29" s="141" t="str">
        <f>VLOOKUP(E29,VIP!$A$2:$O13239,8,FALSE)</f>
        <v>Si</v>
      </c>
      <c r="J29" s="141" t="str">
        <f>VLOOKUP(E29,VIP!$A$2:$O13189,8,FALSE)</f>
        <v>Si</v>
      </c>
      <c r="K29" s="141" t="str">
        <f>VLOOKUP(E29,VIP!$A$2:$O16763,6,0)</f>
        <v>SI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s="119" customFormat="1" ht="18" x14ac:dyDescent="0.25">
      <c r="A30" s="141" t="str">
        <f>VLOOKUP(E30,'LISTADO ATM'!$A$2:$C$901,3,0)</f>
        <v>SUR</v>
      </c>
      <c r="B30" s="154" t="s">
        <v>2672</v>
      </c>
      <c r="C30" s="94">
        <v>44467.913391203707</v>
      </c>
      <c r="D30" s="94" t="s">
        <v>2174</v>
      </c>
      <c r="E30" s="139">
        <v>249</v>
      </c>
      <c r="F30" s="139" t="str">
        <f>VLOOKUP(E30,VIP!$A$2:$O16315,2,0)</f>
        <v>DRBR249</v>
      </c>
      <c r="G30" s="141" t="str">
        <f>VLOOKUP(E30,'LISTADO ATM'!$A$2:$B$900,2,0)</f>
        <v xml:space="preserve">ATM Banco Agrícola Neiba </v>
      </c>
      <c r="H30" s="141" t="str">
        <f>VLOOKUP(E30,VIP!$A$2:$O21276,7,FALSE)</f>
        <v>Si</v>
      </c>
      <c r="I30" s="141" t="str">
        <f>VLOOKUP(E30,VIP!$A$2:$O13241,8,FALSE)</f>
        <v>Si</v>
      </c>
      <c r="J30" s="141" t="str">
        <f>VLOOKUP(E30,VIP!$A$2:$O13191,8,FALSE)</f>
        <v>Si</v>
      </c>
      <c r="K30" s="141" t="str">
        <f>VLOOKUP(E30,VIP!$A$2:$O16765,6,0)</f>
        <v>NO</v>
      </c>
      <c r="L30" s="153" t="s">
        <v>2684</v>
      </c>
      <c r="M30" s="93" t="s">
        <v>2437</v>
      </c>
      <c r="N30" s="93" t="s">
        <v>2443</v>
      </c>
      <c r="O30" s="141" t="s">
        <v>2445</v>
      </c>
      <c r="P30" s="153"/>
      <c r="Q30" s="93" t="s">
        <v>2684</v>
      </c>
    </row>
    <row r="31" spans="1:17" s="119" customFormat="1" ht="18" x14ac:dyDescent="0.25">
      <c r="A31" s="141" t="str">
        <f>VLOOKUP(E31,'LISTADO ATM'!$A$2:$C$901,3,0)</f>
        <v>DISTRITO NACIONAL</v>
      </c>
      <c r="B31" s="154" t="s">
        <v>2690</v>
      </c>
      <c r="C31" s="94">
        <v>44468.09270833333</v>
      </c>
      <c r="D31" s="94" t="s">
        <v>2174</v>
      </c>
      <c r="E31" s="139">
        <v>264</v>
      </c>
      <c r="F31" s="139" t="str">
        <f>VLOOKUP(E31,VIP!$A$2:$O16318,2,0)</f>
        <v>DRBR264</v>
      </c>
      <c r="G31" s="141" t="str">
        <f>VLOOKUP(E31,'LISTADO ATM'!$A$2:$B$900,2,0)</f>
        <v xml:space="preserve">ATM S/M Nacional Independencia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SI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s="119" customFormat="1" ht="18" x14ac:dyDescent="0.25">
      <c r="A32" s="141" t="str">
        <f>VLOOKUP(E32,'LISTADO ATM'!$A$2:$C$901,3,0)</f>
        <v>DISTRITO NACIONAL</v>
      </c>
      <c r="B32" s="154">
        <v>3336038706</v>
      </c>
      <c r="C32" s="94">
        <v>44467.263622685183</v>
      </c>
      <c r="D32" s="94" t="s">
        <v>2174</v>
      </c>
      <c r="E32" s="139">
        <v>267</v>
      </c>
      <c r="F32" s="157" t="str">
        <f>VLOOKUP(E32,VIP!$A$2:$O16296,2,0)</f>
        <v>DRBR267</v>
      </c>
      <c r="G32" s="141" t="str">
        <f>VLOOKUP(E32,'LISTADO ATM'!$A$2:$B$900,2,0)</f>
        <v xml:space="preserve">ATM Centro de Caja México </v>
      </c>
      <c r="H32" s="141" t="str">
        <f>VLOOKUP(E32,VIP!$A$2:$O21257,7,FALSE)</f>
        <v>Si</v>
      </c>
      <c r="I32" s="141" t="str">
        <f>VLOOKUP(E32,VIP!$A$2:$O13222,8,FALSE)</f>
        <v>Si</v>
      </c>
      <c r="J32" s="141" t="str">
        <f>VLOOKUP(E32,VIP!$A$2:$O13172,8,FALSE)</f>
        <v>Si</v>
      </c>
      <c r="K32" s="141" t="str">
        <f>VLOOKUP(E32,VIP!$A$2:$O16746,6,0)</f>
        <v>NO</v>
      </c>
      <c r="L32" s="153" t="s">
        <v>2455</v>
      </c>
      <c r="M32" s="93" t="s">
        <v>2437</v>
      </c>
      <c r="N32" s="93" t="s">
        <v>2443</v>
      </c>
      <c r="O32" s="141" t="s">
        <v>2445</v>
      </c>
      <c r="P32" s="153"/>
      <c r="Q32" s="93" t="s">
        <v>2455</v>
      </c>
    </row>
    <row r="33" spans="1:17" s="119" customFormat="1" ht="18" x14ac:dyDescent="0.25">
      <c r="A33" s="141" t="str">
        <f>VLOOKUP(E33,'LISTADO ATM'!$A$2:$C$901,3,0)</f>
        <v>NORTE</v>
      </c>
      <c r="B33" s="154" t="s">
        <v>2640</v>
      </c>
      <c r="C33" s="94">
        <v>44467.796620370369</v>
      </c>
      <c r="D33" s="94" t="s">
        <v>2459</v>
      </c>
      <c r="E33" s="139">
        <v>288</v>
      </c>
      <c r="F33" s="139" t="str">
        <f>VLOOKUP(E33,VIP!$A$2:$O16314,2,0)</f>
        <v>DRBR288</v>
      </c>
      <c r="G33" s="141" t="str">
        <f>VLOOKUP(E33,'LISTADO ATM'!$A$2:$B$900,2,0)</f>
        <v xml:space="preserve">ATM Oficina Camino Real II (Puerto Plata) </v>
      </c>
      <c r="H33" s="141" t="str">
        <f>VLOOKUP(E33,VIP!$A$2:$O21275,7,FALSE)</f>
        <v>N/A</v>
      </c>
      <c r="I33" s="141" t="str">
        <f>VLOOKUP(E33,VIP!$A$2:$O13240,8,FALSE)</f>
        <v>N/A</v>
      </c>
      <c r="J33" s="141" t="str">
        <f>VLOOKUP(E33,VIP!$A$2:$O13190,8,FALSE)</f>
        <v>N/A</v>
      </c>
      <c r="K33" s="141" t="str">
        <f>VLOOKUP(E33,VIP!$A$2:$O16764,6,0)</f>
        <v>N/A</v>
      </c>
      <c r="L33" s="153" t="s">
        <v>2409</v>
      </c>
      <c r="M33" s="93" t="s">
        <v>2437</v>
      </c>
      <c r="N33" s="93" t="s">
        <v>2443</v>
      </c>
      <c r="O33" s="141" t="s">
        <v>2614</v>
      </c>
      <c r="P33" s="153"/>
      <c r="Q33" s="93" t="s">
        <v>2409</v>
      </c>
    </row>
    <row r="34" spans="1:17" s="119" customFormat="1" ht="18" x14ac:dyDescent="0.25">
      <c r="A34" s="141" t="str">
        <f>VLOOKUP(E34,'LISTADO ATM'!$A$2:$C$901,3,0)</f>
        <v>NORTE</v>
      </c>
      <c r="B34" s="154" t="s">
        <v>2648</v>
      </c>
      <c r="C34" s="94">
        <v>44467.736388888887</v>
      </c>
      <c r="D34" s="94" t="s">
        <v>2459</v>
      </c>
      <c r="E34" s="139">
        <v>291</v>
      </c>
      <c r="F34" s="139" t="str">
        <f>VLOOKUP(E34,VIP!$A$2:$O16322,2,0)</f>
        <v>DRBR291</v>
      </c>
      <c r="G34" s="141" t="str">
        <f>VLOOKUP(E34,'LISTADO ATM'!$A$2:$B$900,2,0)</f>
        <v xml:space="preserve">ATM S/M Jumbo Las Colinas </v>
      </c>
      <c r="H34" s="141" t="str">
        <f>VLOOKUP(E34,VIP!$A$2:$O21283,7,FALSE)</f>
        <v>Si</v>
      </c>
      <c r="I34" s="141" t="str">
        <f>VLOOKUP(E34,VIP!$A$2:$O13248,8,FALSE)</f>
        <v>Si</v>
      </c>
      <c r="J34" s="141" t="str">
        <f>VLOOKUP(E34,VIP!$A$2:$O13198,8,FALSE)</f>
        <v>Si</v>
      </c>
      <c r="K34" s="141" t="str">
        <f>VLOOKUP(E34,VIP!$A$2:$O16772,6,0)</f>
        <v>NO</v>
      </c>
      <c r="L34" s="153" t="s">
        <v>2624</v>
      </c>
      <c r="M34" s="93" t="s">
        <v>2437</v>
      </c>
      <c r="N34" s="93" t="s">
        <v>2443</v>
      </c>
      <c r="O34" s="141" t="s">
        <v>2614</v>
      </c>
      <c r="P34" s="153"/>
      <c r="Q34" s="93" t="s">
        <v>2624</v>
      </c>
    </row>
    <row r="35" spans="1:17" s="119" customFormat="1" ht="18" x14ac:dyDescent="0.25">
      <c r="A35" s="141" t="str">
        <f>VLOOKUP(E35,'LISTADO ATM'!$A$2:$C$901,3,0)</f>
        <v>DISTRITO NACIONAL</v>
      </c>
      <c r="B35" s="154" t="s">
        <v>2663</v>
      </c>
      <c r="C35" s="94">
        <v>44467.659039351849</v>
      </c>
      <c r="D35" s="94" t="s">
        <v>2174</v>
      </c>
      <c r="E35" s="139">
        <v>325</v>
      </c>
      <c r="F35" s="139" t="str">
        <f>VLOOKUP(E35,VIP!$A$2:$O16337,2,0)</f>
        <v>DRBR325</v>
      </c>
      <c r="G35" s="141" t="str">
        <f>VLOOKUP(E35,'LISTADO ATM'!$A$2:$B$900,2,0)</f>
        <v>ATM Casa Edwin</v>
      </c>
      <c r="H35" s="141" t="str">
        <f>VLOOKUP(E35,VIP!$A$2:$O21298,7,FALSE)</f>
        <v>Si</v>
      </c>
      <c r="I35" s="141" t="str">
        <f>VLOOKUP(E35,VIP!$A$2:$O13263,8,FALSE)</f>
        <v>Si</v>
      </c>
      <c r="J35" s="141" t="str">
        <f>VLOOKUP(E35,VIP!$A$2:$O13213,8,FALSE)</f>
        <v>Si</v>
      </c>
      <c r="K35" s="141" t="str">
        <f>VLOOKUP(E35,VIP!$A$2:$O16787,6,0)</f>
        <v>NO</v>
      </c>
      <c r="L35" s="153" t="s">
        <v>2455</v>
      </c>
      <c r="M35" s="93" t="s">
        <v>2437</v>
      </c>
      <c r="N35" s="93" t="s">
        <v>2625</v>
      </c>
      <c r="O35" s="141" t="s">
        <v>2445</v>
      </c>
      <c r="P35" s="153"/>
      <c r="Q35" s="93" t="s">
        <v>2455</v>
      </c>
    </row>
    <row r="36" spans="1:17" s="119" customFormat="1" ht="18" x14ac:dyDescent="0.25">
      <c r="A36" s="141" t="str">
        <f>VLOOKUP(E36,'LISTADO ATM'!$A$2:$C$901,3,0)</f>
        <v>ESTE</v>
      </c>
      <c r="B36" s="154" t="s">
        <v>2656</v>
      </c>
      <c r="C36" s="94">
        <v>44467.697013888886</v>
      </c>
      <c r="D36" s="94" t="s">
        <v>2459</v>
      </c>
      <c r="E36" s="139">
        <v>353</v>
      </c>
      <c r="F36" s="139" t="str">
        <f>VLOOKUP(E36,VIP!$A$2:$O16330,2,0)</f>
        <v>DRBR353</v>
      </c>
      <c r="G36" s="141" t="str">
        <f>VLOOKUP(E36,'LISTADO ATM'!$A$2:$B$900,2,0)</f>
        <v xml:space="preserve">ATM Estación Boulevard Juan Dolio </v>
      </c>
      <c r="H36" s="141" t="str">
        <f>VLOOKUP(E36,VIP!$A$2:$O21291,7,FALSE)</f>
        <v>Si</v>
      </c>
      <c r="I36" s="141" t="str">
        <f>VLOOKUP(E36,VIP!$A$2:$O13256,8,FALSE)</f>
        <v>Si</v>
      </c>
      <c r="J36" s="141" t="str">
        <f>VLOOKUP(E36,VIP!$A$2:$O13206,8,FALSE)</f>
        <v>Si</v>
      </c>
      <c r="K36" s="141" t="str">
        <f>VLOOKUP(E36,VIP!$A$2:$O16780,6,0)</f>
        <v>NO</v>
      </c>
      <c r="L36" s="153" t="s">
        <v>2624</v>
      </c>
      <c r="M36" s="93" t="s">
        <v>2437</v>
      </c>
      <c r="N36" s="93" t="s">
        <v>2443</v>
      </c>
      <c r="O36" s="141" t="s">
        <v>2614</v>
      </c>
      <c r="P36" s="153"/>
      <c r="Q36" s="93" t="s">
        <v>2624</v>
      </c>
    </row>
    <row r="37" spans="1:17" s="119" customFormat="1" ht="18" x14ac:dyDescent="0.25">
      <c r="A37" s="141" t="str">
        <f>VLOOKUP(E37,'LISTADO ATM'!$A$2:$C$901,3,0)</f>
        <v>SUR</v>
      </c>
      <c r="B37" s="154">
        <v>3336038656</v>
      </c>
      <c r="C37" s="94">
        <v>44466.8125</v>
      </c>
      <c r="D37" s="94" t="s">
        <v>2174</v>
      </c>
      <c r="E37" s="139">
        <v>356</v>
      </c>
      <c r="F37" s="157" t="str">
        <f>VLOOKUP(E37,VIP!$A$2:$O16314,2,0)</f>
        <v>DRBR356</v>
      </c>
      <c r="G37" s="141" t="str">
        <f>VLOOKUP(E37,'LISTADO ATM'!$A$2:$B$900,2,0)</f>
        <v xml:space="preserve">ATM Estación Sigma (San Cristóbal) </v>
      </c>
      <c r="H37" s="141" t="str">
        <f>VLOOKUP(E37,VIP!$A$2:$O21275,7,FALSE)</f>
        <v>Si</v>
      </c>
      <c r="I37" s="141" t="str">
        <f>VLOOKUP(E37,VIP!$A$2:$O13240,8,FALSE)</f>
        <v>Si</v>
      </c>
      <c r="J37" s="141" t="str">
        <f>VLOOKUP(E37,VIP!$A$2:$O13190,8,FALSE)</f>
        <v>Si</v>
      </c>
      <c r="K37" s="141" t="str">
        <f>VLOOKUP(E37,VIP!$A$2:$O16764,6,0)</f>
        <v>NO</v>
      </c>
      <c r="L37" s="153" t="s">
        <v>2455</v>
      </c>
      <c r="M37" s="93" t="s">
        <v>2437</v>
      </c>
      <c r="N37" s="93" t="s">
        <v>2443</v>
      </c>
      <c r="O37" s="141" t="s">
        <v>2445</v>
      </c>
      <c r="P37" s="153"/>
      <c r="Q37" s="93" t="s">
        <v>2455</v>
      </c>
    </row>
    <row r="38" spans="1:17" s="119" customFormat="1" ht="18" x14ac:dyDescent="0.25">
      <c r="A38" s="141" t="str">
        <f>VLOOKUP(E38,'LISTADO ATM'!$A$2:$C$901,3,0)</f>
        <v>ESTE</v>
      </c>
      <c r="B38" s="154" t="s">
        <v>2642</v>
      </c>
      <c r="C38" s="94">
        <v>44467.776250000003</v>
      </c>
      <c r="D38" s="94" t="s">
        <v>2174</v>
      </c>
      <c r="E38" s="139">
        <v>368</v>
      </c>
      <c r="F38" s="139" t="str">
        <f>VLOOKUP(E38,VIP!$A$2:$O16316,2,0)</f>
        <v xml:space="preserve">DRBR368 </v>
      </c>
      <c r="G38" s="141" t="str">
        <f>VLOOKUP(E38,'LISTADO ATM'!$A$2:$B$900,2,0)</f>
        <v>ATM Ayuntamiento Peralvillo</v>
      </c>
      <c r="H38" s="141" t="str">
        <f>VLOOKUP(E38,VIP!$A$2:$O21277,7,FALSE)</f>
        <v>N/A</v>
      </c>
      <c r="I38" s="141" t="str">
        <f>VLOOKUP(E38,VIP!$A$2:$O13242,8,FALSE)</f>
        <v>N/A</v>
      </c>
      <c r="J38" s="141" t="str">
        <f>VLOOKUP(E38,VIP!$A$2:$O13192,8,FALSE)</f>
        <v>N/A</v>
      </c>
      <c r="K38" s="141" t="str">
        <f>VLOOKUP(E38,VIP!$A$2:$O16766,6,0)</f>
        <v>N/A</v>
      </c>
      <c r="L38" s="153" t="s">
        <v>2238</v>
      </c>
      <c r="M38" s="93" t="s">
        <v>2437</v>
      </c>
      <c r="N38" s="93" t="s">
        <v>2443</v>
      </c>
      <c r="O38" s="141" t="s">
        <v>2445</v>
      </c>
      <c r="P38" s="153"/>
      <c r="Q38" s="93" t="s">
        <v>2238</v>
      </c>
    </row>
    <row r="39" spans="1:17" s="119" customFormat="1" ht="18" x14ac:dyDescent="0.25">
      <c r="A39" s="141" t="str">
        <f>VLOOKUP(E39,'LISTADO ATM'!$A$2:$C$901,3,0)</f>
        <v>DISTRITO NACIONAL</v>
      </c>
      <c r="B39" s="154" t="s">
        <v>2646</v>
      </c>
      <c r="C39" s="94">
        <v>44467.767395833333</v>
      </c>
      <c r="D39" s="94" t="s">
        <v>2174</v>
      </c>
      <c r="E39" s="139">
        <v>375</v>
      </c>
      <c r="F39" s="139" t="str">
        <f>VLOOKUP(E39,VIP!$A$2:$O16320,2,0)</f>
        <v>DRBR375</v>
      </c>
      <c r="G39" s="141" t="str">
        <f>VLOOKUP(E39,'LISTADO ATM'!$A$2:$B$900,2,0)</f>
        <v>ATM Base Naval Las Caletas</v>
      </c>
      <c r="H39" s="141" t="str">
        <f>VLOOKUP(E39,VIP!$A$2:$O21281,7,FALSE)</f>
        <v>N/A</v>
      </c>
      <c r="I39" s="141" t="str">
        <f>VLOOKUP(E39,VIP!$A$2:$O13246,8,FALSE)</f>
        <v>N/A</v>
      </c>
      <c r="J39" s="141" t="str">
        <f>VLOOKUP(E39,VIP!$A$2:$O13196,8,FALSE)</f>
        <v>N/A</v>
      </c>
      <c r="K39" s="141" t="str">
        <f>VLOOKUP(E39,VIP!$A$2:$O16770,6,0)</f>
        <v>N/A</v>
      </c>
      <c r="L39" s="153" t="s">
        <v>2212</v>
      </c>
      <c r="M39" s="93" t="s">
        <v>2437</v>
      </c>
      <c r="N39" s="93" t="s">
        <v>2443</v>
      </c>
      <c r="O39" s="141" t="s">
        <v>2445</v>
      </c>
      <c r="P39" s="153"/>
      <c r="Q39" s="93" t="s">
        <v>2212</v>
      </c>
    </row>
    <row r="40" spans="1:17" s="119" customFormat="1" ht="18" x14ac:dyDescent="0.25">
      <c r="A40" s="141" t="str">
        <f>VLOOKUP(E40,'LISTADO ATM'!$A$2:$C$901,3,0)</f>
        <v>ESTE</v>
      </c>
      <c r="B40" s="154" t="s">
        <v>2670</v>
      </c>
      <c r="C40" s="94">
        <v>44467.961712962962</v>
      </c>
      <c r="D40" s="94" t="s">
        <v>2459</v>
      </c>
      <c r="E40" s="139">
        <v>399</v>
      </c>
      <c r="F40" s="139" t="str">
        <f>VLOOKUP(E40,VIP!$A$2:$O16313,2,0)</f>
        <v>DRBR399</v>
      </c>
      <c r="G40" s="141" t="str">
        <f>VLOOKUP(E40,'LISTADO ATM'!$A$2:$B$900,2,0)</f>
        <v xml:space="preserve">ATM Oficina La Romana II </v>
      </c>
      <c r="H40" s="141" t="str">
        <f>VLOOKUP(E40,VIP!$A$2:$O21274,7,FALSE)</f>
        <v>Si</v>
      </c>
      <c r="I40" s="141" t="str">
        <f>VLOOKUP(E40,VIP!$A$2:$O13239,8,FALSE)</f>
        <v>Si</v>
      </c>
      <c r="J40" s="141" t="str">
        <f>VLOOKUP(E40,VIP!$A$2:$O13189,8,FALSE)</f>
        <v>Si</v>
      </c>
      <c r="K40" s="141" t="str">
        <f>VLOOKUP(E40,VIP!$A$2:$O16763,6,0)</f>
        <v>NO</v>
      </c>
      <c r="L40" s="153" t="s">
        <v>2409</v>
      </c>
      <c r="M40" s="93" t="s">
        <v>2437</v>
      </c>
      <c r="N40" s="93" t="s">
        <v>2443</v>
      </c>
      <c r="O40" s="141" t="s">
        <v>2614</v>
      </c>
      <c r="P40" s="153"/>
      <c r="Q40" s="93" t="s">
        <v>2409</v>
      </c>
    </row>
    <row r="41" spans="1:17" s="119" customFormat="1" ht="18" x14ac:dyDescent="0.25">
      <c r="A41" s="141" t="str">
        <f>VLOOKUP(E41,'LISTADO ATM'!$A$2:$C$901,3,0)</f>
        <v>SUR</v>
      </c>
      <c r="B41" s="154">
        <v>3336037457</v>
      </c>
      <c r="C41" s="94">
        <v>44466.399780092594</v>
      </c>
      <c r="D41" s="94" t="s">
        <v>2174</v>
      </c>
      <c r="E41" s="139">
        <v>403</v>
      </c>
      <c r="F41" s="157" t="str">
        <f>VLOOKUP(E41,VIP!$A$2:$O16273,2,0)</f>
        <v>DRBR403</v>
      </c>
      <c r="G41" s="141" t="str">
        <f>VLOOKUP(E41,'LISTADO ATM'!$A$2:$B$900,2,0)</f>
        <v xml:space="preserve">ATM Oficina Vicente Noble </v>
      </c>
      <c r="H41" s="141" t="str">
        <f>VLOOKUP(E41,VIP!$A$2:$O21234,7,FALSE)</f>
        <v>Si</v>
      </c>
      <c r="I41" s="141" t="str">
        <f>VLOOKUP(E41,VIP!$A$2:$O13199,8,FALSE)</f>
        <v>Si</v>
      </c>
      <c r="J41" s="141" t="str">
        <f>VLOOKUP(E41,VIP!$A$2:$O13149,8,FALSE)</f>
        <v>Si</v>
      </c>
      <c r="K41" s="141" t="str">
        <f>VLOOKUP(E41,VIP!$A$2:$O16723,6,0)</f>
        <v>NO</v>
      </c>
      <c r="L41" s="153" t="s">
        <v>2455</v>
      </c>
      <c r="M41" s="93" t="s">
        <v>2437</v>
      </c>
      <c r="N41" s="93" t="s">
        <v>2443</v>
      </c>
      <c r="O41" s="141" t="s">
        <v>2445</v>
      </c>
      <c r="P41" s="153"/>
      <c r="Q41" s="93" t="s">
        <v>2455</v>
      </c>
    </row>
    <row r="42" spans="1:17" s="119" customFormat="1" ht="18" x14ac:dyDescent="0.25">
      <c r="A42" s="141" t="str">
        <f>VLOOKUP(E42,'LISTADO ATM'!$A$2:$C$901,3,0)</f>
        <v>DISTRITO NACIONAL</v>
      </c>
      <c r="B42" s="154" t="s">
        <v>2653</v>
      </c>
      <c r="C42" s="94">
        <v>44467.715891203705</v>
      </c>
      <c r="D42" s="94" t="s">
        <v>2440</v>
      </c>
      <c r="E42" s="139">
        <v>406</v>
      </c>
      <c r="F42" s="139" t="str">
        <f>VLOOKUP(E42,VIP!$A$2:$O16327,2,0)</f>
        <v>DRBR406</v>
      </c>
      <c r="G42" s="141" t="str">
        <f>VLOOKUP(E42,'LISTADO ATM'!$A$2:$B$900,2,0)</f>
        <v xml:space="preserve">ATM UNP Plaza Lama Máximo Gómez </v>
      </c>
      <c r="H42" s="141" t="str">
        <f>VLOOKUP(E42,VIP!$A$2:$O21288,7,FALSE)</f>
        <v>Si</v>
      </c>
      <c r="I42" s="141" t="str">
        <f>VLOOKUP(E42,VIP!$A$2:$O13253,8,FALSE)</f>
        <v>Si</v>
      </c>
      <c r="J42" s="141" t="str">
        <f>VLOOKUP(E42,VIP!$A$2:$O13203,8,FALSE)</f>
        <v>Si</v>
      </c>
      <c r="K42" s="141" t="str">
        <f>VLOOKUP(E42,VIP!$A$2:$O16777,6,0)</f>
        <v>SI</v>
      </c>
      <c r="L42" s="153" t="s">
        <v>2433</v>
      </c>
      <c r="M42" s="93" t="s">
        <v>2437</v>
      </c>
      <c r="N42" s="93" t="s">
        <v>2443</v>
      </c>
      <c r="O42" s="141" t="s">
        <v>2444</v>
      </c>
      <c r="P42" s="153"/>
      <c r="Q42" s="93" t="s">
        <v>2433</v>
      </c>
    </row>
    <row r="43" spans="1:17" s="119" customFormat="1" ht="18" x14ac:dyDescent="0.25">
      <c r="A43" s="141" t="str">
        <f>VLOOKUP(E43,'LISTADO ATM'!$A$2:$C$901,3,0)</f>
        <v>ESTE</v>
      </c>
      <c r="B43" s="154">
        <v>3336038122</v>
      </c>
      <c r="C43" s="94">
        <v>44466.583356481482</v>
      </c>
      <c r="D43" s="94" t="s">
        <v>2459</v>
      </c>
      <c r="E43" s="139">
        <v>427</v>
      </c>
      <c r="F43" s="157" t="str">
        <f>VLOOKUP(E43,VIP!$A$2:$O16305,2,0)</f>
        <v>DRBR427</v>
      </c>
      <c r="G43" s="141" t="str">
        <f>VLOOKUP(E43,'LISTADO ATM'!$A$2:$B$900,2,0)</f>
        <v xml:space="preserve">ATM Almacenes Iberia (Hato Mayor) </v>
      </c>
      <c r="H43" s="141" t="str">
        <f>VLOOKUP(E43,VIP!$A$2:$O21266,7,FALSE)</f>
        <v>Si</v>
      </c>
      <c r="I43" s="141" t="str">
        <f>VLOOKUP(E43,VIP!$A$2:$O13231,8,FALSE)</f>
        <v>Si</v>
      </c>
      <c r="J43" s="141" t="str">
        <f>VLOOKUP(E43,VIP!$A$2:$O13181,8,FALSE)</f>
        <v>Si</v>
      </c>
      <c r="K43" s="141" t="str">
        <f>VLOOKUP(E43,VIP!$A$2:$O16755,6,0)</f>
        <v>NO</v>
      </c>
      <c r="L43" s="153" t="s">
        <v>2409</v>
      </c>
      <c r="M43" s="93" t="s">
        <v>2437</v>
      </c>
      <c r="N43" s="93" t="s">
        <v>2443</v>
      </c>
      <c r="O43" s="141" t="s">
        <v>2614</v>
      </c>
      <c r="P43" s="153"/>
      <c r="Q43" s="93" t="s">
        <v>2409</v>
      </c>
    </row>
    <row r="44" spans="1:17" s="119" customFormat="1" ht="18" x14ac:dyDescent="0.25">
      <c r="A44" s="141" t="str">
        <f>VLOOKUP(E44,'LISTADO ATM'!$A$2:$C$901,3,0)</f>
        <v>ESTE</v>
      </c>
      <c r="B44" s="154">
        <v>3336038130</v>
      </c>
      <c r="C44" s="94">
        <v>44466.585763888892</v>
      </c>
      <c r="D44" s="94" t="s">
        <v>2459</v>
      </c>
      <c r="E44" s="139">
        <v>429</v>
      </c>
      <c r="F44" s="157" t="str">
        <f>VLOOKUP(E44,VIP!$A$2:$O16302,2,0)</f>
        <v>DRBR429</v>
      </c>
      <c r="G44" s="141" t="str">
        <f>VLOOKUP(E44,'LISTADO ATM'!$A$2:$B$900,2,0)</f>
        <v xml:space="preserve">ATM Oficina Jumbo La Romana </v>
      </c>
      <c r="H44" s="141" t="str">
        <f>VLOOKUP(E44,VIP!$A$2:$O21263,7,FALSE)</f>
        <v>Si</v>
      </c>
      <c r="I44" s="141" t="str">
        <f>VLOOKUP(E44,VIP!$A$2:$O13228,8,FALSE)</f>
        <v>Si</v>
      </c>
      <c r="J44" s="141" t="str">
        <f>VLOOKUP(E44,VIP!$A$2:$O13178,8,FALSE)</f>
        <v>Si</v>
      </c>
      <c r="K44" s="141" t="str">
        <f>VLOOKUP(E44,VIP!$A$2:$O16752,6,0)</f>
        <v>NO</v>
      </c>
      <c r="L44" s="153" t="s">
        <v>2409</v>
      </c>
      <c r="M44" s="93" t="s">
        <v>2437</v>
      </c>
      <c r="N44" s="93" t="s">
        <v>2443</v>
      </c>
      <c r="O44" s="141" t="s">
        <v>2614</v>
      </c>
      <c r="P44" s="153"/>
      <c r="Q44" s="93" t="s">
        <v>2409</v>
      </c>
    </row>
    <row r="45" spans="1:17" s="119" customFormat="1" ht="18" x14ac:dyDescent="0.25">
      <c r="A45" s="141" t="str">
        <f>VLOOKUP(E45,'LISTADO ATM'!$A$2:$C$901,3,0)</f>
        <v>NORTE</v>
      </c>
      <c r="B45" s="154" t="s">
        <v>2660</v>
      </c>
      <c r="C45" s="94">
        <v>44467.664305555554</v>
      </c>
      <c r="D45" s="94" t="s">
        <v>2174</v>
      </c>
      <c r="E45" s="139">
        <v>454</v>
      </c>
      <c r="F45" s="139" t="str">
        <f>VLOOKUP(E45,VIP!$A$2:$O16334,2,0)</f>
        <v>DRBR454</v>
      </c>
      <c r="G45" s="141" t="str">
        <f>VLOOKUP(E45,'LISTADO ATM'!$A$2:$B$900,2,0)</f>
        <v>ATM Partido Dajabón</v>
      </c>
      <c r="H45" s="141" t="str">
        <f>VLOOKUP(E45,VIP!$A$2:$O21295,7,FALSE)</f>
        <v>Si</v>
      </c>
      <c r="I45" s="141" t="str">
        <f>VLOOKUP(E45,VIP!$A$2:$O13260,8,FALSE)</f>
        <v>Si</v>
      </c>
      <c r="J45" s="141" t="str">
        <f>VLOOKUP(E45,VIP!$A$2:$O13210,8,FALSE)</f>
        <v>Si</v>
      </c>
      <c r="K45" s="141" t="str">
        <f>VLOOKUP(E45,VIP!$A$2:$O16784,6,0)</f>
        <v>NO</v>
      </c>
      <c r="L45" s="153" t="s">
        <v>2628</v>
      </c>
      <c r="M45" s="93" t="s">
        <v>2437</v>
      </c>
      <c r="N45" s="93" t="s">
        <v>2443</v>
      </c>
      <c r="O45" s="141" t="s">
        <v>2626</v>
      </c>
      <c r="P45" s="153"/>
      <c r="Q45" s="93" t="s">
        <v>2628</v>
      </c>
    </row>
    <row r="46" spans="1:17" s="119" customFormat="1" ht="18" x14ac:dyDescent="0.25">
      <c r="A46" s="141" t="str">
        <f>VLOOKUP(E46,'LISTADO ATM'!$A$2:$C$901,3,0)</f>
        <v>DISTRITO NACIONAL</v>
      </c>
      <c r="B46" s="154" t="s">
        <v>2634</v>
      </c>
      <c r="C46" s="94">
        <v>44467.423472222225</v>
      </c>
      <c r="D46" s="94" t="s">
        <v>2440</v>
      </c>
      <c r="E46" s="139">
        <v>490</v>
      </c>
      <c r="F46" s="157" t="str">
        <f>VLOOKUP(E46,VIP!$A$2:$O16304,2,0)</f>
        <v>DRBR490</v>
      </c>
      <c r="G46" s="141" t="str">
        <f>VLOOKUP(E46,'LISTADO ATM'!$A$2:$B$900,2,0)</f>
        <v xml:space="preserve">ATM Hospital Ney Arias Lora </v>
      </c>
      <c r="H46" s="141" t="str">
        <f>VLOOKUP(E46,VIP!$A$2:$O21265,7,FALSE)</f>
        <v>Si</v>
      </c>
      <c r="I46" s="141" t="str">
        <f>VLOOKUP(E46,VIP!$A$2:$O13230,8,FALSE)</f>
        <v>Si</v>
      </c>
      <c r="J46" s="141" t="str">
        <f>VLOOKUP(E46,VIP!$A$2:$O13180,8,FALSE)</f>
        <v>Si</v>
      </c>
      <c r="K46" s="141" t="str">
        <f>VLOOKUP(E46,VIP!$A$2:$O16754,6,0)</f>
        <v>NO</v>
      </c>
      <c r="L46" s="153" t="s">
        <v>2433</v>
      </c>
      <c r="M46" s="93" t="s">
        <v>2437</v>
      </c>
      <c r="N46" s="93" t="s">
        <v>2443</v>
      </c>
      <c r="O46" s="141" t="s">
        <v>2444</v>
      </c>
      <c r="P46" s="153"/>
      <c r="Q46" s="93" t="s">
        <v>2433</v>
      </c>
    </row>
    <row r="47" spans="1:17" s="119" customFormat="1" ht="18" x14ac:dyDescent="0.25">
      <c r="A47" s="141" t="str">
        <f>VLOOKUP(E47,'LISTADO ATM'!$A$2:$C$901,3,0)</f>
        <v>DISTRITO NACIONAL</v>
      </c>
      <c r="B47" s="154" t="s">
        <v>2661</v>
      </c>
      <c r="C47" s="94">
        <v>44467.661840277775</v>
      </c>
      <c r="D47" s="94" t="s">
        <v>2174</v>
      </c>
      <c r="E47" s="139">
        <v>494</v>
      </c>
      <c r="F47" s="139" t="str">
        <f>VLOOKUP(E47,VIP!$A$2:$O16335,2,0)</f>
        <v>DRBR494</v>
      </c>
      <c r="G47" s="141" t="str">
        <f>VLOOKUP(E47,'LISTADO ATM'!$A$2:$B$900,2,0)</f>
        <v xml:space="preserve">ATM Oficina Blue Mall </v>
      </c>
      <c r="H47" s="141" t="str">
        <f>VLOOKUP(E47,VIP!$A$2:$O21296,7,FALSE)</f>
        <v>Si</v>
      </c>
      <c r="I47" s="141" t="str">
        <f>VLOOKUP(E47,VIP!$A$2:$O13261,8,FALSE)</f>
        <v>Si</v>
      </c>
      <c r="J47" s="141" t="str">
        <f>VLOOKUP(E47,VIP!$A$2:$O13211,8,FALSE)</f>
        <v>Si</v>
      </c>
      <c r="K47" s="141" t="str">
        <f>VLOOKUP(E47,VIP!$A$2:$O16785,6,0)</f>
        <v>SI</v>
      </c>
      <c r="L47" s="153" t="s">
        <v>2455</v>
      </c>
      <c r="M47" s="93" t="s">
        <v>2437</v>
      </c>
      <c r="N47" s="93" t="s">
        <v>2625</v>
      </c>
      <c r="O47" s="141" t="s">
        <v>2445</v>
      </c>
      <c r="P47" s="153"/>
      <c r="Q47" s="93" t="s">
        <v>2455</v>
      </c>
    </row>
    <row r="48" spans="1:17" s="119" customFormat="1" ht="18" x14ac:dyDescent="0.25">
      <c r="A48" s="141" t="str">
        <f>VLOOKUP(E48,'LISTADO ATM'!$A$2:$C$901,3,0)</f>
        <v>NORTE</v>
      </c>
      <c r="B48" s="154" t="s">
        <v>2688</v>
      </c>
      <c r="C48" s="94">
        <v>44468.097314814811</v>
      </c>
      <c r="D48" s="94" t="s">
        <v>2175</v>
      </c>
      <c r="E48" s="139">
        <v>496</v>
      </c>
      <c r="F48" s="139" t="str">
        <f>VLOOKUP(E48,VIP!$A$2:$O16316,2,0)</f>
        <v>DRBR496</v>
      </c>
      <c r="G48" s="141" t="str">
        <f>VLOOKUP(E48,'LISTADO ATM'!$A$2:$B$900,2,0)</f>
        <v xml:space="preserve">ATM Multicentro La Sirena Bonao </v>
      </c>
      <c r="H48" s="141" t="str">
        <f>VLOOKUP(E48,VIP!$A$2:$O21277,7,FALSE)</f>
        <v>Si</v>
      </c>
      <c r="I48" s="141" t="str">
        <f>VLOOKUP(E48,VIP!$A$2:$O13242,8,FALSE)</f>
        <v>Si</v>
      </c>
      <c r="J48" s="141" t="str">
        <f>VLOOKUP(E48,VIP!$A$2:$O13192,8,FALSE)</f>
        <v>Si</v>
      </c>
      <c r="K48" s="141" t="str">
        <f>VLOOKUP(E48,VIP!$A$2:$O16766,6,0)</f>
        <v>NO</v>
      </c>
      <c r="L48" s="153" t="s">
        <v>2212</v>
      </c>
      <c r="M48" s="93" t="s">
        <v>2437</v>
      </c>
      <c r="N48" s="93" t="s">
        <v>2443</v>
      </c>
      <c r="O48" s="141" t="s">
        <v>2626</v>
      </c>
      <c r="P48" s="153"/>
      <c r="Q48" s="93" t="s">
        <v>2212</v>
      </c>
    </row>
    <row r="49" spans="1:17" s="119" customFormat="1" ht="18" x14ac:dyDescent="0.25">
      <c r="A49" s="141" t="str">
        <f>VLOOKUP(E49,'LISTADO ATM'!$A$2:$C$901,3,0)</f>
        <v>NORTE</v>
      </c>
      <c r="B49" s="154" t="s">
        <v>2698</v>
      </c>
      <c r="C49" s="94">
        <v>44467.973587962966</v>
      </c>
      <c r="D49" s="94" t="s">
        <v>2175</v>
      </c>
      <c r="E49" s="139">
        <v>500</v>
      </c>
      <c r="F49" s="139" t="str">
        <f>VLOOKUP(E49,VIP!$A$2:$O16326,2,0)</f>
        <v>DRBR500</v>
      </c>
      <c r="G49" s="141" t="str">
        <f>VLOOKUP(E49,'LISTADO ATM'!$A$2:$B$900,2,0)</f>
        <v xml:space="preserve">ATM UNP Cutupú </v>
      </c>
      <c r="H49" s="141" t="str">
        <f>VLOOKUP(E49,VIP!$A$2:$O21287,7,FALSE)</f>
        <v>Si</v>
      </c>
      <c r="I49" s="141" t="str">
        <f>VLOOKUP(E49,VIP!$A$2:$O13252,8,FALSE)</f>
        <v>Si</v>
      </c>
      <c r="J49" s="141" t="str">
        <f>VLOOKUP(E49,VIP!$A$2:$O13202,8,FALSE)</f>
        <v>Si</v>
      </c>
      <c r="K49" s="141" t="str">
        <f>VLOOKUP(E49,VIP!$A$2:$O16776,6,0)</f>
        <v>NO</v>
      </c>
      <c r="L49" s="153" t="s">
        <v>2212</v>
      </c>
      <c r="M49" s="93" t="s">
        <v>2437</v>
      </c>
      <c r="N49" s="93" t="s">
        <v>2443</v>
      </c>
      <c r="O49" s="141" t="s">
        <v>2626</v>
      </c>
      <c r="P49" s="153"/>
      <c r="Q49" s="93" t="s">
        <v>2212</v>
      </c>
    </row>
    <row r="50" spans="1:17" s="119" customFormat="1" ht="18" x14ac:dyDescent="0.25">
      <c r="A50" s="141" t="str">
        <f>VLOOKUP(E50,'LISTADO ATM'!$A$2:$C$901,3,0)</f>
        <v>SUR</v>
      </c>
      <c r="B50" s="154" t="s">
        <v>2678</v>
      </c>
      <c r="C50" s="94">
        <v>44467.868506944447</v>
      </c>
      <c r="D50" s="94" t="s">
        <v>2459</v>
      </c>
      <c r="E50" s="139">
        <v>512</v>
      </c>
      <c r="F50" s="139" t="str">
        <f>VLOOKUP(E50,VIP!$A$2:$O16321,2,0)</f>
        <v>DRBR512</v>
      </c>
      <c r="G50" s="141" t="str">
        <f>VLOOKUP(E50,'LISTADO ATM'!$A$2:$B$900,2,0)</f>
        <v>ATM Plaza Jesús Ferreira</v>
      </c>
      <c r="H50" s="141" t="str">
        <f>VLOOKUP(E50,VIP!$A$2:$O21282,7,FALSE)</f>
        <v>N/A</v>
      </c>
      <c r="I50" s="141" t="str">
        <f>VLOOKUP(E50,VIP!$A$2:$O13247,8,FALSE)</f>
        <v>N/A</v>
      </c>
      <c r="J50" s="141" t="str">
        <f>VLOOKUP(E50,VIP!$A$2:$O13197,8,FALSE)</f>
        <v>N/A</v>
      </c>
      <c r="K50" s="141" t="str">
        <f>VLOOKUP(E50,VIP!$A$2:$O16771,6,0)</f>
        <v>N/A</v>
      </c>
      <c r="L50" s="153" t="s">
        <v>2409</v>
      </c>
      <c r="M50" s="93" t="s">
        <v>2437</v>
      </c>
      <c r="N50" s="93" t="s">
        <v>2443</v>
      </c>
      <c r="O50" s="141" t="s">
        <v>2614</v>
      </c>
      <c r="P50" s="153"/>
      <c r="Q50" s="93" t="s">
        <v>2409</v>
      </c>
    </row>
    <row r="51" spans="1:17" s="119" customFormat="1" ht="18" x14ac:dyDescent="0.25">
      <c r="A51" s="141" t="str">
        <f>VLOOKUP(E51,'LISTADO ATM'!$A$2:$C$901,3,0)</f>
        <v>DISTRITO NACIONAL</v>
      </c>
      <c r="B51" s="154">
        <v>3336038642</v>
      </c>
      <c r="C51" s="94">
        <v>44466.790949074071</v>
      </c>
      <c r="D51" s="94" t="s">
        <v>2174</v>
      </c>
      <c r="E51" s="139">
        <v>545</v>
      </c>
      <c r="F51" s="157" t="str">
        <f>VLOOKUP(E51,VIP!$A$2:$O16305,2,0)</f>
        <v>DRBR995</v>
      </c>
      <c r="G51" s="141" t="str">
        <f>VLOOKUP(E51,'LISTADO ATM'!$A$2:$B$900,2,0)</f>
        <v xml:space="preserve">ATM Oficina Isabel La Católica II  </v>
      </c>
      <c r="H51" s="141" t="str">
        <f>VLOOKUP(E51,VIP!$A$2:$O21266,7,FALSE)</f>
        <v>Si</v>
      </c>
      <c r="I51" s="141" t="str">
        <f>VLOOKUP(E51,VIP!$A$2:$O13231,8,FALSE)</f>
        <v>Si</v>
      </c>
      <c r="J51" s="141" t="str">
        <f>VLOOKUP(E51,VIP!$A$2:$O13181,8,FALSE)</f>
        <v>Si</v>
      </c>
      <c r="K51" s="141" t="str">
        <f>VLOOKUP(E51,VIP!$A$2:$O16755,6,0)</f>
        <v>NO</v>
      </c>
      <c r="L51" s="153" t="s">
        <v>2212</v>
      </c>
      <c r="M51" s="93" t="s">
        <v>2437</v>
      </c>
      <c r="N51" s="93" t="s">
        <v>2443</v>
      </c>
      <c r="O51" s="141" t="s">
        <v>2445</v>
      </c>
      <c r="P51" s="153"/>
      <c r="Q51" s="93" t="s">
        <v>2212</v>
      </c>
    </row>
    <row r="52" spans="1:17" s="119" customFormat="1" ht="18" x14ac:dyDescent="0.25">
      <c r="A52" s="141" t="str">
        <f>VLOOKUP(E52,'LISTADO ATM'!$A$2:$C$901,3,0)</f>
        <v>DISTRITO NACIONAL</v>
      </c>
      <c r="B52" s="154" t="s">
        <v>2639</v>
      </c>
      <c r="C52" s="94">
        <v>44467.80028935185</v>
      </c>
      <c r="D52" s="94" t="s">
        <v>2440</v>
      </c>
      <c r="E52" s="139">
        <v>557</v>
      </c>
      <c r="F52" s="139" t="str">
        <f>VLOOKUP(E52,VIP!$A$2:$O16313,2,0)</f>
        <v>DRBR022</v>
      </c>
      <c r="G52" s="141" t="str">
        <f>VLOOKUP(E52,'LISTADO ATM'!$A$2:$B$900,2,0)</f>
        <v xml:space="preserve">ATM Multicentro La Sirena Ave. Mella </v>
      </c>
      <c r="H52" s="141" t="str">
        <f>VLOOKUP(E52,VIP!$A$2:$O21274,7,FALSE)</f>
        <v>Si</v>
      </c>
      <c r="I52" s="141" t="str">
        <f>VLOOKUP(E52,VIP!$A$2:$O13239,8,FALSE)</f>
        <v>Si</v>
      </c>
      <c r="J52" s="141" t="str">
        <f>VLOOKUP(E52,VIP!$A$2:$O13189,8,FALSE)</f>
        <v>Si</v>
      </c>
      <c r="K52" s="141" t="str">
        <f>VLOOKUP(E52,VIP!$A$2:$O16763,6,0)</f>
        <v>SI</v>
      </c>
      <c r="L52" s="153" t="s">
        <v>2433</v>
      </c>
      <c r="M52" s="93" t="s">
        <v>2437</v>
      </c>
      <c r="N52" s="93" t="s">
        <v>2443</v>
      </c>
      <c r="O52" s="141" t="s">
        <v>2444</v>
      </c>
      <c r="P52" s="153"/>
      <c r="Q52" s="93" t="s">
        <v>2433</v>
      </c>
    </row>
    <row r="53" spans="1:17" s="119" customFormat="1" ht="18" x14ac:dyDescent="0.25">
      <c r="A53" s="141" t="str">
        <f>VLOOKUP(E53,'LISTADO ATM'!$A$2:$C$901,3,0)</f>
        <v>DISTRITO NACIONAL</v>
      </c>
      <c r="B53" s="154" t="s">
        <v>2697</v>
      </c>
      <c r="C53" s="94">
        <v>44467.977037037039</v>
      </c>
      <c r="D53" s="94" t="s">
        <v>2174</v>
      </c>
      <c r="E53" s="139">
        <v>568</v>
      </c>
      <c r="F53" s="139" t="str">
        <f>VLOOKUP(E53,VIP!$A$2:$O16325,2,0)</f>
        <v>DRBR01F</v>
      </c>
      <c r="G53" s="141" t="str">
        <f>VLOOKUP(E53,'LISTADO ATM'!$A$2:$B$900,2,0)</f>
        <v xml:space="preserve">ATM Ministerio de Educación </v>
      </c>
      <c r="H53" s="141" t="str">
        <f>VLOOKUP(E53,VIP!$A$2:$O21286,7,FALSE)</f>
        <v>Si</v>
      </c>
      <c r="I53" s="141" t="str">
        <f>VLOOKUP(E53,VIP!$A$2:$O13251,8,FALSE)</f>
        <v>Si</v>
      </c>
      <c r="J53" s="141" t="str">
        <f>VLOOKUP(E53,VIP!$A$2:$O13201,8,FALSE)</f>
        <v>Si</v>
      </c>
      <c r="K53" s="141" t="str">
        <f>VLOOKUP(E53,VIP!$A$2:$O16775,6,0)</f>
        <v>NO</v>
      </c>
      <c r="L53" s="153" t="s">
        <v>2238</v>
      </c>
      <c r="M53" s="93" t="s">
        <v>2437</v>
      </c>
      <c r="N53" s="93" t="s">
        <v>2443</v>
      </c>
      <c r="O53" s="141" t="s">
        <v>2445</v>
      </c>
      <c r="P53" s="153"/>
      <c r="Q53" s="93" t="s">
        <v>2238</v>
      </c>
    </row>
    <row r="54" spans="1:17" s="119" customFormat="1" ht="18" x14ac:dyDescent="0.25">
      <c r="A54" s="141" t="str">
        <f>VLOOKUP(E54,'LISTADO ATM'!$A$2:$C$901,3,0)</f>
        <v>DISTRITO NACIONAL</v>
      </c>
      <c r="B54" s="154" t="s">
        <v>2638</v>
      </c>
      <c r="C54" s="94">
        <v>44467.804988425924</v>
      </c>
      <c r="D54" s="94" t="s">
        <v>2440</v>
      </c>
      <c r="E54" s="139">
        <v>572</v>
      </c>
      <c r="F54" s="139" t="str">
        <f>VLOOKUP(E54,VIP!$A$2:$O16312,2,0)</f>
        <v>DRBR174</v>
      </c>
      <c r="G54" s="141" t="str">
        <f>VLOOKUP(E54,'LISTADO ATM'!$A$2:$B$900,2,0)</f>
        <v xml:space="preserve">ATM Olé Ovando </v>
      </c>
      <c r="H54" s="141" t="str">
        <f>VLOOKUP(E54,VIP!$A$2:$O21273,7,FALSE)</f>
        <v>Si</v>
      </c>
      <c r="I54" s="141" t="str">
        <f>VLOOKUP(E54,VIP!$A$2:$O13238,8,FALSE)</f>
        <v>Si</v>
      </c>
      <c r="J54" s="141" t="str">
        <f>VLOOKUP(E54,VIP!$A$2:$O13188,8,FALSE)</f>
        <v>Si</v>
      </c>
      <c r="K54" s="141" t="str">
        <f>VLOOKUP(E54,VIP!$A$2:$O16762,6,0)</f>
        <v>NO</v>
      </c>
      <c r="L54" s="153" t="s">
        <v>2433</v>
      </c>
      <c r="M54" s="93" t="s">
        <v>2437</v>
      </c>
      <c r="N54" s="93" t="s">
        <v>2443</v>
      </c>
      <c r="O54" s="141" t="s">
        <v>2444</v>
      </c>
      <c r="P54" s="153"/>
      <c r="Q54" s="93" t="s">
        <v>2433</v>
      </c>
    </row>
    <row r="55" spans="1:17" s="119" customFormat="1" ht="18" x14ac:dyDescent="0.25">
      <c r="A55" s="141" t="str">
        <f>VLOOKUP(E55,'LISTADO ATM'!$A$2:$C$901,3,0)</f>
        <v>DISTRITO NACIONAL</v>
      </c>
      <c r="B55" s="154">
        <v>3336039776</v>
      </c>
      <c r="C55" s="94">
        <v>44467.582442129627</v>
      </c>
      <c r="D55" s="94" t="s">
        <v>2440</v>
      </c>
      <c r="E55" s="139">
        <v>573</v>
      </c>
      <c r="F55" s="157" t="str">
        <f>VLOOKUP(E55,VIP!$A$2:$O16325,2,0)</f>
        <v>DRBR038</v>
      </c>
      <c r="G55" s="141" t="str">
        <f>VLOOKUP(E55,'LISTADO ATM'!$A$2:$B$900,2,0)</f>
        <v xml:space="preserve">ATM IDSS </v>
      </c>
      <c r="H55" s="141" t="str">
        <f>VLOOKUP(E55,VIP!$A$2:$O21286,7,FALSE)</f>
        <v>Si</v>
      </c>
      <c r="I55" s="141" t="str">
        <f>VLOOKUP(E55,VIP!$A$2:$O13251,8,FALSE)</f>
        <v>Si</v>
      </c>
      <c r="J55" s="141" t="str">
        <f>VLOOKUP(E55,VIP!$A$2:$O13201,8,FALSE)</f>
        <v>Si</v>
      </c>
      <c r="K55" s="141" t="str">
        <f>VLOOKUP(E55,VIP!$A$2:$O16775,6,0)</f>
        <v>NO</v>
      </c>
      <c r="L55" s="153" t="s">
        <v>2409</v>
      </c>
      <c r="M55" s="93" t="s">
        <v>2437</v>
      </c>
      <c r="N55" s="93" t="s">
        <v>2443</v>
      </c>
      <c r="O55" s="141" t="s">
        <v>2444</v>
      </c>
      <c r="P55" s="153"/>
      <c r="Q55" s="93" t="s">
        <v>2409</v>
      </c>
    </row>
    <row r="56" spans="1:17" s="119" customFormat="1" ht="18" x14ac:dyDescent="0.25">
      <c r="A56" s="141" t="str">
        <f>VLOOKUP(E56,'LISTADO ATM'!$A$2:$C$901,3,0)</f>
        <v>SUR</v>
      </c>
      <c r="B56" s="154">
        <v>3336037004</v>
      </c>
      <c r="C56" s="94">
        <v>44465.693807870368</v>
      </c>
      <c r="D56" s="94" t="s">
        <v>2174</v>
      </c>
      <c r="E56" s="139">
        <v>576</v>
      </c>
      <c r="F56" s="157" t="str">
        <f>VLOOKUP(E56,VIP!$A$2:$O16264,2,0)</f>
        <v>DRBR576</v>
      </c>
      <c r="G56" s="141" t="str">
        <f>VLOOKUP(E56,'LISTADO ATM'!$A$2:$B$900,2,0)</f>
        <v>ATM Nizao</v>
      </c>
      <c r="H56" s="141">
        <f>VLOOKUP(E56,VIP!$A$2:$O21225,7,FALSE)</f>
        <v>0</v>
      </c>
      <c r="I56" s="141">
        <f>VLOOKUP(E56,VIP!$A$2:$O13190,8,FALSE)</f>
        <v>0</v>
      </c>
      <c r="J56" s="141">
        <f>VLOOKUP(E56,VIP!$A$2:$O13140,8,FALSE)</f>
        <v>0</v>
      </c>
      <c r="K56" s="141">
        <f>VLOOKUP(E56,VIP!$A$2:$O16714,6,0)</f>
        <v>0</v>
      </c>
      <c r="L56" s="153" t="s">
        <v>2212</v>
      </c>
      <c r="M56" s="93" t="s">
        <v>2437</v>
      </c>
      <c r="N56" s="93" t="s">
        <v>2443</v>
      </c>
      <c r="O56" s="141" t="s">
        <v>2445</v>
      </c>
      <c r="P56" s="153"/>
      <c r="Q56" s="93" t="s">
        <v>2212</v>
      </c>
    </row>
    <row r="57" spans="1:17" s="119" customFormat="1" ht="18" x14ac:dyDescent="0.25">
      <c r="A57" s="141" t="str">
        <f>VLOOKUP(E57,'LISTADO ATM'!$A$2:$C$901,3,0)</f>
        <v>SUR</v>
      </c>
      <c r="B57" s="154">
        <v>3336038160</v>
      </c>
      <c r="C57" s="94">
        <v>44466.593807870369</v>
      </c>
      <c r="D57" s="94" t="s">
        <v>2174</v>
      </c>
      <c r="E57" s="139">
        <v>584</v>
      </c>
      <c r="F57" s="157" t="str">
        <f>VLOOKUP(E57,VIP!$A$2:$O16290,2,0)</f>
        <v>DRBR404</v>
      </c>
      <c r="G57" s="141" t="str">
        <f>VLOOKUP(E57,'LISTADO ATM'!$A$2:$B$900,2,0)</f>
        <v xml:space="preserve">ATM Oficina San Cristóbal I </v>
      </c>
      <c r="H57" s="141" t="str">
        <f>VLOOKUP(E57,VIP!$A$2:$O21251,7,FALSE)</f>
        <v>Si</v>
      </c>
      <c r="I57" s="141" t="str">
        <f>VLOOKUP(E57,VIP!$A$2:$O13216,8,FALSE)</f>
        <v>Si</v>
      </c>
      <c r="J57" s="141" t="str">
        <f>VLOOKUP(E57,VIP!$A$2:$O13166,8,FALSE)</f>
        <v>Si</v>
      </c>
      <c r="K57" s="141" t="str">
        <f>VLOOKUP(E57,VIP!$A$2:$O16740,6,0)</f>
        <v>SI</v>
      </c>
      <c r="L57" s="153" t="s">
        <v>2455</v>
      </c>
      <c r="M57" s="93" t="s">
        <v>2437</v>
      </c>
      <c r="N57" s="93" t="s">
        <v>2443</v>
      </c>
      <c r="O57" s="141" t="s">
        <v>2445</v>
      </c>
      <c r="P57" s="153"/>
      <c r="Q57" s="93" t="s">
        <v>2455</v>
      </c>
    </row>
    <row r="58" spans="1:17" s="119" customFormat="1" ht="18" x14ac:dyDescent="0.25">
      <c r="A58" s="141" t="str">
        <f>VLOOKUP(E58,'LISTADO ATM'!$A$2:$C$901,3,0)</f>
        <v>DISTRITO NACIONAL</v>
      </c>
      <c r="B58" s="154" t="s">
        <v>2633</v>
      </c>
      <c r="C58" s="94">
        <v>44467.429525462961</v>
      </c>
      <c r="D58" s="94" t="s">
        <v>2440</v>
      </c>
      <c r="E58" s="139">
        <v>600</v>
      </c>
      <c r="F58" s="157" t="str">
        <f>VLOOKUP(E58,VIP!$A$2:$O16303,2,0)</f>
        <v>DRBR600</v>
      </c>
      <c r="G58" s="141" t="str">
        <f>VLOOKUP(E58,'LISTADO ATM'!$A$2:$B$900,2,0)</f>
        <v>ATM S/M Bravo Hipica</v>
      </c>
      <c r="H58" s="141" t="str">
        <f>VLOOKUP(E58,VIP!$A$2:$O21264,7,FALSE)</f>
        <v>N/A</v>
      </c>
      <c r="I58" s="141" t="str">
        <f>VLOOKUP(E58,VIP!$A$2:$O13229,8,FALSE)</f>
        <v>N/A</v>
      </c>
      <c r="J58" s="141" t="str">
        <f>VLOOKUP(E58,VIP!$A$2:$O13179,8,FALSE)</f>
        <v>N/A</v>
      </c>
      <c r="K58" s="141" t="str">
        <f>VLOOKUP(E58,VIP!$A$2:$O16753,6,0)</f>
        <v>N/A</v>
      </c>
      <c r="L58" s="153" t="s">
        <v>2433</v>
      </c>
      <c r="M58" s="93" t="s">
        <v>2437</v>
      </c>
      <c r="N58" s="93" t="s">
        <v>2443</v>
      </c>
      <c r="O58" s="141" t="s">
        <v>2444</v>
      </c>
      <c r="P58" s="153"/>
      <c r="Q58" s="93" t="s">
        <v>2433</v>
      </c>
    </row>
    <row r="59" spans="1:17" s="119" customFormat="1" ht="18" x14ac:dyDescent="0.25">
      <c r="A59" s="141" t="str">
        <f>VLOOKUP(E59,'LISTADO ATM'!$A$2:$C$901,3,0)</f>
        <v>DISTRITO NACIONAL</v>
      </c>
      <c r="B59" s="154">
        <v>3336038023</v>
      </c>
      <c r="C59" s="94">
        <v>44466.533993055556</v>
      </c>
      <c r="D59" s="94" t="s">
        <v>2174</v>
      </c>
      <c r="E59" s="139">
        <v>623</v>
      </c>
      <c r="F59" s="157" t="str">
        <f>VLOOKUP(E59,VIP!$A$2:$O16312,2,0)</f>
        <v>DRBR623</v>
      </c>
      <c r="G59" s="141" t="str">
        <f>VLOOKUP(E59,'LISTADO ATM'!$A$2:$B$900,2,0)</f>
        <v xml:space="preserve">ATM Operaciones Especiales (Manoguayabo) </v>
      </c>
      <c r="H59" s="141" t="str">
        <f>VLOOKUP(E59,VIP!$A$2:$O21273,7,FALSE)</f>
        <v>Si</v>
      </c>
      <c r="I59" s="141" t="str">
        <f>VLOOKUP(E59,VIP!$A$2:$O13238,8,FALSE)</f>
        <v>Si</v>
      </c>
      <c r="J59" s="141" t="str">
        <f>VLOOKUP(E59,VIP!$A$2:$O13188,8,FALSE)</f>
        <v>Si</v>
      </c>
      <c r="K59" s="141" t="str">
        <f>VLOOKUP(E59,VIP!$A$2:$O16762,6,0)</f>
        <v>No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s="119" customFormat="1" ht="18" x14ac:dyDescent="0.25">
      <c r="A60" s="141" t="str">
        <f>VLOOKUP(E60,'LISTADO ATM'!$A$2:$C$901,3,0)</f>
        <v>DISTRITO NACIONAL</v>
      </c>
      <c r="B60" s="154" t="s">
        <v>2683</v>
      </c>
      <c r="C60" s="94">
        <v>44467.808217592596</v>
      </c>
      <c r="D60" s="94" t="s">
        <v>2440</v>
      </c>
      <c r="E60" s="139">
        <v>628</v>
      </c>
      <c r="F60" s="139" t="str">
        <f>VLOOKUP(E60,VIP!$A$2:$O16326,2,0)</f>
        <v>DRBR086</v>
      </c>
      <c r="G60" s="141" t="str">
        <f>VLOOKUP(E60,'LISTADO ATM'!$A$2:$B$900,2,0)</f>
        <v xml:space="preserve">ATM Autobanco San Isidro </v>
      </c>
      <c r="H60" s="141" t="str">
        <f>VLOOKUP(E60,VIP!$A$2:$O21287,7,FALSE)</f>
        <v>Si</v>
      </c>
      <c r="I60" s="141" t="str">
        <f>VLOOKUP(E60,VIP!$A$2:$O13252,8,FALSE)</f>
        <v>Si</v>
      </c>
      <c r="J60" s="141" t="str">
        <f>VLOOKUP(E60,VIP!$A$2:$O13202,8,FALSE)</f>
        <v>Si</v>
      </c>
      <c r="K60" s="141" t="str">
        <f>VLOOKUP(E60,VIP!$A$2:$O16776,6,0)</f>
        <v>SI</v>
      </c>
      <c r="L60" s="153" t="s">
        <v>2409</v>
      </c>
      <c r="M60" s="93" t="s">
        <v>2437</v>
      </c>
      <c r="N60" s="93" t="s">
        <v>2443</v>
      </c>
      <c r="O60" s="141" t="s">
        <v>2444</v>
      </c>
      <c r="P60" s="153"/>
      <c r="Q60" s="93" t="s">
        <v>2409</v>
      </c>
    </row>
    <row r="61" spans="1:17" s="119" customFormat="1" ht="18" x14ac:dyDescent="0.25">
      <c r="A61" s="141" t="str">
        <f>VLOOKUP(E61,'LISTADO ATM'!$A$2:$C$901,3,0)</f>
        <v>NORTE</v>
      </c>
      <c r="B61" s="154" t="s">
        <v>2647</v>
      </c>
      <c r="C61" s="94">
        <v>44467.736851851849</v>
      </c>
      <c r="D61" s="94" t="s">
        <v>2612</v>
      </c>
      <c r="E61" s="139">
        <v>632</v>
      </c>
      <c r="F61" s="139" t="str">
        <f>VLOOKUP(E61,VIP!$A$2:$O16321,2,0)</f>
        <v>DRBR263</v>
      </c>
      <c r="G61" s="141" t="str">
        <f>VLOOKUP(E61,'LISTADO ATM'!$A$2:$B$900,2,0)</f>
        <v xml:space="preserve">ATM Autobanco Gurabo </v>
      </c>
      <c r="H61" s="141" t="str">
        <f>VLOOKUP(E61,VIP!$A$2:$O21282,7,FALSE)</f>
        <v>Si</v>
      </c>
      <c r="I61" s="141" t="str">
        <f>VLOOKUP(E61,VIP!$A$2:$O13247,8,FALSE)</f>
        <v>Si</v>
      </c>
      <c r="J61" s="141" t="str">
        <f>VLOOKUP(E61,VIP!$A$2:$O13197,8,FALSE)</f>
        <v>Si</v>
      </c>
      <c r="K61" s="141" t="str">
        <f>VLOOKUP(E61,VIP!$A$2:$O16771,6,0)</f>
        <v>NO</v>
      </c>
      <c r="L61" s="153" t="s">
        <v>2409</v>
      </c>
      <c r="M61" s="93" t="s">
        <v>2437</v>
      </c>
      <c r="N61" s="93" t="s">
        <v>2443</v>
      </c>
      <c r="O61" s="141" t="s">
        <v>2613</v>
      </c>
      <c r="P61" s="153"/>
      <c r="Q61" s="93" t="s">
        <v>2409</v>
      </c>
    </row>
    <row r="62" spans="1:17" s="119" customFormat="1" ht="18" x14ac:dyDescent="0.25">
      <c r="A62" s="141" t="str">
        <f>VLOOKUP(E62,'LISTADO ATM'!$A$2:$C$901,3,0)</f>
        <v>DISTRITO NACIONAL</v>
      </c>
      <c r="B62" s="154">
        <v>3336039884</v>
      </c>
      <c r="C62" s="94">
        <v>44467.617708333331</v>
      </c>
      <c r="D62" s="94" t="s">
        <v>2174</v>
      </c>
      <c r="E62" s="139">
        <v>648</v>
      </c>
      <c r="F62" s="139" t="str">
        <f>VLOOKUP(E62,VIP!$A$2:$O16316,2,0)</f>
        <v>DRBR190</v>
      </c>
      <c r="G62" s="141" t="str">
        <f>VLOOKUP(E62,'LISTADO ATM'!$A$2:$B$900,2,0)</f>
        <v xml:space="preserve">ATM Hermandad de Pensionados </v>
      </c>
      <c r="H62" s="141" t="str">
        <f>VLOOKUP(E62,VIP!$A$2:$O21277,7,FALSE)</f>
        <v>Si</v>
      </c>
      <c r="I62" s="141" t="str">
        <f>VLOOKUP(E62,VIP!$A$2:$O13242,8,FALSE)</f>
        <v>No</v>
      </c>
      <c r="J62" s="141" t="str">
        <f>VLOOKUP(E62,VIP!$A$2:$O13192,8,FALSE)</f>
        <v>No</v>
      </c>
      <c r="K62" s="141" t="str">
        <f>VLOOKUP(E62,VIP!$A$2:$O16766,6,0)</f>
        <v>NO</v>
      </c>
      <c r="L62" s="153" t="s">
        <v>2212</v>
      </c>
      <c r="M62" s="93" t="s">
        <v>2437</v>
      </c>
      <c r="N62" s="93" t="s">
        <v>2443</v>
      </c>
      <c r="O62" s="141" t="s">
        <v>2445</v>
      </c>
      <c r="P62" s="153"/>
      <c r="Q62" s="93" t="s">
        <v>2212</v>
      </c>
    </row>
    <row r="63" spans="1:17" s="119" customFormat="1" ht="18" x14ac:dyDescent="0.25">
      <c r="A63" s="141" t="str">
        <f>VLOOKUP(E63,'LISTADO ATM'!$A$2:$C$901,3,0)</f>
        <v>ESTE</v>
      </c>
      <c r="B63" s="154" t="s">
        <v>2682</v>
      </c>
      <c r="C63" s="94">
        <v>44467.811701388891</v>
      </c>
      <c r="D63" s="94" t="s">
        <v>2459</v>
      </c>
      <c r="E63" s="139">
        <v>651</v>
      </c>
      <c r="F63" s="139" t="str">
        <f>VLOOKUP(E63,VIP!$A$2:$O16325,2,0)</f>
        <v>DRBR651</v>
      </c>
      <c r="G63" s="141" t="str">
        <f>VLOOKUP(E63,'LISTADO ATM'!$A$2:$B$900,2,0)</f>
        <v>ATM Eco Petroleo Romana</v>
      </c>
      <c r="H63" s="141" t="str">
        <f>VLOOKUP(E63,VIP!$A$2:$O21286,7,FALSE)</f>
        <v>Si</v>
      </c>
      <c r="I63" s="141" t="str">
        <f>VLOOKUP(E63,VIP!$A$2:$O13251,8,FALSE)</f>
        <v>Si</v>
      </c>
      <c r="J63" s="141" t="str">
        <f>VLOOKUP(E63,VIP!$A$2:$O13201,8,FALSE)</f>
        <v>Si</v>
      </c>
      <c r="K63" s="141" t="str">
        <f>VLOOKUP(E63,VIP!$A$2:$O16775,6,0)</f>
        <v>NO</v>
      </c>
      <c r="L63" s="153" t="s">
        <v>2409</v>
      </c>
      <c r="M63" s="93" t="s">
        <v>2437</v>
      </c>
      <c r="N63" s="93" t="s">
        <v>2443</v>
      </c>
      <c r="O63" s="141" t="s">
        <v>2614</v>
      </c>
      <c r="P63" s="153"/>
      <c r="Q63" s="93" t="s">
        <v>2409</v>
      </c>
    </row>
    <row r="64" spans="1:17" s="119" customFormat="1" ht="18" x14ac:dyDescent="0.25">
      <c r="A64" s="141" t="str">
        <f>VLOOKUP(E64,'LISTADO ATM'!$A$2:$C$901,3,0)</f>
        <v>ESTE</v>
      </c>
      <c r="B64" s="154" t="s">
        <v>2668</v>
      </c>
      <c r="C64" s="94">
        <v>44467.649791666663</v>
      </c>
      <c r="D64" s="94" t="s">
        <v>2459</v>
      </c>
      <c r="E64" s="139">
        <v>660</v>
      </c>
      <c r="F64" s="139" t="str">
        <f>VLOOKUP(E64,VIP!$A$2:$O16343,2,0)</f>
        <v>DRBR660</v>
      </c>
      <c r="G64" s="141" t="str">
        <f>VLOOKUP(E64,'LISTADO ATM'!$A$2:$B$900,2,0)</f>
        <v>ATM Romana Norte II</v>
      </c>
      <c r="H64" s="141" t="str">
        <f>VLOOKUP(E64,VIP!$A$2:$O21304,7,FALSE)</f>
        <v>N/A</v>
      </c>
      <c r="I64" s="141" t="str">
        <f>VLOOKUP(E64,VIP!$A$2:$O13269,8,FALSE)</f>
        <v>N/A</v>
      </c>
      <c r="J64" s="141" t="str">
        <f>VLOOKUP(E64,VIP!$A$2:$O13219,8,FALSE)</f>
        <v>N/A</v>
      </c>
      <c r="K64" s="141" t="str">
        <f>VLOOKUP(E64,VIP!$A$2:$O16793,6,0)</f>
        <v>N/A</v>
      </c>
      <c r="L64" s="153" t="s">
        <v>2409</v>
      </c>
      <c r="M64" s="93" t="s">
        <v>2437</v>
      </c>
      <c r="N64" s="93" t="s">
        <v>2443</v>
      </c>
      <c r="O64" s="141" t="s">
        <v>2614</v>
      </c>
      <c r="P64" s="153"/>
      <c r="Q64" s="93" t="s">
        <v>2409</v>
      </c>
    </row>
    <row r="65" spans="1:17" s="119" customFormat="1" ht="18" x14ac:dyDescent="0.25">
      <c r="A65" s="141" t="str">
        <f>VLOOKUP(E65,'LISTADO ATM'!$A$2:$C$901,3,0)</f>
        <v>DISTRITO NACIONAL</v>
      </c>
      <c r="B65" s="154">
        <v>3336038698</v>
      </c>
      <c r="C65" s="94">
        <v>44467.093055555553</v>
      </c>
      <c r="D65" s="94" t="s">
        <v>2174</v>
      </c>
      <c r="E65" s="139">
        <v>676</v>
      </c>
      <c r="F65" s="157" t="str">
        <f>VLOOKUP(E65,VIP!$A$2:$O16285,2,0)</f>
        <v>DRBR676</v>
      </c>
      <c r="G65" s="141" t="str">
        <f>VLOOKUP(E65,'LISTADO ATM'!$A$2:$B$900,2,0)</f>
        <v>ATM S/M Bravo Colina Del Oeste</v>
      </c>
      <c r="H65" s="141" t="str">
        <f>VLOOKUP(E65,VIP!$A$2:$O21246,7,FALSE)</f>
        <v>Si</v>
      </c>
      <c r="I65" s="141" t="str">
        <f>VLOOKUP(E65,VIP!$A$2:$O13211,8,FALSE)</f>
        <v>Si</v>
      </c>
      <c r="J65" s="141" t="str">
        <f>VLOOKUP(E65,VIP!$A$2:$O13161,8,FALSE)</f>
        <v>Si</v>
      </c>
      <c r="K65" s="141" t="str">
        <f>VLOOKUP(E65,VIP!$A$2:$O16735,6,0)</f>
        <v>NO</v>
      </c>
      <c r="L65" s="153" t="s">
        <v>2455</v>
      </c>
      <c r="M65" s="93" t="s">
        <v>2437</v>
      </c>
      <c r="N65" s="93" t="s">
        <v>2443</v>
      </c>
      <c r="O65" s="141" t="s">
        <v>2445</v>
      </c>
      <c r="P65" s="153"/>
      <c r="Q65" s="93" t="s">
        <v>2455</v>
      </c>
    </row>
    <row r="66" spans="1:17" s="119" customFormat="1" ht="18" x14ac:dyDescent="0.25">
      <c r="A66" s="141" t="str">
        <f>VLOOKUP(E66,'LISTADO ATM'!$A$2:$C$901,3,0)</f>
        <v>DISTRITO NACIONAL</v>
      </c>
      <c r="B66" s="154" t="s">
        <v>2659</v>
      </c>
      <c r="C66" s="94">
        <v>44467.687037037038</v>
      </c>
      <c r="D66" s="94" t="s">
        <v>2440</v>
      </c>
      <c r="E66" s="139">
        <v>678</v>
      </c>
      <c r="F66" s="139" t="str">
        <f>VLOOKUP(E66,VIP!$A$2:$O16333,2,0)</f>
        <v>DRBR678</v>
      </c>
      <c r="G66" s="141" t="str">
        <f>VLOOKUP(E66,'LISTADO ATM'!$A$2:$B$900,2,0)</f>
        <v>ATM Eco Petroleo San Isidro</v>
      </c>
      <c r="H66" s="141" t="str">
        <f>VLOOKUP(E66,VIP!$A$2:$O21294,7,FALSE)</f>
        <v>Si</v>
      </c>
      <c r="I66" s="141" t="str">
        <f>VLOOKUP(E66,VIP!$A$2:$O13259,8,FALSE)</f>
        <v>Si</v>
      </c>
      <c r="J66" s="141" t="str">
        <f>VLOOKUP(E66,VIP!$A$2:$O13209,8,FALSE)</f>
        <v>Si</v>
      </c>
      <c r="K66" s="141" t="str">
        <f>VLOOKUP(E66,VIP!$A$2:$O16783,6,0)</f>
        <v>NO</v>
      </c>
      <c r="L66" s="153" t="s">
        <v>2433</v>
      </c>
      <c r="M66" s="93" t="s">
        <v>2437</v>
      </c>
      <c r="N66" s="93" t="s">
        <v>2443</v>
      </c>
      <c r="O66" s="141" t="s">
        <v>2444</v>
      </c>
      <c r="P66" s="153"/>
      <c r="Q66" s="93" t="s">
        <v>2433</v>
      </c>
    </row>
    <row r="67" spans="1:17" s="119" customFormat="1" ht="18" x14ac:dyDescent="0.25">
      <c r="A67" s="141" t="str">
        <f>VLOOKUP(E67,'LISTADO ATM'!$A$2:$C$901,3,0)</f>
        <v>DISTRITO NACIONAL</v>
      </c>
      <c r="B67" s="154">
        <v>3336039914</v>
      </c>
      <c r="C67" s="94">
        <v>44467.624178240738</v>
      </c>
      <c r="D67" s="94" t="s">
        <v>2174</v>
      </c>
      <c r="E67" s="139">
        <v>686</v>
      </c>
      <c r="F67" s="139" t="str">
        <f>VLOOKUP(E67,VIP!$A$2:$O16312,2,0)</f>
        <v>DRBR686</v>
      </c>
      <c r="G67" s="141" t="str">
        <f>VLOOKUP(E67,'LISTADO ATM'!$A$2:$B$900,2,0)</f>
        <v>ATM Autoservicio Oficina Máximo Gómez</v>
      </c>
      <c r="H67" s="141" t="str">
        <f>VLOOKUP(E67,VIP!$A$2:$O21273,7,FALSE)</f>
        <v>Si</v>
      </c>
      <c r="I67" s="141" t="str">
        <f>VLOOKUP(E67,VIP!$A$2:$O13238,8,FALSE)</f>
        <v>Si</v>
      </c>
      <c r="J67" s="141" t="str">
        <f>VLOOKUP(E67,VIP!$A$2:$O13188,8,FALSE)</f>
        <v>Si</v>
      </c>
      <c r="K67" s="141" t="str">
        <f>VLOOKUP(E67,VIP!$A$2:$O16762,6,0)</f>
        <v>NO</v>
      </c>
      <c r="L67" s="153" t="s">
        <v>2212</v>
      </c>
      <c r="M67" s="93" t="s">
        <v>2437</v>
      </c>
      <c r="N67" s="93" t="s">
        <v>2443</v>
      </c>
      <c r="O67" s="141" t="s">
        <v>2445</v>
      </c>
      <c r="P67" s="153"/>
      <c r="Q67" s="93" t="s">
        <v>2212</v>
      </c>
    </row>
    <row r="68" spans="1:17" s="119" customFormat="1" ht="18" x14ac:dyDescent="0.25">
      <c r="A68" s="141" t="str">
        <f>VLOOKUP(E68,'LISTADO ATM'!$A$2:$C$901,3,0)</f>
        <v>DISTRITO NACIONAL</v>
      </c>
      <c r="B68" s="154" t="s">
        <v>2681</v>
      </c>
      <c r="C68" s="94">
        <v>44467.815833333334</v>
      </c>
      <c r="D68" s="94" t="s">
        <v>2459</v>
      </c>
      <c r="E68" s="139">
        <v>717</v>
      </c>
      <c r="F68" s="139" t="str">
        <f>VLOOKUP(E68,VIP!$A$2:$O16324,2,0)</f>
        <v>DRBR24K</v>
      </c>
      <c r="G68" s="141" t="str">
        <f>VLOOKUP(E68,'LISTADO ATM'!$A$2:$B$900,2,0)</f>
        <v xml:space="preserve">ATM Oficina Los Alcarrizos </v>
      </c>
      <c r="H68" s="141" t="str">
        <f>VLOOKUP(E68,VIP!$A$2:$O21285,7,FALSE)</f>
        <v>Si</v>
      </c>
      <c r="I68" s="141" t="str">
        <f>VLOOKUP(E68,VIP!$A$2:$O13250,8,FALSE)</f>
        <v>Si</v>
      </c>
      <c r="J68" s="141" t="str">
        <f>VLOOKUP(E68,VIP!$A$2:$O13200,8,FALSE)</f>
        <v>Si</v>
      </c>
      <c r="K68" s="141" t="str">
        <f>VLOOKUP(E68,VIP!$A$2:$O16774,6,0)</f>
        <v>SI</v>
      </c>
      <c r="L68" s="153" t="s">
        <v>2409</v>
      </c>
      <c r="M68" s="93" t="s">
        <v>2437</v>
      </c>
      <c r="N68" s="93" t="s">
        <v>2443</v>
      </c>
      <c r="O68" s="141" t="s">
        <v>2614</v>
      </c>
      <c r="P68" s="153"/>
      <c r="Q68" s="93" t="s">
        <v>2409</v>
      </c>
    </row>
    <row r="69" spans="1:17" s="119" customFormat="1" ht="18" x14ac:dyDescent="0.25">
      <c r="A69" s="141" t="str">
        <f>VLOOKUP(E69,'LISTADO ATM'!$A$2:$C$901,3,0)</f>
        <v>DISTRITO NACIONAL</v>
      </c>
      <c r="B69" s="154">
        <v>3336038679</v>
      </c>
      <c r="C69" s="94">
        <v>44466.909942129627</v>
      </c>
      <c r="D69" s="94" t="s">
        <v>2174</v>
      </c>
      <c r="E69" s="139">
        <v>719</v>
      </c>
      <c r="F69" s="157" t="str">
        <f>VLOOKUP(E69,VIP!$A$2:$O16324,2,0)</f>
        <v>DRBR419</v>
      </c>
      <c r="G69" s="141" t="str">
        <f>VLOOKUP(E69,'LISTADO ATM'!$A$2:$B$900,2,0)</f>
        <v xml:space="preserve">ATM Ayuntamiento Municipal San Luís </v>
      </c>
      <c r="H69" s="141" t="str">
        <f>VLOOKUP(E69,VIP!$A$2:$O21285,7,FALSE)</f>
        <v>Si</v>
      </c>
      <c r="I69" s="141" t="str">
        <f>VLOOKUP(E69,VIP!$A$2:$O13250,8,FALSE)</f>
        <v>Si</v>
      </c>
      <c r="J69" s="141" t="str">
        <f>VLOOKUP(E69,VIP!$A$2:$O13200,8,FALSE)</f>
        <v>Si</v>
      </c>
      <c r="K69" s="141" t="str">
        <f>VLOOKUP(E69,VIP!$A$2:$O16774,6,0)</f>
        <v>NO</v>
      </c>
      <c r="L69" s="153" t="s">
        <v>2628</v>
      </c>
      <c r="M69" s="93" t="s">
        <v>2437</v>
      </c>
      <c r="N69" s="93" t="s">
        <v>2443</v>
      </c>
      <c r="O69" s="141" t="s">
        <v>2445</v>
      </c>
      <c r="P69" s="153"/>
      <c r="Q69" s="93" t="s">
        <v>2628</v>
      </c>
    </row>
    <row r="70" spans="1:17" s="119" customFormat="1" ht="18" x14ac:dyDescent="0.25">
      <c r="A70" s="141" t="str">
        <f>VLOOKUP(E70,'LISTADO ATM'!$A$2:$C$901,3,0)</f>
        <v>ESTE</v>
      </c>
      <c r="B70" s="154" t="s">
        <v>2674</v>
      </c>
      <c r="C70" s="94">
        <v>44467.910011574073</v>
      </c>
      <c r="D70" s="94" t="s">
        <v>2440</v>
      </c>
      <c r="E70" s="139">
        <v>742</v>
      </c>
      <c r="F70" s="139" t="str">
        <f>VLOOKUP(E70,VIP!$A$2:$O16317,2,0)</f>
        <v>DRBR990</v>
      </c>
      <c r="G70" s="141" t="str">
        <f>VLOOKUP(E70,'LISTADO ATM'!$A$2:$B$900,2,0)</f>
        <v xml:space="preserve">ATM Oficina Plaza del Rey (La Romana) </v>
      </c>
      <c r="H70" s="141" t="str">
        <f>VLOOKUP(E70,VIP!$A$2:$O21278,7,FALSE)</f>
        <v>Si</v>
      </c>
      <c r="I70" s="141" t="str">
        <f>VLOOKUP(E70,VIP!$A$2:$O13243,8,FALSE)</f>
        <v>Si</v>
      </c>
      <c r="J70" s="141" t="str">
        <f>VLOOKUP(E70,VIP!$A$2:$O13193,8,FALSE)</f>
        <v>Si</v>
      </c>
      <c r="K70" s="141" t="str">
        <f>VLOOKUP(E70,VIP!$A$2:$O16767,6,0)</f>
        <v>NO</v>
      </c>
      <c r="L70" s="153" t="s">
        <v>2624</v>
      </c>
      <c r="M70" s="93" t="s">
        <v>2437</v>
      </c>
      <c r="N70" s="93" t="s">
        <v>2443</v>
      </c>
      <c r="O70" s="141" t="s">
        <v>2444</v>
      </c>
      <c r="P70" s="153"/>
      <c r="Q70" s="93" t="s">
        <v>2624</v>
      </c>
    </row>
    <row r="71" spans="1:17" s="119" customFormat="1" ht="18" x14ac:dyDescent="0.25">
      <c r="A71" s="141" t="str">
        <f>VLOOKUP(E71,'LISTADO ATM'!$A$2:$C$901,3,0)</f>
        <v>DISTRITO NACIONAL</v>
      </c>
      <c r="B71" s="154" t="s">
        <v>2699</v>
      </c>
      <c r="C71" s="94">
        <v>44467.965219907404</v>
      </c>
      <c r="D71" s="94" t="s">
        <v>2440</v>
      </c>
      <c r="E71" s="139">
        <v>744</v>
      </c>
      <c r="F71" s="139" t="str">
        <f>VLOOKUP(E71,VIP!$A$2:$O16327,2,0)</f>
        <v>DRBR289</v>
      </c>
      <c r="G71" s="141" t="str">
        <f>VLOOKUP(E71,'LISTADO ATM'!$A$2:$B$900,2,0)</f>
        <v xml:space="preserve">ATM Multicentro La Sirena Venezuela </v>
      </c>
      <c r="H71" s="141" t="str">
        <f>VLOOKUP(E71,VIP!$A$2:$O21288,7,FALSE)</f>
        <v>Si</v>
      </c>
      <c r="I71" s="141" t="str">
        <f>VLOOKUP(E71,VIP!$A$2:$O13253,8,FALSE)</f>
        <v>Si</v>
      </c>
      <c r="J71" s="141" t="str">
        <f>VLOOKUP(E71,VIP!$A$2:$O13203,8,FALSE)</f>
        <v>Si</v>
      </c>
      <c r="K71" s="141" t="str">
        <f>VLOOKUP(E71,VIP!$A$2:$O16777,6,0)</f>
        <v>SI</v>
      </c>
      <c r="L71" s="153" t="s">
        <v>2409</v>
      </c>
      <c r="M71" s="93" t="s">
        <v>2437</v>
      </c>
      <c r="N71" s="93" t="s">
        <v>2443</v>
      </c>
      <c r="O71" s="141" t="s">
        <v>2444</v>
      </c>
      <c r="P71" s="153"/>
      <c r="Q71" s="93" t="s">
        <v>2409</v>
      </c>
    </row>
    <row r="72" spans="1:17" s="119" customFormat="1" ht="18" x14ac:dyDescent="0.25">
      <c r="A72" s="141" t="str">
        <f>VLOOKUP(E72,'LISTADO ATM'!$A$2:$C$901,3,0)</f>
        <v>DISTRITO NACIONAL</v>
      </c>
      <c r="B72" s="154" t="s">
        <v>2658</v>
      </c>
      <c r="C72" s="94">
        <v>44467.692557870374</v>
      </c>
      <c r="D72" s="94" t="s">
        <v>2459</v>
      </c>
      <c r="E72" s="139">
        <v>755</v>
      </c>
      <c r="F72" s="139" t="str">
        <f>VLOOKUP(E72,VIP!$A$2:$O16332,2,0)</f>
        <v>DRBR755</v>
      </c>
      <c r="G72" s="141" t="str">
        <f>VLOOKUP(E72,'LISTADO ATM'!$A$2:$B$900,2,0)</f>
        <v xml:space="preserve">ATM Oficina Galería del Este (Plaza) </v>
      </c>
      <c r="H72" s="141" t="str">
        <f>VLOOKUP(E72,VIP!$A$2:$O21293,7,FALSE)</f>
        <v>Si</v>
      </c>
      <c r="I72" s="141" t="str">
        <f>VLOOKUP(E72,VIP!$A$2:$O13258,8,FALSE)</f>
        <v>Si</v>
      </c>
      <c r="J72" s="141" t="str">
        <f>VLOOKUP(E72,VIP!$A$2:$O13208,8,FALSE)</f>
        <v>Si</v>
      </c>
      <c r="K72" s="141" t="str">
        <f>VLOOKUP(E72,VIP!$A$2:$O16782,6,0)</f>
        <v>NO</v>
      </c>
      <c r="L72" s="153" t="s">
        <v>2409</v>
      </c>
      <c r="M72" s="93" t="s">
        <v>2437</v>
      </c>
      <c r="N72" s="93" t="s">
        <v>2443</v>
      </c>
      <c r="O72" s="141" t="s">
        <v>2614</v>
      </c>
      <c r="P72" s="153"/>
      <c r="Q72" s="93" t="s">
        <v>2409</v>
      </c>
    </row>
    <row r="73" spans="1:17" s="119" customFormat="1" ht="18" x14ac:dyDescent="0.25">
      <c r="A73" s="141" t="str">
        <f>VLOOKUP(E73,'LISTADO ATM'!$A$2:$C$901,3,0)</f>
        <v>DISTRITO NACIONAL</v>
      </c>
      <c r="B73" s="154" t="s">
        <v>2691</v>
      </c>
      <c r="C73" s="94">
        <v>44468.077141203707</v>
      </c>
      <c r="D73" s="94" t="s">
        <v>2174</v>
      </c>
      <c r="E73" s="139">
        <v>761</v>
      </c>
      <c r="F73" s="139" t="str">
        <f>VLOOKUP(E73,VIP!$A$2:$O16319,2,0)</f>
        <v>DRBR761</v>
      </c>
      <c r="G73" s="141" t="str">
        <f>VLOOKUP(E73,'LISTADO ATM'!$A$2:$B$900,2,0)</f>
        <v xml:space="preserve">ATM ISSPOL </v>
      </c>
      <c r="H73" s="141" t="str">
        <f>VLOOKUP(E73,VIP!$A$2:$O21280,7,FALSE)</f>
        <v>Si</v>
      </c>
      <c r="I73" s="141" t="str">
        <f>VLOOKUP(E73,VIP!$A$2:$O13245,8,FALSE)</f>
        <v>Si</v>
      </c>
      <c r="J73" s="141" t="str">
        <f>VLOOKUP(E73,VIP!$A$2:$O13195,8,FALSE)</f>
        <v>Si</v>
      </c>
      <c r="K73" s="141" t="str">
        <f>VLOOKUP(E73,VIP!$A$2:$O16769,6,0)</f>
        <v>NO</v>
      </c>
      <c r="L73" s="153" t="s">
        <v>2455</v>
      </c>
      <c r="M73" s="93" t="s">
        <v>2437</v>
      </c>
      <c r="N73" s="93" t="s">
        <v>2443</v>
      </c>
      <c r="O73" s="141" t="s">
        <v>2445</v>
      </c>
      <c r="P73" s="153"/>
      <c r="Q73" s="93" t="s">
        <v>2455</v>
      </c>
    </row>
    <row r="74" spans="1:17" s="119" customFormat="1" ht="18" x14ac:dyDescent="0.25">
      <c r="A74" s="141" t="str">
        <f>VLOOKUP(E74,'LISTADO ATM'!$A$2:$C$901,3,0)</f>
        <v>NORTE</v>
      </c>
      <c r="B74" s="154" t="s">
        <v>2677</v>
      </c>
      <c r="C74" s="94">
        <v>44467.883298611108</v>
      </c>
      <c r="D74" s="94" t="s">
        <v>2612</v>
      </c>
      <c r="E74" s="139">
        <v>763</v>
      </c>
      <c r="F74" s="139" t="str">
        <f>VLOOKUP(E74,VIP!$A$2:$O16320,2,0)</f>
        <v>DRBR439</v>
      </c>
      <c r="G74" s="141" t="str">
        <f>VLOOKUP(E74,'LISTADO ATM'!$A$2:$B$900,2,0)</f>
        <v xml:space="preserve">ATM UNP Montellano </v>
      </c>
      <c r="H74" s="141" t="str">
        <f>VLOOKUP(E74,VIP!$A$2:$O21281,7,FALSE)</f>
        <v>Si</v>
      </c>
      <c r="I74" s="141" t="str">
        <f>VLOOKUP(E74,VIP!$A$2:$O13246,8,FALSE)</f>
        <v>Si</v>
      </c>
      <c r="J74" s="141" t="str">
        <f>VLOOKUP(E74,VIP!$A$2:$O13196,8,FALSE)</f>
        <v>Si</v>
      </c>
      <c r="K74" s="141" t="str">
        <f>VLOOKUP(E74,VIP!$A$2:$O16770,6,0)</f>
        <v>NO</v>
      </c>
      <c r="L74" s="153" t="s">
        <v>2409</v>
      </c>
      <c r="M74" s="93" t="s">
        <v>2437</v>
      </c>
      <c r="N74" s="93" t="s">
        <v>2443</v>
      </c>
      <c r="O74" s="141" t="s">
        <v>2613</v>
      </c>
      <c r="P74" s="153"/>
      <c r="Q74" s="93" t="s">
        <v>2409</v>
      </c>
    </row>
    <row r="75" spans="1:17" s="119" customFormat="1" ht="18" x14ac:dyDescent="0.25">
      <c r="A75" s="141" t="str">
        <f>VLOOKUP(E75,'LISTADO ATM'!$A$2:$C$901,3,0)</f>
        <v>DISTRITO NACIONAL</v>
      </c>
      <c r="B75" s="154" t="s">
        <v>2652</v>
      </c>
      <c r="C75" s="94">
        <v>44467.722187500003</v>
      </c>
      <c r="D75" s="94" t="s">
        <v>2440</v>
      </c>
      <c r="E75" s="139">
        <v>793</v>
      </c>
      <c r="F75" s="139" t="str">
        <f>VLOOKUP(E75,VIP!$A$2:$O16326,2,0)</f>
        <v>DRBR793</v>
      </c>
      <c r="G75" s="141" t="str">
        <f>VLOOKUP(E75,'LISTADO ATM'!$A$2:$B$900,2,0)</f>
        <v xml:space="preserve">ATM Centro de Caja Agora Mall </v>
      </c>
      <c r="H75" s="141" t="str">
        <f>VLOOKUP(E75,VIP!$A$2:$O21287,7,FALSE)</f>
        <v>Si</v>
      </c>
      <c r="I75" s="141" t="str">
        <f>VLOOKUP(E75,VIP!$A$2:$O13252,8,FALSE)</f>
        <v>Si</v>
      </c>
      <c r="J75" s="141" t="str">
        <f>VLOOKUP(E75,VIP!$A$2:$O13202,8,FALSE)</f>
        <v>Si</v>
      </c>
      <c r="K75" s="141" t="str">
        <f>VLOOKUP(E75,VIP!$A$2:$O16776,6,0)</f>
        <v>NO</v>
      </c>
      <c r="L75" s="153" t="s">
        <v>2433</v>
      </c>
      <c r="M75" s="93" t="s">
        <v>2437</v>
      </c>
      <c r="N75" s="93" t="s">
        <v>2443</v>
      </c>
      <c r="O75" s="141" t="s">
        <v>2444</v>
      </c>
      <c r="P75" s="153"/>
      <c r="Q75" s="93" t="s">
        <v>2433</v>
      </c>
    </row>
    <row r="76" spans="1:17" s="119" customFormat="1" ht="18" x14ac:dyDescent="0.25">
      <c r="A76" s="141" t="str">
        <f>VLOOKUP(E76,'LISTADO ATM'!$A$2:$C$901,3,0)</f>
        <v>ESTE</v>
      </c>
      <c r="B76" s="154" t="s">
        <v>2641</v>
      </c>
      <c r="C76" s="94">
        <v>44467.778854166667</v>
      </c>
      <c r="D76" s="94" t="s">
        <v>2174</v>
      </c>
      <c r="E76" s="139">
        <v>795</v>
      </c>
      <c r="F76" s="139" t="str">
        <f>VLOOKUP(E76,VIP!$A$2:$O16315,2,0)</f>
        <v>DRBR795</v>
      </c>
      <c r="G76" s="141" t="str">
        <f>VLOOKUP(E76,'LISTADO ATM'!$A$2:$B$900,2,0)</f>
        <v xml:space="preserve">ATM UNP Guaymate (La Romana) </v>
      </c>
      <c r="H76" s="141" t="str">
        <f>VLOOKUP(E76,VIP!$A$2:$O21276,7,FALSE)</f>
        <v>Si</v>
      </c>
      <c r="I76" s="141" t="str">
        <f>VLOOKUP(E76,VIP!$A$2:$O13241,8,FALSE)</f>
        <v>Si</v>
      </c>
      <c r="J76" s="141" t="str">
        <f>VLOOKUP(E76,VIP!$A$2:$O13191,8,FALSE)</f>
        <v>Si</v>
      </c>
      <c r="K76" s="141" t="str">
        <f>VLOOKUP(E76,VIP!$A$2:$O16765,6,0)</f>
        <v>NO</v>
      </c>
      <c r="L76" s="153" t="s">
        <v>2238</v>
      </c>
      <c r="M76" s="93" t="s">
        <v>2437</v>
      </c>
      <c r="N76" s="93" t="s">
        <v>2443</v>
      </c>
      <c r="O76" s="141" t="s">
        <v>2445</v>
      </c>
      <c r="P76" s="153"/>
      <c r="Q76" s="93" t="s">
        <v>2238</v>
      </c>
    </row>
    <row r="77" spans="1:17" s="119" customFormat="1" ht="18" x14ac:dyDescent="0.25">
      <c r="A77" s="141" t="str">
        <f>VLOOKUP(E77,'LISTADO ATM'!$A$2:$C$901,3,0)</f>
        <v>ESTE</v>
      </c>
      <c r="B77" s="154" t="s">
        <v>2643</v>
      </c>
      <c r="C77" s="94">
        <v>44467.774907407409</v>
      </c>
      <c r="D77" s="94" t="s">
        <v>2459</v>
      </c>
      <c r="E77" s="139">
        <v>844</v>
      </c>
      <c r="F77" s="139" t="str">
        <f>VLOOKUP(E77,VIP!$A$2:$O16317,2,0)</f>
        <v>DRBR844</v>
      </c>
      <c r="G77" s="141" t="str">
        <f>VLOOKUP(E77,'LISTADO ATM'!$A$2:$B$900,2,0)</f>
        <v xml:space="preserve">ATM San Juan Shopping Center (Bávaro) </v>
      </c>
      <c r="H77" s="141" t="str">
        <f>VLOOKUP(E77,VIP!$A$2:$O21278,7,FALSE)</f>
        <v>Si</v>
      </c>
      <c r="I77" s="141" t="str">
        <f>VLOOKUP(E77,VIP!$A$2:$O13243,8,FALSE)</f>
        <v>Si</v>
      </c>
      <c r="J77" s="141" t="str">
        <f>VLOOKUP(E77,VIP!$A$2:$O13193,8,FALSE)</f>
        <v>Si</v>
      </c>
      <c r="K77" s="141" t="str">
        <f>VLOOKUP(E77,VIP!$A$2:$O16767,6,0)</f>
        <v>NO</v>
      </c>
      <c r="L77" s="153" t="s">
        <v>2624</v>
      </c>
      <c r="M77" s="93" t="s">
        <v>2437</v>
      </c>
      <c r="N77" s="93" t="s">
        <v>2443</v>
      </c>
      <c r="O77" s="141" t="s">
        <v>2614</v>
      </c>
      <c r="P77" s="153"/>
      <c r="Q77" s="93" t="s">
        <v>2624</v>
      </c>
    </row>
    <row r="78" spans="1:17" s="119" customFormat="1" ht="18" x14ac:dyDescent="0.25">
      <c r="A78" s="141" t="str">
        <f>VLOOKUP(E78,'LISTADO ATM'!$A$2:$C$901,3,0)</f>
        <v>ESTE</v>
      </c>
      <c r="B78" s="154" t="s">
        <v>2669</v>
      </c>
      <c r="C78" s="94">
        <v>44467.649444444447</v>
      </c>
      <c r="D78" s="94" t="s">
        <v>2174</v>
      </c>
      <c r="E78" s="139">
        <v>893</v>
      </c>
      <c r="F78" s="139" t="str">
        <f>VLOOKUP(E78,VIP!$A$2:$O16344,2,0)</f>
        <v>DRBR893</v>
      </c>
      <c r="G78" s="141" t="str">
        <f>VLOOKUP(E78,'LISTADO ATM'!$A$2:$B$900,2,0)</f>
        <v xml:space="preserve">ATM Hotel Be Live Canoa (Bayahibe) II </v>
      </c>
      <c r="H78" s="141" t="str">
        <f>VLOOKUP(E78,VIP!$A$2:$O21305,7,FALSE)</f>
        <v>Si</v>
      </c>
      <c r="I78" s="141" t="str">
        <f>VLOOKUP(E78,VIP!$A$2:$O13270,8,FALSE)</f>
        <v>Si</v>
      </c>
      <c r="J78" s="141" t="str">
        <f>VLOOKUP(E78,VIP!$A$2:$O13220,8,FALSE)</f>
        <v>Si</v>
      </c>
      <c r="K78" s="141" t="str">
        <f>VLOOKUP(E78,VIP!$A$2:$O16794,6,0)</f>
        <v>NO</v>
      </c>
      <c r="L78" s="153" t="s">
        <v>2238</v>
      </c>
      <c r="M78" s="93" t="s">
        <v>2437</v>
      </c>
      <c r="N78" s="93" t="s">
        <v>2625</v>
      </c>
      <c r="O78" s="141" t="s">
        <v>2445</v>
      </c>
      <c r="P78" s="153"/>
      <c r="Q78" s="93" t="s">
        <v>2238</v>
      </c>
    </row>
    <row r="79" spans="1:17" s="119" customFormat="1" ht="18" x14ac:dyDescent="0.25">
      <c r="A79" s="141" t="str">
        <f>VLOOKUP(E79,'LISTADO ATM'!$A$2:$C$901,3,0)</f>
        <v>ESTE</v>
      </c>
      <c r="B79" s="154" t="s">
        <v>2664</v>
      </c>
      <c r="C79" s="94">
        <v>44467.658032407409</v>
      </c>
      <c r="D79" s="94" t="s">
        <v>2174</v>
      </c>
      <c r="E79" s="139">
        <v>899</v>
      </c>
      <c r="F79" s="139" t="str">
        <f>VLOOKUP(E79,VIP!$A$2:$O16338,2,0)</f>
        <v>DRBR899</v>
      </c>
      <c r="G79" s="141" t="str">
        <f>VLOOKUP(E79,'LISTADO ATM'!$A$2:$B$900,2,0)</f>
        <v xml:space="preserve">ATM Oficina Punta Cana </v>
      </c>
      <c r="H79" s="141" t="str">
        <f>VLOOKUP(E79,VIP!$A$2:$O21299,7,FALSE)</f>
        <v>Si</v>
      </c>
      <c r="I79" s="141" t="str">
        <f>VLOOKUP(E79,VIP!$A$2:$O13264,8,FALSE)</f>
        <v>Si</v>
      </c>
      <c r="J79" s="141" t="str">
        <f>VLOOKUP(E79,VIP!$A$2:$O13214,8,FALSE)</f>
        <v>Si</v>
      </c>
      <c r="K79" s="141" t="str">
        <f>VLOOKUP(E79,VIP!$A$2:$O16788,6,0)</f>
        <v>NO</v>
      </c>
      <c r="L79" s="153" t="s">
        <v>2455</v>
      </c>
      <c r="M79" s="93" t="s">
        <v>2437</v>
      </c>
      <c r="N79" s="93" t="s">
        <v>2625</v>
      </c>
      <c r="O79" s="141" t="s">
        <v>2445</v>
      </c>
      <c r="P79" s="153"/>
      <c r="Q79" s="93" t="s">
        <v>2455</v>
      </c>
    </row>
    <row r="80" spans="1:17" s="119" customFormat="1" ht="18" x14ac:dyDescent="0.25">
      <c r="A80" s="141" t="str">
        <f>VLOOKUP(E80,'LISTADO ATM'!$A$2:$C$901,3,0)</f>
        <v>DISTRITO NACIONAL</v>
      </c>
      <c r="B80" s="154" t="s">
        <v>2686</v>
      </c>
      <c r="C80" s="94">
        <v>44468.109282407408</v>
      </c>
      <c r="D80" s="94" t="s">
        <v>2174</v>
      </c>
      <c r="E80" s="139">
        <v>902</v>
      </c>
      <c r="F80" s="139" t="str">
        <f>VLOOKUP(E80,VIP!$A$2:$O16314,2,0)</f>
        <v>DRBR16A</v>
      </c>
      <c r="G80" s="141" t="str">
        <f>VLOOKUP(E80,'LISTADO ATM'!$A$2:$B$900,2,0)</f>
        <v xml:space="preserve">ATM Oficina Plaza Florida </v>
      </c>
      <c r="H80" s="141" t="str">
        <f>VLOOKUP(E80,VIP!$A$2:$O21275,7,FALSE)</f>
        <v>Si</v>
      </c>
      <c r="I80" s="141" t="str">
        <f>VLOOKUP(E80,VIP!$A$2:$O13240,8,FALSE)</f>
        <v>Si</v>
      </c>
      <c r="J80" s="141" t="str">
        <f>VLOOKUP(E80,VIP!$A$2:$O13190,8,FALSE)</f>
        <v>Si</v>
      </c>
      <c r="K80" s="141" t="str">
        <f>VLOOKUP(E80,VIP!$A$2:$O16764,6,0)</f>
        <v>NO</v>
      </c>
      <c r="L80" s="153" t="s">
        <v>2212</v>
      </c>
      <c r="M80" s="93" t="s">
        <v>2437</v>
      </c>
      <c r="N80" s="93" t="s">
        <v>2443</v>
      </c>
      <c r="O80" s="141" t="s">
        <v>2445</v>
      </c>
      <c r="P80" s="153"/>
      <c r="Q80" s="93" t="s">
        <v>2212</v>
      </c>
    </row>
    <row r="81" spans="1:17" s="119" customFormat="1" ht="18" x14ac:dyDescent="0.25">
      <c r="A81" s="141" t="str">
        <f>VLOOKUP(E81,'LISTADO ATM'!$A$2:$C$901,3,0)</f>
        <v>DISTRITO NACIONAL</v>
      </c>
      <c r="B81" s="154">
        <v>3336039783</v>
      </c>
      <c r="C81" s="94">
        <v>44467.585879629631</v>
      </c>
      <c r="D81" s="94" t="s">
        <v>2459</v>
      </c>
      <c r="E81" s="139">
        <v>911</v>
      </c>
      <c r="F81" s="157" t="str">
        <f>VLOOKUP(E81,VIP!$A$2:$O16323,2,0)</f>
        <v>DRBR911</v>
      </c>
      <c r="G81" s="141" t="str">
        <f>VLOOKUP(E81,'LISTADO ATM'!$A$2:$B$900,2,0)</f>
        <v xml:space="preserve">ATM Oficina Venezuela II </v>
      </c>
      <c r="H81" s="141" t="str">
        <f>VLOOKUP(E81,VIP!$A$2:$O21284,7,FALSE)</f>
        <v>Si</v>
      </c>
      <c r="I81" s="141" t="str">
        <f>VLOOKUP(E81,VIP!$A$2:$O13249,8,FALSE)</f>
        <v>Si</v>
      </c>
      <c r="J81" s="141" t="str">
        <f>VLOOKUP(E81,VIP!$A$2:$O13199,8,FALSE)</f>
        <v>Si</v>
      </c>
      <c r="K81" s="141" t="str">
        <f>VLOOKUP(E81,VIP!$A$2:$O16773,6,0)</f>
        <v>SI</v>
      </c>
      <c r="L81" s="153" t="s">
        <v>2409</v>
      </c>
      <c r="M81" s="93" t="s">
        <v>2437</v>
      </c>
      <c r="N81" s="93" t="s">
        <v>2443</v>
      </c>
      <c r="O81" s="141" t="s">
        <v>2614</v>
      </c>
      <c r="P81" s="153"/>
      <c r="Q81" s="93" t="s">
        <v>2409</v>
      </c>
    </row>
    <row r="82" spans="1:17" s="119" customFormat="1" ht="18" x14ac:dyDescent="0.25">
      <c r="A82" s="141" t="str">
        <f>VLOOKUP(E82,'LISTADO ATM'!$A$2:$C$901,3,0)</f>
        <v>DISTRITO NACIONAL</v>
      </c>
      <c r="B82" s="154">
        <v>3336038779</v>
      </c>
      <c r="C82" s="94">
        <v>44467.336331018516</v>
      </c>
      <c r="D82" s="94" t="s">
        <v>2440</v>
      </c>
      <c r="E82" s="139">
        <v>927</v>
      </c>
      <c r="F82" s="157" t="str">
        <f>VLOOKUP(E82,VIP!$A$2:$O16294,2,0)</f>
        <v>DRBR927</v>
      </c>
      <c r="G82" s="141" t="str">
        <f>VLOOKUP(E82,'LISTADO ATM'!$A$2:$B$900,2,0)</f>
        <v>ATM S/M Bravo La Esperilla</v>
      </c>
      <c r="H82" s="141" t="str">
        <f>VLOOKUP(E82,VIP!$A$2:$O21255,7,FALSE)</f>
        <v>Si</v>
      </c>
      <c r="I82" s="141" t="str">
        <f>VLOOKUP(E82,VIP!$A$2:$O13220,8,FALSE)</f>
        <v>Si</v>
      </c>
      <c r="J82" s="141" t="str">
        <f>VLOOKUP(E82,VIP!$A$2:$O13170,8,FALSE)</f>
        <v>Si</v>
      </c>
      <c r="K82" s="141" t="str">
        <f>VLOOKUP(E82,VIP!$A$2:$O16744,6,0)</f>
        <v>NO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s="119" customFormat="1" ht="18" x14ac:dyDescent="0.25">
      <c r="A83" s="141" t="str">
        <f>VLOOKUP(E83,'LISTADO ATM'!$A$2:$C$901,3,0)</f>
        <v>DISTRITO NACIONAL</v>
      </c>
      <c r="B83" s="154" t="s">
        <v>2687</v>
      </c>
      <c r="C83" s="94">
        <v>44468.108020833337</v>
      </c>
      <c r="D83" s="94" t="s">
        <v>2174</v>
      </c>
      <c r="E83" s="139">
        <v>943</v>
      </c>
      <c r="F83" s="139" t="str">
        <f>VLOOKUP(E83,VIP!$A$2:$O16315,2,0)</f>
        <v>DRBR16K</v>
      </c>
      <c r="G83" s="141" t="str">
        <f>VLOOKUP(E83,'LISTADO ATM'!$A$2:$B$900,2,0)</f>
        <v xml:space="preserve">ATM Oficina Tránsito Terreste </v>
      </c>
      <c r="H83" s="141" t="str">
        <f>VLOOKUP(E83,VIP!$A$2:$O21276,7,FALSE)</f>
        <v>Si</v>
      </c>
      <c r="I83" s="141" t="str">
        <f>VLOOKUP(E83,VIP!$A$2:$O13241,8,FALSE)</f>
        <v>Si</v>
      </c>
      <c r="J83" s="141" t="str">
        <f>VLOOKUP(E83,VIP!$A$2:$O13191,8,FALSE)</f>
        <v>Si</v>
      </c>
      <c r="K83" s="141" t="str">
        <f>VLOOKUP(E83,VIP!$A$2:$O16765,6,0)</f>
        <v>NO</v>
      </c>
      <c r="L83" s="153" t="s">
        <v>2212</v>
      </c>
      <c r="M83" s="93" t="s">
        <v>2437</v>
      </c>
      <c r="N83" s="93" t="s">
        <v>2443</v>
      </c>
      <c r="O83" s="141" t="s">
        <v>2445</v>
      </c>
      <c r="P83" s="153"/>
      <c r="Q83" s="93" t="s">
        <v>2212</v>
      </c>
    </row>
    <row r="84" spans="1:17" s="119" customFormat="1" ht="18" x14ac:dyDescent="0.25">
      <c r="A84" s="141" t="str">
        <f>VLOOKUP(E84,'LISTADO ATM'!$A$2:$C$901,3,0)</f>
        <v>DISTRITO NACIONAL</v>
      </c>
      <c r="B84" s="154" t="s">
        <v>2693</v>
      </c>
      <c r="C84" s="94">
        <v>44468.068715277775</v>
      </c>
      <c r="D84" s="94" t="s">
        <v>2174</v>
      </c>
      <c r="E84" s="139">
        <v>952</v>
      </c>
      <c r="F84" s="139" t="str">
        <f>VLOOKUP(E84,VIP!$A$2:$O16321,2,0)</f>
        <v>DRBR16L</v>
      </c>
      <c r="G84" s="141" t="str">
        <f>VLOOKUP(E84,'LISTADO ATM'!$A$2:$B$900,2,0)</f>
        <v xml:space="preserve">ATM Alvarez Rivas </v>
      </c>
      <c r="H84" s="141" t="str">
        <f>VLOOKUP(E84,VIP!$A$2:$O21282,7,FALSE)</f>
        <v>Si</v>
      </c>
      <c r="I84" s="141" t="str">
        <f>VLOOKUP(E84,VIP!$A$2:$O13247,8,FALSE)</f>
        <v>Si</v>
      </c>
      <c r="J84" s="141" t="str">
        <f>VLOOKUP(E84,VIP!$A$2:$O13197,8,FALSE)</f>
        <v>Si</v>
      </c>
      <c r="K84" s="141" t="str">
        <f>VLOOKUP(E84,VIP!$A$2:$O16771,6,0)</f>
        <v>NO</v>
      </c>
      <c r="L84" s="153" t="s">
        <v>2212</v>
      </c>
      <c r="M84" s="93" t="s">
        <v>2437</v>
      </c>
      <c r="N84" s="93" t="s">
        <v>2443</v>
      </c>
      <c r="O84" s="141" t="s">
        <v>2445</v>
      </c>
      <c r="P84" s="153"/>
      <c r="Q84" s="93" t="s">
        <v>2212</v>
      </c>
    </row>
    <row r="85" spans="1:17" s="119" customFormat="1" ht="18" x14ac:dyDescent="0.25">
      <c r="A85" s="141" t="str">
        <f>VLOOKUP(E85,'LISTADO ATM'!$A$2:$C$901,3,0)</f>
        <v>DISTRITO NACIONAL</v>
      </c>
      <c r="B85" s="154" t="s">
        <v>2651</v>
      </c>
      <c r="C85" s="94">
        <v>44467.726388888892</v>
      </c>
      <c r="D85" s="94" t="s">
        <v>2459</v>
      </c>
      <c r="E85" s="139">
        <v>957</v>
      </c>
      <c r="F85" s="139" t="str">
        <f>VLOOKUP(E85,VIP!$A$2:$O16325,2,0)</f>
        <v>DRBR23F</v>
      </c>
      <c r="G85" s="141" t="str">
        <f>VLOOKUP(E85,'LISTADO ATM'!$A$2:$B$900,2,0)</f>
        <v xml:space="preserve">ATM Oficina Venezuela </v>
      </c>
      <c r="H85" s="141" t="str">
        <f>VLOOKUP(E85,VIP!$A$2:$O21286,7,FALSE)</f>
        <v>Si</v>
      </c>
      <c r="I85" s="141" t="str">
        <f>VLOOKUP(E85,VIP!$A$2:$O13251,8,FALSE)</f>
        <v>Si</v>
      </c>
      <c r="J85" s="141" t="str">
        <f>VLOOKUP(E85,VIP!$A$2:$O13201,8,FALSE)</f>
        <v>Si</v>
      </c>
      <c r="K85" s="141" t="str">
        <f>VLOOKUP(E85,VIP!$A$2:$O16775,6,0)</f>
        <v>SI</v>
      </c>
      <c r="L85" s="153" t="s">
        <v>2409</v>
      </c>
      <c r="M85" s="93" t="s">
        <v>2437</v>
      </c>
      <c r="N85" s="93" t="s">
        <v>2443</v>
      </c>
      <c r="O85" s="141" t="s">
        <v>2614</v>
      </c>
      <c r="P85" s="153"/>
      <c r="Q85" s="93" t="s">
        <v>2409</v>
      </c>
    </row>
    <row r="86" spans="1:17" s="119" customFormat="1" ht="18" x14ac:dyDescent="0.25">
      <c r="A86" s="141" t="str">
        <f>VLOOKUP(E86,'LISTADO ATM'!$A$2:$C$901,3,0)</f>
        <v>NORTE</v>
      </c>
      <c r="B86" s="154" t="s">
        <v>2673</v>
      </c>
      <c r="C86" s="94">
        <v>44467.91201388889</v>
      </c>
      <c r="D86" s="94" t="s">
        <v>2612</v>
      </c>
      <c r="E86" s="139">
        <v>965</v>
      </c>
      <c r="F86" s="139" t="str">
        <f>VLOOKUP(E86,VIP!$A$2:$O16316,2,0)</f>
        <v>DRBR965</v>
      </c>
      <c r="G86" s="141" t="str">
        <f>VLOOKUP(E86,'LISTADO ATM'!$A$2:$B$900,2,0)</f>
        <v xml:space="preserve">ATM S/M La Fuente FUN (Santiago) </v>
      </c>
      <c r="H86" s="141" t="str">
        <f>VLOOKUP(E86,VIP!$A$2:$O21277,7,FALSE)</f>
        <v>Si</v>
      </c>
      <c r="I86" s="141" t="str">
        <f>VLOOKUP(E86,VIP!$A$2:$O13242,8,FALSE)</f>
        <v>Si</v>
      </c>
      <c r="J86" s="141" t="str">
        <f>VLOOKUP(E86,VIP!$A$2:$O13192,8,FALSE)</f>
        <v>Si</v>
      </c>
      <c r="K86" s="141" t="str">
        <f>VLOOKUP(E86,VIP!$A$2:$O16766,6,0)</f>
        <v>NO</v>
      </c>
      <c r="L86" s="153" t="s">
        <v>2624</v>
      </c>
      <c r="M86" s="93" t="s">
        <v>2437</v>
      </c>
      <c r="N86" s="93" t="s">
        <v>2443</v>
      </c>
      <c r="O86" s="141" t="s">
        <v>2613</v>
      </c>
      <c r="P86" s="153"/>
      <c r="Q86" s="93" t="s">
        <v>2624</v>
      </c>
    </row>
    <row r="87" spans="1:17" s="119" customFormat="1" ht="18" x14ac:dyDescent="0.25">
      <c r="A87" s="141" t="str">
        <f>VLOOKUP(E87,'LISTADO ATM'!$A$2:$C$901,3,0)</f>
        <v>SUR</v>
      </c>
      <c r="B87" s="154" t="s">
        <v>2692</v>
      </c>
      <c r="C87" s="94">
        <v>44468.071435185186</v>
      </c>
      <c r="D87" s="94" t="s">
        <v>2174</v>
      </c>
      <c r="E87" s="139">
        <v>968</v>
      </c>
      <c r="F87" s="139" t="str">
        <f>VLOOKUP(E87,VIP!$A$2:$O16320,2,0)</f>
        <v>DRBR24I</v>
      </c>
      <c r="G87" s="141" t="str">
        <f>VLOOKUP(E87,'LISTADO ATM'!$A$2:$B$900,2,0)</f>
        <v xml:space="preserve">ATM UNP Mercado Baní </v>
      </c>
      <c r="H87" s="141" t="str">
        <f>VLOOKUP(E87,VIP!$A$2:$O21281,7,FALSE)</f>
        <v>Si</v>
      </c>
      <c r="I87" s="141" t="str">
        <f>VLOOKUP(E87,VIP!$A$2:$O13246,8,FALSE)</f>
        <v>Si</v>
      </c>
      <c r="J87" s="141" t="str">
        <f>VLOOKUP(E87,VIP!$A$2:$O13196,8,FALSE)</f>
        <v>Si</v>
      </c>
      <c r="K87" s="141" t="str">
        <f>VLOOKUP(E87,VIP!$A$2:$O16770,6,0)</f>
        <v>SI</v>
      </c>
      <c r="L87" s="153" t="s">
        <v>2212</v>
      </c>
      <c r="M87" s="93" t="s">
        <v>2437</v>
      </c>
      <c r="N87" s="93" t="s">
        <v>2443</v>
      </c>
      <c r="O87" s="141" t="s">
        <v>2445</v>
      </c>
      <c r="P87" s="153"/>
      <c r="Q87" s="93" t="s">
        <v>2212</v>
      </c>
    </row>
    <row r="88" spans="1:17" s="119" customFormat="1" ht="18" x14ac:dyDescent="0.25">
      <c r="A88" s="141" t="str">
        <f>VLOOKUP(E88,'LISTADO ATM'!$A$2:$C$901,3,0)</f>
        <v>DISTRITO NACIONAL</v>
      </c>
      <c r="B88" s="154" t="s">
        <v>2662</v>
      </c>
      <c r="C88" s="94">
        <v>44467.660752314812</v>
      </c>
      <c r="D88" s="94" t="s">
        <v>2174</v>
      </c>
      <c r="E88" s="139">
        <v>976</v>
      </c>
      <c r="F88" s="139" t="str">
        <f>VLOOKUP(E88,VIP!$A$2:$O16336,2,0)</f>
        <v>DRBR24W</v>
      </c>
      <c r="G88" s="141" t="str">
        <f>VLOOKUP(E88,'LISTADO ATM'!$A$2:$B$900,2,0)</f>
        <v xml:space="preserve">ATM Oficina Diamond Plaza I </v>
      </c>
      <c r="H88" s="141" t="str">
        <f>VLOOKUP(E88,VIP!$A$2:$O21297,7,FALSE)</f>
        <v>Si</v>
      </c>
      <c r="I88" s="141" t="str">
        <f>VLOOKUP(E88,VIP!$A$2:$O13262,8,FALSE)</f>
        <v>Si</v>
      </c>
      <c r="J88" s="141" t="str">
        <f>VLOOKUP(E88,VIP!$A$2:$O13212,8,FALSE)</f>
        <v>Si</v>
      </c>
      <c r="K88" s="141" t="str">
        <f>VLOOKUP(E88,VIP!$A$2:$O16786,6,0)</f>
        <v>NO</v>
      </c>
      <c r="L88" s="153" t="s">
        <v>2455</v>
      </c>
      <c r="M88" s="93" t="s">
        <v>2437</v>
      </c>
      <c r="N88" s="93" t="s">
        <v>2625</v>
      </c>
      <c r="O88" s="141" t="s">
        <v>2445</v>
      </c>
      <c r="P88" s="153"/>
      <c r="Q88" s="93" t="s">
        <v>2455</v>
      </c>
    </row>
    <row r="89" spans="1:17" s="119" customFormat="1" ht="18" x14ac:dyDescent="0.25">
      <c r="A89" s="141" t="str">
        <f>VLOOKUP(E89,'LISTADO ATM'!$A$2:$C$901,3,0)</f>
        <v>NORTE</v>
      </c>
      <c r="B89" s="154" t="s">
        <v>2676</v>
      </c>
      <c r="C89" s="94">
        <v>44467.88590277778</v>
      </c>
      <c r="D89" s="94" t="s">
        <v>2459</v>
      </c>
      <c r="E89" s="139">
        <v>991</v>
      </c>
      <c r="F89" s="139" t="str">
        <f>VLOOKUP(E89,VIP!$A$2:$O16319,2,0)</f>
        <v>DRBR991</v>
      </c>
      <c r="G89" s="141" t="str">
        <f>VLOOKUP(E89,'LISTADO ATM'!$A$2:$B$900,2,0)</f>
        <v xml:space="preserve">ATM UNP Las Matas de Santa Cruz </v>
      </c>
      <c r="H89" s="141" t="str">
        <f>VLOOKUP(E89,VIP!$A$2:$O21280,7,FALSE)</f>
        <v>Si</v>
      </c>
      <c r="I89" s="141" t="str">
        <f>VLOOKUP(E89,VIP!$A$2:$O13245,8,FALSE)</f>
        <v>Si</v>
      </c>
      <c r="J89" s="141" t="str">
        <f>VLOOKUP(E89,VIP!$A$2:$O13195,8,FALSE)</f>
        <v>Si</v>
      </c>
      <c r="K89" s="141" t="str">
        <f>VLOOKUP(E89,VIP!$A$2:$O16769,6,0)</f>
        <v>NO</v>
      </c>
      <c r="L89" s="153" t="s">
        <v>2409</v>
      </c>
      <c r="M89" s="93" t="s">
        <v>2437</v>
      </c>
      <c r="N89" s="93" t="s">
        <v>2443</v>
      </c>
      <c r="O89" s="141" t="s">
        <v>2614</v>
      </c>
      <c r="P89" s="153"/>
      <c r="Q89" s="93" t="s">
        <v>2409</v>
      </c>
    </row>
    <row r="90" spans="1:17" s="119" customFormat="1" ht="18" x14ac:dyDescent="0.25">
      <c r="A90" s="141" t="str">
        <f>VLOOKUP(E90,'LISTADO ATM'!$A$2:$C$901,3,0)</f>
        <v>SUR</v>
      </c>
      <c r="B90" s="154" t="s">
        <v>2665</v>
      </c>
      <c r="C90" s="94">
        <v>44467.65730324074</v>
      </c>
      <c r="D90" s="94" t="s">
        <v>2174</v>
      </c>
      <c r="E90" s="139">
        <v>995</v>
      </c>
      <c r="F90" s="139" t="str">
        <f>VLOOKUP(E90,VIP!$A$2:$O16339,2,0)</f>
        <v>DRBR545</v>
      </c>
      <c r="G90" s="141" t="str">
        <f>VLOOKUP(E90,'LISTADO ATM'!$A$2:$B$900,2,0)</f>
        <v xml:space="preserve">ATM Oficina San Cristobal III (Lobby) </v>
      </c>
      <c r="H90" s="141" t="str">
        <f>VLOOKUP(E90,VIP!$A$2:$O21300,7,FALSE)</f>
        <v>Si</v>
      </c>
      <c r="I90" s="141" t="str">
        <f>VLOOKUP(E90,VIP!$A$2:$O13265,8,FALSE)</f>
        <v>No</v>
      </c>
      <c r="J90" s="141" t="str">
        <f>VLOOKUP(E90,VIP!$A$2:$O13215,8,FALSE)</f>
        <v>No</v>
      </c>
      <c r="K90" s="141" t="str">
        <f>VLOOKUP(E90,VIP!$A$2:$O16789,6,0)</f>
        <v>NO</v>
      </c>
      <c r="L90" s="153" t="s">
        <v>2455</v>
      </c>
      <c r="M90" s="93" t="s">
        <v>2437</v>
      </c>
      <c r="N90" s="93" t="s">
        <v>2625</v>
      </c>
      <c r="O90" s="141" t="s">
        <v>2445</v>
      </c>
      <c r="P90" s="153"/>
      <c r="Q90" s="93" t="s">
        <v>2455</v>
      </c>
    </row>
    <row r="1022871" spans="16:16" ht="18" x14ac:dyDescent="0.25">
      <c r="P1022871" s="127"/>
    </row>
  </sheetData>
  <autoFilter ref="A4:Q35">
    <sortState ref="A5:Q91">
      <sortCondition sortBy="cellColor" ref="E4:E36" dxfId="6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1:B1048576 B1:B4">
    <cfRule type="duplicateValues" dxfId="634" priority="162935"/>
    <cfRule type="duplicateValues" dxfId="633" priority="162936"/>
  </conditionalFormatting>
  <conditionalFormatting sqref="B91:B1048576 B1:B4">
    <cfRule type="duplicateValues" dxfId="632" priority="162943"/>
  </conditionalFormatting>
  <conditionalFormatting sqref="B91:B1048576">
    <cfRule type="duplicateValues" dxfId="631" priority="162947"/>
    <cfRule type="duplicateValues" dxfId="630" priority="162948"/>
  </conditionalFormatting>
  <conditionalFormatting sqref="B91:B1048576 B1:B4">
    <cfRule type="duplicateValues" dxfId="629" priority="162953"/>
    <cfRule type="duplicateValues" dxfId="628" priority="162954"/>
    <cfRule type="duplicateValues" dxfId="627" priority="162955"/>
  </conditionalFormatting>
  <conditionalFormatting sqref="B91:B1048576">
    <cfRule type="duplicateValues" dxfId="626" priority="162965"/>
  </conditionalFormatting>
  <conditionalFormatting sqref="E91:E1048576 E1:E4">
    <cfRule type="duplicateValues" dxfId="625" priority="162968"/>
  </conditionalFormatting>
  <conditionalFormatting sqref="E91:E1048576">
    <cfRule type="duplicateValues" dxfId="624" priority="162972"/>
  </conditionalFormatting>
  <conditionalFormatting sqref="E91:E1048576 E1:E4">
    <cfRule type="duplicateValues" dxfId="623" priority="162975"/>
    <cfRule type="duplicateValues" dxfId="622" priority="162976"/>
  </conditionalFormatting>
  <conditionalFormatting sqref="E91:E1048576 E1:E4">
    <cfRule type="duplicateValues" dxfId="621" priority="162983"/>
    <cfRule type="duplicateValues" dxfId="620" priority="162984"/>
    <cfRule type="duplicateValues" dxfId="619" priority="162985"/>
  </conditionalFormatting>
  <conditionalFormatting sqref="E91:E1048576">
    <cfRule type="duplicateValues" dxfId="618" priority="162995"/>
    <cfRule type="duplicateValues" dxfId="617" priority="162996"/>
    <cfRule type="duplicateValues" dxfId="616" priority="162997"/>
  </conditionalFormatting>
  <conditionalFormatting sqref="E91:E1048576">
    <cfRule type="duplicateValues" dxfId="615" priority="163004"/>
    <cfRule type="duplicateValues" dxfId="614" priority="163005"/>
  </conditionalFormatting>
  <conditionalFormatting sqref="B91:B1048576 B1:B4">
    <cfRule type="duplicateValues" dxfId="613" priority="163010"/>
    <cfRule type="duplicateValues" dxfId="612" priority="163011"/>
    <cfRule type="duplicateValues" dxfId="611" priority="163012"/>
    <cfRule type="duplicateValues" dxfId="610" priority="163013"/>
  </conditionalFormatting>
  <conditionalFormatting sqref="B91:B1048576 B1:B4">
    <cfRule type="duplicateValues" dxfId="609" priority="163030"/>
    <cfRule type="duplicateValues" dxfId="608" priority="163031"/>
    <cfRule type="duplicateValues" dxfId="607" priority="163032"/>
    <cfRule type="duplicateValues" dxfId="606" priority="163033"/>
    <cfRule type="duplicateValues" dxfId="605" priority="163034"/>
  </conditionalFormatting>
  <conditionalFormatting sqref="E91:E1048576 E1:E4">
    <cfRule type="duplicateValues" dxfId="604" priority="163045"/>
    <cfRule type="duplicateValues" dxfId="603" priority="163046"/>
    <cfRule type="duplicateValues" dxfId="602" priority="163047"/>
    <cfRule type="duplicateValues" dxfId="601" priority="163048"/>
  </conditionalFormatting>
  <conditionalFormatting sqref="B91:B1048576">
    <cfRule type="duplicateValues" dxfId="600" priority="644"/>
    <cfRule type="duplicateValues" dxfId="599" priority="661"/>
    <cfRule type="duplicateValues" dxfId="598" priority="662"/>
  </conditionalFormatting>
  <conditionalFormatting sqref="B91:B1048576">
    <cfRule type="duplicateValues" dxfId="597" priority="213"/>
  </conditionalFormatting>
  <conditionalFormatting sqref="E91:E1048576">
    <cfRule type="duplicateValues" dxfId="596" priority="212"/>
  </conditionalFormatting>
  <conditionalFormatting sqref="E91:E1048576 E1:E24">
    <cfRule type="duplicateValues" dxfId="595" priority="99"/>
  </conditionalFormatting>
  <conditionalFormatting sqref="B12:B35">
    <cfRule type="duplicateValues" dxfId="594" priority="173209"/>
    <cfRule type="duplicateValues" dxfId="593" priority="173210"/>
    <cfRule type="duplicateValues" dxfId="592" priority="173211"/>
  </conditionalFormatting>
  <conditionalFormatting sqref="B12:B35">
    <cfRule type="duplicateValues" dxfId="591" priority="173212"/>
    <cfRule type="duplicateValues" dxfId="590" priority="173213"/>
  </conditionalFormatting>
  <conditionalFormatting sqref="B12:B35">
    <cfRule type="duplicateValues" dxfId="589" priority="173214"/>
  </conditionalFormatting>
  <conditionalFormatting sqref="E12:E24">
    <cfRule type="duplicateValues" dxfId="588" priority="173215"/>
  </conditionalFormatting>
  <conditionalFormatting sqref="E12:E24">
    <cfRule type="duplicateValues" dxfId="587" priority="173216"/>
    <cfRule type="duplicateValues" dxfId="586" priority="173217"/>
  </conditionalFormatting>
  <conditionalFormatting sqref="E12:E24">
    <cfRule type="duplicateValues" dxfId="585" priority="173218"/>
    <cfRule type="duplicateValues" dxfId="584" priority="173219"/>
    <cfRule type="duplicateValues" dxfId="583" priority="173220"/>
  </conditionalFormatting>
  <conditionalFormatting sqref="B12:B35">
    <cfRule type="duplicateValues" dxfId="582" priority="173221"/>
    <cfRule type="duplicateValues" dxfId="581" priority="173222"/>
    <cfRule type="duplicateValues" dxfId="580" priority="173223"/>
    <cfRule type="duplicateValues" dxfId="579" priority="173224"/>
  </conditionalFormatting>
  <conditionalFormatting sqref="B12:B35">
    <cfRule type="duplicateValues" dxfId="578" priority="173225"/>
    <cfRule type="duplicateValues" dxfId="577" priority="173226"/>
    <cfRule type="duplicateValues" dxfId="576" priority="173227"/>
    <cfRule type="duplicateValues" dxfId="575" priority="173228"/>
    <cfRule type="duplicateValues" dxfId="574" priority="173229"/>
  </conditionalFormatting>
  <conditionalFormatting sqref="E12:E24">
    <cfRule type="duplicateValues" dxfId="573" priority="173230"/>
    <cfRule type="duplicateValues" dxfId="572" priority="173231"/>
    <cfRule type="duplicateValues" dxfId="571" priority="173232"/>
    <cfRule type="duplicateValues" dxfId="570" priority="173233"/>
  </conditionalFormatting>
  <conditionalFormatting sqref="E25:F62 F63:F76">
    <cfRule type="duplicateValues" dxfId="569" priority="174278"/>
  </conditionalFormatting>
  <conditionalFormatting sqref="E25:F62 F63:F76">
    <cfRule type="duplicateValues" dxfId="568" priority="174280"/>
    <cfRule type="duplicateValues" dxfId="567" priority="174281"/>
  </conditionalFormatting>
  <conditionalFormatting sqref="E25:F62 F63:F76">
    <cfRule type="duplicateValues" dxfId="566" priority="174284"/>
    <cfRule type="duplicateValues" dxfId="565" priority="174285"/>
    <cfRule type="duplicateValues" dxfId="564" priority="174286"/>
  </conditionalFormatting>
  <conditionalFormatting sqref="E25:F62 F63:F76">
    <cfRule type="duplicateValues" dxfId="563" priority="174290"/>
    <cfRule type="duplicateValues" dxfId="562" priority="174291"/>
    <cfRule type="duplicateValues" dxfId="561" priority="174292"/>
    <cfRule type="duplicateValues" dxfId="560" priority="174293"/>
  </conditionalFormatting>
  <conditionalFormatting sqref="B63:B76">
    <cfRule type="duplicateValues" dxfId="559" priority="59"/>
    <cfRule type="duplicateValues" dxfId="558" priority="60"/>
    <cfRule type="duplicateValues" dxfId="557" priority="61"/>
  </conditionalFormatting>
  <conditionalFormatting sqref="B63:B76">
    <cfRule type="duplicateValues" dxfId="556" priority="57"/>
    <cfRule type="duplicateValues" dxfId="555" priority="58"/>
  </conditionalFormatting>
  <conditionalFormatting sqref="B63:B76">
    <cfRule type="duplicateValues" dxfId="554" priority="56"/>
  </conditionalFormatting>
  <conditionalFormatting sqref="B63:B76">
    <cfRule type="duplicateValues" dxfId="553" priority="52"/>
    <cfRule type="duplicateValues" dxfId="552" priority="53"/>
    <cfRule type="duplicateValues" dxfId="551" priority="54"/>
    <cfRule type="duplicateValues" dxfId="550" priority="55"/>
  </conditionalFormatting>
  <conditionalFormatting sqref="B63:B76">
    <cfRule type="duplicateValues" dxfId="549" priority="47"/>
    <cfRule type="duplicateValues" dxfId="548" priority="48"/>
    <cfRule type="duplicateValues" dxfId="547" priority="49"/>
    <cfRule type="duplicateValues" dxfId="546" priority="50"/>
    <cfRule type="duplicateValues" dxfId="545" priority="51"/>
  </conditionalFormatting>
  <conditionalFormatting sqref="E63:E76">
    <cfRule type="duplicateValues" dxfId="544" priority="46"/>
  </conditionalFormatting>
  <conditionalFormatting sqref="E63:E76">
    <cfRule type="duplicateValues" dxfId="543" priority="44"/>
    <cfRule type="duplicateValues" dxfId="542" priority="45"/>
  </conditionalFormatting>
  <conditionalFormatting sqref="E63:E76">
    <cfRule type="duplicateValues" dxfId="541" priority="41"/>
    <cfRule type="duplicateValues" dxfId="540" priority="42"/>
    <cfRule type="duplicateValues" dxfId="539" priority="43"/>
  </conditionalFormatting>
  <conditionalFormatting sqref="E63:E76">
    <cfRule type="duplicateValues" dxfId="538" priority="37"/>
    <cfRule type="duplicateValues" dxfId="537" priority="38"/>
    <cfRule type="duplicateValues" dxfId="536" priority="39"/>
    <cfRule type="duplicateValues" dxfId="535" priority="40"/>
  </conditionalFormatting>
  <conditionalFormatting sqref="B36:B62">
    <cfRule type="duplicateValues" dxfId="534" priority="174590"/>
    <cfRule type="duplicateValues" dxfId="533" priority="174591"/>
    <cfRule type="duplicateValues" dxfId="532" priority="174592"/>
  </conditionalFormatting>
  <conditionalFormatting sqref="B36:B62">
    <cfRule type="duplicateValues" dxfId="531" priority="174596"/>
    <cfRule type="duplicateValues" dxfId="530" priority="174597"/>
  </conditionalFormatting>
  <conditionalFormatting sqref="B36:B62">
    <cfRule type="duplicateValues" dxfId="529" priority="174600"/>
  </conditionalFormatting>
  <conditionalFormatting sqref="B36:B62">
    <cfRule type="duplicateValues" dxfId="528" priority="174602"/>
    <cfRule type="duplicateValues" dxfId="527" priority="174603"/>
    <cfRule type="duplicateValues" dxfId="526" priority="174604"/>
    <cfRule type="duplicateValues" dxfId="525" priority="174605"/>
  </conditionalFormatting>
  <conditionalFormatting sqref="B36:B62">
    <cfRule type="duplicateValues" dxfId="524" priority="174610"/>
    <cfRule type="duplicateValues" dxfId="523" priority="174611"/>
    <cfRule type="duplicateValues" dxfId="522" priority="174612"/>
    <cfRule type="duplicateValues" dxfId="521" priority="174613"/>
    <cfRule type="duplicateValues" dxfId="520" priority="174614"/>
  </conditionalFormatting>
  <conditionalFormatting sqref="F77:F90">
    <cfRule type="duplicateValues" dxfId="519" priority="36"/>
  </conditionalFormatting>
  <conditionalFormatting sqref="F77:F90">
    <cfRule type="duplicateValues" dxfId="518" priority="34"/>
    <cfRule type="duplicateValues" dxfId="517" priority="35"/>
  </conditionalFormatting>
  <conditionalFormatting sqref="F77:F90">
    <cfRule type="duplicateValues" dxfId="516" priority="31"/>
    <cfRule type="duplicateValues" dxfId="515" priority="32"/>
    <cfRule type="duplicateValues" dxfId="514" priority="33"/>
  </conditionalFormatting>
  <conditionalFormatting sqref="F77:F90">
    <cfRule type="duplicateValues" dxfId="513" priority="27"/>
    <cfRule type="duplicateValues" dxfId="512" priority="28"/>
    <cfRule type="duplicateValues" dxfId="511" priority="29"/>
    <cfRule type="duplicateValues" dxfId="510" priority="30"/>
  </conditionalFormatting>
  <conditionalFormatting sqref="B77:B90">
    <cfRule type="duplicateValues" dxfId="509" priority="24"/>
    <cfRule type="duplicateValues" dxfId="508" priority="25"/>
    <cfRule type="duplicateValues" dxfId="507" priority="26"/>
  </conditionalFormatting>
  <conditionalFormatting sqref="B77:B90">
    <cfRule type="duplicateValues" dxfId="506" priority="22"/>
    <cfRule type="duplicateValues" dxfId="505" priority="23"/>
  </conditionalFormatting>
  <conditionalFormatting sqref="B77:B90">
    <cfRule type="duplicateValues" dxfId="504" priority="21"/>
  </conditionalFormatting>
  <conditionalFormatting sqref="B77:B90">
    <cfRule type="duplicateValues" dxfId="503" priority="17"/>
    <cfRule type="duplicateValues" dxfId="502" priority="18"/>
    <cfRule type="duplicateValues" dxfId="501" priority="19"/>
    <cfRule type="duplicateValues" dxfId="500" priority="20"/>
  </conditionalFormatting>
  <conditionalFormatting sqref="B77:B90">
    <cfRule type="duplicateValues" dxfId="499" priority="12"/>
    <cfRule type="duplicateValues" dxfId="498" priority="13"/>
    <cfRule type="duplicateValues" dxfId="497" priority="14"/>
    <cfRule type="duplicateValues" dxfId="496" priority="15"/>
    <cfRule type="duplicateValues" dxfId="495" priority="16"/>
  </conditionalFormatting>
  <conditionalFormatting sqref="E77:E90">
    <cfRule type="duplicateValues" dxfId="494" priority="11"/>
  </conditionalFormatting>
  <conditionalFormatting sqref="E77:E90">
    <cfRule type="duplicateValues" dxfId="493" priority="9"/>
    <cfRule type="duplicateValues" dxfId="492" priority="10"/>
  </conditionalFormatting>
  <conditionalFormatting sqref="E77:E90">
    <cfRule type="duplicateValues" dxfId="491" priority="6"/>
    <cfRule type="duplicateValues" dxfId="490" priority="7"/>
    <cfRule type="duplicateValues" dxfId="489" priority="8"/>
  </conditionalFormatting>
  <conditionalFormatting sqref="E77:E90">
    <cfRule type="duplicateValues" dxfId="488" priority="2"/>
    <cfRule type="duplicateValues" dxfId="487" priority="3"/>
    <cfRule type="duplicateValues" dxfId="486" priority="4"/>
    <cfRule type="duplicateValues" dxfId="485" priority="5"/>
  </conditionalFormatting>
  <conditionalFormatting sqref="E1:E1048576">
    <cfRule type="duplicateValues" dxfId="484" priority="1"/>
  </conditionalFormatting>
  <conditionalFormatting sqref="B5:B11">
    <cfRule type="duplicateValues" dxfId="483" priority="174652"/>
    <cfRule type="duplicateValues" dxfId="482" priority="174653"/>
    <cfRule type="duplicateValues" dxfId="481" priority="174654"/>
  </conditionalFormatting>
  <conditionalFormatting sqref="B5:B11">
    <cfRule type="duplicateValues" dxfId="480" priority="174655"/>
    <cfRule type="duplicateValues" dxfId="479" priority="174656"/>
  </conditionalFormatting>
  <conditionalFormatting sqref="B5:B11">
    <cfRule type="duplicateValues" dxfId="478" priority="174657"/>
  </conditionalFormatting>
  <conditionalFormatting sqref="E5:E11">
    <cfRule type="duplicateValues" dxfId="477" priority="174658"/>
  </conditionalFormatting>
  <conditionalFormatting sqref="E5:E11">
    <cfRule type="duplicateValues" dxfId="476" priority="174659"/>
    <cfRule type="duplicateValues" dxfId="475" priority="174660"/>
  </conditionalFormatting>
  <conditionalFormatting sqref="E5:E11">
    <cfRule type="duplicateValues" dxfId="474" priority="174661"/>
    <cfRule type="duplicateValues" dxfId="473" priority="174662"/>
    <cfRule type="duplicateValues" dxfId="472" priority="174663"/>
  </conditionalFormatting>
  <conditionalFormatting sqref="B5:B11">
    <cfRule type="duplicateValues" dxfId="471" priority="174664"/>
    <cfRule type="duplicateValues" dxfId="470" priority="174665"/>
    <cfRule type="duplicateValues" dxfId="469" priority="174666"/>
    <cfRule type="duplicateValues" dxfId="468" priority="174667"/>
  </conditionalFormatting>
  <conditionalFormatting sqref="B5:B11">
    <cfRule type="duplicateValues" dxfId="467" priority="174668"/>
    <cfRule type="duplicateValues" dxfId="466" priority="174669"/>
    <cfRule type="duplicateValues" dxfId="465" priority="174670"/>
    <cfRule type="duplicateValues" dxfId="464" priority="174671"/>
    <cfRule type="duplicateValues" dxfId="463" priority="174672"/>
  </conditionalFormatting>
  <conditionalFormatting sqref="E5:E11">
    <cfRule type="duplicateValues" dxfId="462" priority="174673"/>
    <cfRule type="duplicateValues" dxfId="461" priority="174674"/>
    <cfRule type="duplicateValues" dxfId="460" priority="174675"/>
    <cfRule type="duplicateValues" dxfId="459" priority="17467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5"/>
  <sheetViews>
    <sheetView topLeftCell="A71" zoomScale="70" zoomScaleNormal="70" workbookViewId="0">
      <selection sqref="A1:E9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193" t="s">
        <v>2535</v>
      </c>
      <c r="G1" s="194"/>
      <c r="H1" s="98">
        <f>COUNTIF(A:E,"2 Gavetas Vacías + 1 Fallando")</f>
        <v>0</v>
      </c>
      <c r="I1" s="98">
        <f>COUNTIF(A:E,("3 Gavetas Vacías"))</f>
        <v>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4" t="s">
        <v>2605</v>
      </c>
      <c r="B2" s="205"/>
      <c r="C2" s="205"/>
      <c r="D2" s="205"/>
      <c r="E2" s="206"/>
      <c r="F2" s="97" t="s">
        <v>2534</v>
      </c>
      <c r="G2" s="96">
        <f>G3+G4</f>
        <v>86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0"/>
      <c r="B3" s="195"/>
      <c r="C3" s="211"/>
      <c r="D3" s="211"/>
      <c r="E3" s="212"/>
      <c r="F3" s="97" t="s">
        <v>2533</v>
      </c>
      <c r="G3" s="96">
        <f>COUNTIF(REPORTE!A:Q,"fuera de Servicio")</f>
        <v>86</v>
      </c>
      <c r="H3" s="97" t="s">
        <v>2609</v>
      </c>
      <c r="I3" s="96">
        <f>COUNTIF(A:E,"GAVETAS VACIAS + GAVETAS FALLANDO")</f>
        <v>11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13"/>
      <c r="D4" s="213"/>
      <c r="E4" s="214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13"/>
      <c r="D5" s="213"/>
      <c r="E5" s="214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3</v>
      </c>
      <c r="J5" s="119"/>
      <c r="K5" s="119"/>
    </row>
    <row r="6" spans="1:11" ht="15" customHeight="1" x14ac:dyDescent="0.25">
      <c r="A6" s="217"/>
      <c r="B6" s="218"/>
      <c r="C6" s="215"/>
      <c r="D6" s="215"/>
      <c r="E6" s="216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4</v>
      </c>
      <c r="J6" s="119"/>
      <c r="K6" s="119"/>
    </row>
    <row r="7" spans="1:11" ht="18" customHeight="1" thickBot="1" x14ac:dyDescent="0.3">
      <c r="A7" s="207" t="s">
        <v>2557</v>
      </c>
      <c r="B7" s="208"/>
      <c r="C7" s="208"/>
      <c r="D7" s="208"/>
      <c r="E7" s="209"/>
      <c r="F7" s="97" t="s">
        <v>2607</v>
      </c>
      <c r="G7" s="96">
        <f>COUNTIF(A:E,"Sin Efectivo")</f>
        <v>29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2620</v>
      </c>
      <c r="E9" s="154"/>
    </row>
    <row r="10" spans="1:11" s="119" customFormat="1" ht="18" x14ac:dyDescent="0.25">
      <c r="A10" s="144" t="e">
        <f>VLOOKUP(B10,'[1]LISTADO ATM'!$A$2:$C$922,3,0)</f>
        <v>#N/A</v>
      </c>
      <c r="B10" s="139"/>
      <c r="C10" s="144" t="e">
        <f>VLOOKUP(B10,'[1]LISTADO ATM'!$A$2:$B$922,2,0)</f>
        <v>#N/A</v>
      </c>
      <c r="D10" s="152" t="s">
        <v>2620</v>
      </c>
      <c r="E10" s="154"/>
    </row>
    <row r="11" spans="1:11" s="119" customFormat="1" ht="18.75" customHeight="1" x14ac:dyDescent="0.25">
      <c r="A11" s="148" t="s">
        <v>2460</v>
      </c>
      <c r="B11" s="149">
        <f>COUNT(B9:B10)</f>
        <v>0</v>
      </c>
      <c r="C11" s="219"/>
      <c r="D11" s="219"/>
      <c r="E11" s="219"/>
    </row>
    <row r="12" spans="1:11" s="119" customFormat="1" ht="18.75" customHeight="1" x14ac:dyDescent="0.25">
      <c r="A12" s="217"/>
      <c r="B12" s="218"/>
      <c r="C12" s="218"/>
      <c r="D12" s="218"/>
      <c r="E12" s="220"/>
    </row>
    <row r="13" spans="1:11" s="119" customFormat="1" ht="18.75" thickBot="1" x14ac:dyDescent="0.3">
      <c r="A13" s="207" t="s">
        <v>2558</v>
      </c>
      <c r="B13" s="208"/>
      <c r="C13" s="208"/>
      <c r="D13" s="208"/>
      <c r="E13" s="20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8" t="s">
        <v>2410</v>
      </c>
      <c r="E14" s="179" t="s">
        <v>2408</v>
      </c>
    </row>
    <row r="15" spans="1:11" s="119" customFormat="1" ht="18.75" customHeight="1" x14ac:dyDescent="0.25">
      <c r="A15" s="145" t="e">
        <f>VLOOKUP(B15,'[1]LISTADO ATM'!$A$2:$C$922,3,0)</f>
        <v>#N/A</v>
      </c>
      <c r="B15" s="154"/>
      <c r="C15" s="145" t="e">
        <f>VLOOKUP(B15,'[1]LISTADO ATM'!$A$2:$B$822,2,0)</f>
        <v>#N/A</v>
      </c>
      <c r="D15" s="152" t="s">
        <v>2621</v>
      </c>
      <c r="E15" s="154"/>
    </row>
    <row r="16" spans="1:11" s="119" customFormat="1" ht="18" x14ac:dyDescent="0.25">
      <c r="A16" s="145" t="e">
        <f>VLOOKUP(B16,'[1]LISTADO ATM'!$A$2:$C$922,3,0)</f>
        <v>#N/A</v>
      </c>
      <c r="B16" s="154"/>
      <c r="C16" s="145" t="e">
        <f>VLOOKUP(B16,'[1]LISTADO ATM'!$A$2:$B$822,2,0)</f>
        <v>#N/A</v>
      </c>
      <c r="D16" s="152" t="s">
        <v>2621</v>
      </c>
      <c r="E16" s="154"/>
    </row>
    <row r="17" spans="1:5" s="106" customFormat="1" ht="18" customHeight="1" x14ac:dyDescent="0.25">
      <c r="A17" s="148" t="s">
        <v>2460</v>
      </c>
      <c r="B17" s="149">
        <f>COUNT(B15:B16)</f>
        <v>0</v>
      </c>
      <c r="C17" s="172"/>
      <c r="D17" s="173"/>
      <c r="E17" s="174"/>
    </row>
    <row r="18" spans="1:5" s="106" customFormat="1" ht="18" customHeight="1" thickBot="1" x14ac:dyDescent="0.3">
      <c r="A18" s="169"/>
      <c r="B18" s="170"/>
      <c r="C18" s="170"/>
      <c r="D18" s="170"/>
      <c r="E18" s="171"/>
    </row>
    <row r="19" spans="1:5" s="119" customFormat="1" ht="18" customHeight="1" thickBot="1" x14ac:dyDescent="0.3">
      <c r="A19" s="175" t="s">
        <v>2461</v>
      </c>
      <c r="B19" s="176"/>
      <c r="C19" s="176"/>
      <c r="D19" s="176"/>
      <c r="E19" s="177"/>
    </row>
    <row r="20" spans="1:5" s="119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47" t="s">
        <v>2408</v>
      </c>
    </row>
    <row r="21" spans="1:5" s="119" customFormat="1" ht="18.75" customHeight="1" x14ac:dyDescent="0.25">
      <c r="A21" s="144" t="str">
        <f>VLOOKUP(B21,'[1]LISTADO ATM'!$A$2:$C$922,3,0)</f>
        <v>ESTE</v>
      </c>
      <c r="B21" s="139">
        <v>427</v>
      </c>
      <c r="C21" s="144" t="str">
        <f>VLOOKUP(B21,'[1]LISTADO ATM'!$A$2:$B$922,2,0)</f>
        <v xml:space="preserve">ATM Almacenes Iberia (Hato Mayor) </v>
      </c>
      <c r="D21" s="151" t="s">
        <v>2428</v>
      </c>
      <c r="E21" s="154">
        <v>3336038122</v>
      </c>
    </row>
    <row r="22" spans="1:5" s="119" customFormat="1" ht="18.75" customHeight="1" x14ac:dyDescent="0.25">
      <c r="A22" s="144" t="str">
        <f>VLOOKUP(B22,'[1]LISTADO ATM'!$A$2:$C$922,3,0)</f>
        <v>ESTE</v>
      </c>
      <c r="B22" s="139">
        <v>429</v>
      </c>
      <c r="C22" s="144" t="str">
        <f>VLOOKUP(B22,'[1]LISTADO ATM'!$A$2:$B$922,2,0)</f>
        <v xml:space="preserve">ATM Oficina Jumbo La Romana </v>
      </c>
      <c r="D22" s="151" t="s">
        <v>2428</v>
      </c>
      <c r="E22" s="154">
        <v>3336038130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39">
        <v>927</v>
      </c>
      <c r="C23" s="144" t="str">
        <f>VLOOKUP(B23,'[1]LISTADO ATM'!$A$2:$B$922,2,0)</f>
        <v>ATM S/M Bravo La Esperilla</v>
      </c>
      <c r="D23" s="151" t="s">
        <v>2428</v>
      </c>
      <c r="E23" s="154" t="s">
        <v>2700</v>
      </c>
    </row>
    <row r="24" spans="1:5" s="119" customFormat="1" ht="18.75" customHeight="1" x14ac:dyDescent="0.25">
      <c r="A24" s="144" t="str">
        <f>VLOOKUP(B24,'[1]LISTADO ATM'!$A$2:$C$922,3,0)</f>
        <v>SUR</v>
      </c>
      <c r="B24" s="139">
        <v>871</v>
      </c>
      <c r="C24" s="144" t="str">
        <f>VLOOKUP(B24,'[1]LISTADO ATM'!$A$2:$B$922,2,0)</f>
        <v>ATM Plaza Cultural San Juan</v>
      </c>
      <c r="D24" s="151" t="s">
        <v>2428</v>
      </c>
      <c r="E24" s="154">
        <v>3336039744</v>
      </c>
    </row>
    <row r="25" spans="1:5" s="119" customFormat="1" ht="18.75" customHeight="1" x14ac:dyDescent="0.25">
      <c r="A25" s="144" t="str">
        <f>VLOOKUP(B25,'[1]LISTADO ATM'!$A$2:$C$922,3,0)</f>
        <v>DISTRITO NACIONAL</v>
      </c>
      <c r="B25" s="139">
        <v>573</v>
      </c>
      <c r="C25" s="144" t="str">
        <f>VLOOKUP(B25,'[1]LISTADO ATM'!$A$2:$B$922,2,0)</f>
        <v xml:space="preserve">ATM IDSS </v>
      </c>
      <c r="D25" s="151" t="s">
        <v>2428</v>
      </c>
      <c r="E25" s="154" t="s">
        <v>2701</v>
      </c>
    </row>
    <row r="26" spans="1:5" s="119" customFormat="1" ht="18" customHeight="1" x14ac:dyDescent="0.25">
      <c r="A26" s="144" t="str">
        <f>VLOOKUP(B26,'[1]LISTADO ATM'!$A$2:$C$922,3,0)</f>
        <v>DISTRITO NACIONAL</v>
      </c>
      <c r="B26" s="139">
        <v>911</v>
      </c>
      <c r="C26" s="144" t="str">
        <f>VLOOKUP(B26,'[1]LISTADO ATM'!$A$2:$B$922,2,0)</f>
        <v xml:space="preserve">ATM Oficina Venezuela II </v>
      </c>
      <c r="D26" s="151" t="s">
        <v>2428</v>
      </c>
      <c r="E26" s="154">
        <v>3336039783</v>
      </c>
    </row>
    <row r="27" spans="1:5" s="119" customFormat="1" ht="18" customHeight="1" x14ac:dyDescent="0.25">
      <c r="A27" s="144" t="str">
        <f>VLOOKUP(B27,'[1]LISTADO ATM'!$A$2:$C$922,3,0)</f>
        <v>NORTE</v>
      </c>
      <c r="B27" s="139">
        <v>703</v>
      </c>
      <c r="C27" s="144" t="str">
        <f>VLOOKUP(B27,'[1]LISTADO ATM'!$A$2:$B$922,2,0)</f>
        <v xml:space="preserve">ATM Oficina El Mamey Los Hidalgos </v>
      </c>
      <c r="D27" s="151" t="s">
        <v>2428</v>
      </c>
      <c r="E27" s="154">
        <v>3336039846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39">
        <v>169</v>
      </c>
      <c r="C28" s="144" t="str">
        <f>VLOOKUP(B28,'[1]LISTADO ATM'!$A$2:$B$922,2,0)</f>
        <v xml:space="preserve">ATM Oficina Caonabo </v>
      </c>
      <c r="D28" s="151" t="s">
        <v>2428</v>
      </c>
      <c r="E28" s="154">
        <v>3336039877</v>
      </c>
    </row>
    <row r="29" spans="1:5" s="119" customFormat="1" ht="18" customHeight="1" x14ac:dyDescent="0.25">
      <c r="A29" s="144" t="str">
        <f>VLOOKUP(B29,'[1]LISTADO ATM'!$A$2:$C$922,3,0)</f>
        <v>ESTE</v>
      </c>
      <c r="B29" s="139">
        <v>660</v>
      </c>
      <c r="C29" s="144" t="str">
        <f>VLOOKUP(B29,'[1]LISTADO ATM'!$A$2:$B$922,2,0)</f>
        <v>ATM Oficina Romana Norte II</v>
      </c>
      <c r="D29" s="151" t="s">
        <v>2428</v>
      </c>
      <c r="E29" s="154">
        <v>3336039994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39">
        <v>755</v>
      </c>
      <c r="C30" s="144" t="str">
        <f>VLOOKUP(B30,'[1]LISTADO ATM'!$A$2:$B$922,2,0)</f>
        <v xml:space="preserve">ATM Oficina Galería del Este (Plaza) </v>
      </c>
      <c r="D30" s="151" t="s">
        <v>2428</v>
      </c>
      <c r="E30" s="154" t="s">
        <v>2702</v>
      </c>
    </row>
    <row r="31" spans="1:5" s="119" customFormat="1" ht="18" customHeight="1" x14ac:dyDescent="0.25">
      <c r="A31" s="144" t="str">
        <f>VLOOKUP(B31,'[1]LISTADO ATM'!$A$2:$C$922,3,0)</f>
        <v>DISTRITO NACIONAL</v>
      </c>
      <c r="B31" s="139">
        <v>238</v>
      </c>
      <c r="C31" s="144" t="str">
        <f>VLOOKUP(B31,'[1]LISTADO ATM'!$A$2:$B$922,2,0)</f>
        <v xml:space="preserve">ATM Multicentro La Sirena Charles de Gaulle </v>
      </c>
      <c r="D31" s="151" t="s">
        <v>2428</v>
      </c>
      <c r="E31" s="154" t="s">
        <v>2703</v>
      </c>
    </row>
    <row r="32" spans="1:5" s="119" customFormat="1" ht="19.5" customHeight="1" x14ac:dyDescent="0.25">
      <c r="A32" s="144" t="str">
        <f>VLOOKUP(B32,'[1]LISTADO ATM'!$A$2:$C$922,3,0)</f>
        <v>SUR</v>
      </c>
      <c r="B32" s="139">
        <v>84</v>
      </c>
      <c r="C32" s="144" t="str">
        <f>VLOOKUP(B32,'[1]LISTADO ATM'!$A$2:$B$922,2,0)</f>
        <v xml:space="preserve">ATM Oficina Multicentro Sirena San Cristóbal </v>
      </c>
      <c r="D32" s="151" t="s">
        <v>2428</v>
      </c>
      <c r="E32" s="154" t="s">
        <v>2704</v>
      </c>
    </row>
    <row r="33" spans="1:5" s="119" customFormat="1" ht="19.5" customHeight="1" x14ac:dyDescent="0.25">
      <c r="A33" s="144" t="str">
        <f>VLOOKUP(B33,'[1]LISTADO ATM'!$A$2:$C$922,3,0)</f>
        <v>ESTE</v>
      </c>
      <c r="B33" s="139">
        <v>158</v>
      </c>
      <c r="C33" s="144" t="str">
        <f>VLOOKUP(B33,'[1]LISTADO ATM'!$A$2:$B$922,2,0)</f>
        <v xml:space="preserve">ATM Oficina Romana Norte </v>
      </c>
      <c r="D33" s="151" t="s">
        <v>2428</v>
      </c>
      <c r="E33" s="154" t="s">
        <v>2705</v>
      </c>
    </row>
    <row r="34" spans="1:5" s="119" customFormat="1" ht="19.5" customHeight="1" x14ac:dyDescent="0.25">
      <c r="A34" s="144" t="str">
        <f>VLOOKUP(B34,'[1]LISTADO ATM'!$A$2:$C$922,3,0)</f>
        <v>DISTRITO NACIONAL</v>
      </c>
      <c r="B34" s="139">
        <v>957</v>
      </c>
      <c r="C34" s="144" t="str">
        <f>VLOOKUP(B34,'[1]LISTADO ATM'!$A$2:$B$922,2,0)</f>
        <v xml:space="preserve">ATM Oficina Venezuela </v>
      </c>
      <c r="D34" s="151" t="s">
        <v>2428</v>
      </c>
      <c r="E34" s="154">
        <v>3336040242</v>
      </c>
    </row>
    <row r="35" spans="1:5" s="119" customFormat="1" ht="19.5" customHeight="1" x14ac:dyDescent="0.25">
      <c r="A35" s="144" t="str">
        <f>VLOOKUP(B35,'[1]LISTADO ATM'!$A$2:$C$922,3,0)</f>
        <v>DISTRITO NACIONAL</v>
      </c>
      <c r="B35" s="139">
        <v>12</v>
      </c>
      <c r="C35" s="144" t="str">
        <f>VLOOKUP(B35,'[1]LISTADO ATM'!$A$2:$B$922,2,0)</f>
        <v xml:space="preserve">ATM Comercial Ganadera (San Isidro) </v>
      </c>
      <c r="D35" s="151" t="s">
        <v>2428</v>
      </c>
      <c r="E35" s="154" t="s">
        <v>2706</v>
      </c>
    </row>
    <row r="36" spans="1:5" s="119" customFormat="1" ht="19.5" customHeight="1" x14ac:dyDescent="0.25">
      <c r="A36" s="144" t="str">
        <f>VLOOKUP(B36,'[1]LISTADO ATM'!$A$2:$C$922,3,0)</f>
        <v>NORTE</v>
      </c>
      <c r="B36" s="139">
        <v>632</v>
      </c>
      <c r="C36" s="144" t="str">
        <f>VLOOKUP(B36,'[1]LISTADO ATM'!$A$2:$B$922,2,0)</f>
        <v xml:space="preserve">ATM Autobanco Gurabo </v>
      </c>
      <c r="D36" s="151" t="s">
        <v>2428</v>
      </c>
      <c r="E36" s="154" t="s">
        <v>2707</v>
      </c>
    </row>
    <row r="37" spans="1:5" s="119" customFormat="1" ht="19.5" customHeight="1" x14ac:dyDescent="0.25">
      <c r="A37" s="144" t="str">
        <f>VLOOKUP(B37,'[1]LISTADO ATM'!$A$2:$C$922,3,0)</f>
        <v>NORTE</v>
      </c>
      <c r="B37" s="139">
        <v>288</v>
      </c>
      <c r="C37" s="144" t="str">
        <f>VLOOKUP(B37,'[1]LISTADO ATM'!$A$2:$B$922,2,0)</f>
        <v xml:space="preserve">ATM Oficina Camino Real II (Puerto Plata) </v>
      </c>
      <c r="D37" s="151" t="s">
        <v>2428</v>
      </c>
      <c r="E37" s="154" t="s">
        <v>2708</v>
      </c>
    </row>
    <row r="38" spans="1:5" s="119" customFormat="1" ht="19.5" customHeight="1" x14ac:dyDescent="0.25">
      <c r="A38" s="144" t="str">
        <f>VLOOKUP(B38,'[1]LISTADO ATM'!$A$2:$C$922,3,0)</f>
        <v>DISTRITO NACIONAL</v>
      </c>
      <c r="B38" s="139">
        <v>572</v>
      </c>
      <c r="C38" s="144" t="str">
        <f>VLOOKUP(B38,'[1]LISTADO ATM'!$A$2:$B$922,2,0)</f>
        <v xml:space="preserve">ATM Olé Ovando </v>
      </c>
      <c r="D38" s="151" t="s">
        <v>2428</v>
      </c>
      <c r="E38" s="154" t="s">
        <v>2709</v>
      </c>
    </row>
    <row r="39" spans="1:5" s="119" customFormat="1" ht="19.5" customHeight="1" x14ac:dyDescent="0.25">
      <c r="A39" s="144" t="str">
        <f>VLOOKUP(B39,'[1]LISTADO ATM'!$A$2:$C$922,3,0)</f>
        <v>DISTRITO NACIONAL</v>
      </c>
      <c r="B39" s="139">
        <v>628</v>
      </c>
      <c r="C39" s="144" t="str">
        <f>VLOOKUP(B39,'[1]LISTADO ATM'!$A$2:$B$922,2,0)</f>
        <v xml:space="preserve">ATM Autobanco San Isidro </v>
      </c>
      <c r="D39" s="151" t="s">
        <v>2428</v>
      </c>
      <c r="E39" s="154" t="s">
        <v>2710</v>
      </c>
    </row>
    <row r="40" spans="1:5" s="119" customFormat="1" ht="19.5" customHeight="1" x14ac:dyDescent="0.25">
      <c r="A40" s="144" t="str">
        <f>VLOOKUP(B40,'[1]LISTADO ATM'!$A$2:$C$922,3,0)</f>
        <v>ESTE</v>
      </c>
      <c r="B40" s="139">
        <v>651</v>
      </c>
      <c r="C40" s="144" t="str">
        <f>VLOOKUP(B40,'[1]LISTADO ATM'!$A$2:$B$922,2,0)</f>
        <v>ATM Eco Petroleo Romana</v>
      </c>
      <c r="D40" s="151" t="s">
        <v>2428</v>
      </c>
      <c r="E40" s="154" t="s">
        <v>2711</v>
      </c>
    </row>
    <row r="41" spans="1:5" s="119" customFormat="1" ht="19.5" customHeight="1" x14ac:dyDescent="0.25">
      <c r="A41" s="144" t="str">
        <f>VLOOKUP(B41,'[1]LISTADO ATM'!$A$2:$C$922,3,0)</f>
        <v>DISTRITO NACIONAL</v>
      </c>
      <c r="B41" s="139">
        <v>717</v>
      </c>
      <c r="C41" s="144" t="str">
        <f>VLOOKUP(B41,'[1]LISTADO ATM'!$A$2:$B$922,2,0)</f>
        <v xml:space="preserve">ATM Oficina Los Alcarrizos </v>
      </c>
      <c r="D41" s="151" t="s">
        <v>2428</v>
      </c>
      <c r="E41" s="154" t="s">
        <v>2712</v>
      </c>
    </row>
    <row r="42" spans="1:5" s="119" customFormat="1" ht="19.5" customHeight="1" x14ac:dyDescent="0.25">
      <c r="A42" s="144" t="str">
        <f>VLOOKUP(B42,'[1]LISTADO ATM'!$A$2:$C$922,3,0)</f>
        <v>DISTRITO NACIONAL</v>
      </c>
      <c r="B42" s="139">
        <v>32</v>
      </c>
      <c r="C42" s="144" t="str">
        <f>VLOOKUP(B42,'[1]LISTADO ATM'!$A$2:$B$922,2,0)</f>
        <v xml:space="preserve">ATM Oficina San Martín II </v>
      </c>
      <c r="D42" s="151" t="s">
        <v>2428</v>
      </c>
      <c r="E42" s="154" t="s">
        <v>2713</v>
      </c>
    </row>
    <row r="43" spans="1:5" s="119" customFormat="1" ht="19.5" customHeight="1" x14ac:dyDescent="0.25">
      <c r="A43" s="144" t="str">
        <f>VLOOKUP(B43,'[1]LISTADO ATM'!$A$2:$C$922,3,0)</f>
        <v>NORTE</v>
      </c>
      <c r="B43" s="139">
        <v>196</v>
      </c>
      <c r="C43" s="144" t="str">
        <f>VLOOKUP(B43,'[1]LISTADO ATM'!$A$2:$B$922,2,0)</f>
        <v xml:space="preserve">ATM Estación Texaco Cangrejo Farmacia (Sosúa) </v>
      </c>
      <c r="D43" s="151" t="s">
        <v>2428</v>
      </c>
      <c r="E43" s="154" t="s">
        <v>2714</v>
      </c>
    </row>
    <row r="44" spans="1:5" s="119" customFormat="1" ht="19.5" customHeight="1" x14ac:dyDescent="0.25">
      <c r="A44" s="144" t="str">
        <f>VLOOKUP(B44,'[1]LISTADO ATM'!$A$2:$C$922,3,0)</f>
        <v>SUR</v>
      </c>
      <c r="B44" s="139">
        <v>512</v>
      </c>
      <c r="C44" s="144" t="str">
        <f>VLOOKUP(B44,'[1]LISTADO ATM'!$A$2:$B$922,2,0)</f>
        <v>ATM Plaza Jesús Ferreira</v>
      </c>
      <c r="D44" s="151" t="s">
        <v>2428</v>
      </c>
      <c r="E44" s="154" t="s">
        <v>2715</v>
      </c>
    </row>
    <row r="45" spans="1:5" s="119" customFormat="1" ht="19.5" customHeight="1" x14ac:dyDescent="0.25">
      <c r="A45" s="144" t="str">
        <f>VLOOKUP(B45,'[1]LISTADO ATM'!$A$2:$C$922,3,0)</f>
        <v>NORTE</v>
      </c>
      <c r="B45" s="139">
        <v>763</v>
      </c>
      <c r="C45" s="144" t="str">
        <f>VLOOKUP(B45,'[1]LISTADO ATM'!$A$2:$B$922,2,0)</f>
        <v xml:space="preserve">ATM UNP Montellano </v>
      </c>
      <c r="D45" s="151" t="s">
        <v>2428</v>
      </c>
      <c r="E45" s="154" t="s">
        <v>2716</v>
      </c>
    </row>
    <row r="46" spans="1:5" s="119" customFormat="1" ht="19.5" customHeight="1" x14ac:dyDescent="0.25">
      <c r="A46" s="144" t="str">
        <f>VLOOKUP(B46,'[1]LISTADO ATM'!$A$2:$C$922,3,0)</f>
        <v>NORTE</v>
      </c>
      <c r="B46" s="139">
        <v>991</v>
      </c>
      <c r="C46" s="144" t="str">
        <f>VLOOKUP(B46,'[1]LISTADO ATM'!$A$2:$B$922,2,0)</f>
        <v xml:space="preserve">ATM UNP Las Matas de Santa Cruz </v>
      </c>
      <c r="D46" s="151" t="s">
        <v>2428</v>
      </c>
      <c r="E46" s="154" t="s">
        <v>2717</v>
      </c>
    </row>
    <row r="47" spans="1:5" s="119" customFormat="1" ht="19.5" customHeight="1" x14ac:dyDescent="0.25">
      <c r="A47" s="144" t="str">
        <f>VLOOKUP(B47,'[1]LISTADO ATM'!$A$2:$C$922,3,0)</f>
        <v>NORTE</v>
      </c>
      <c r="B47" s="139">
        <v>144</v>
      </c>
      <c r="C47" s="144" t="str">
        <f>VLOOKUP(B47,'[1]LISTADO ATM'!$A$2:$B$922,2,0)</f>
        <v xml:space="preserve">ATM Oficina Villa Altagracia </v>
      </c>
      <c r="D47" s="151" t="s">
        <v>2428</v>
      </c>
      <c r="E47" s="154" t="s">
        <v>2718</v>
      </c>
    </row>
    <row r="48" spans="1:5" s="119" customFormat="1" ht="19.5" customHeight="1" x14ac:dyDescent="0.25">
      <c r="A48" s="144" t="str">
        <f>VLOOKUP(B48,'[1]LISTADO ATM'!$A$2:$C$922,3,0)</f>
        <v>ESTE</v>
      </c>
      <c r="B48" s="139">
        <v>399</v>
      </c>
      <c r="C48" s="144" t="str">
        <f>VLOOKUP(B48,'[1]LISTADO ATM'!$A$2:$B$922,2,0)</f>
        <v xml:space="preserve">ATM Oficina La Romana II </v>
      </c>
      <c r="D48" s="151" t="s">
        <v>2428</v>
      </c>
      <c r="E48" s="154" t="s">
        <v>2719</v>
      </c>
    </row>
    <row r="49" spans="1:5" s="119" customFormat="1" ht="19.5" customHeight="1" x14ac:dyDescent="0.25">
      <c r="A49" s="144" t="str">
        <f>VLOOKUP(B49,'[1]LISTADO ATM'!$A$2:$C$922,3,0)</f>
        <v>DISTRITO NACIONAL</v>
      </c>
      <c r="B49" s="139">
        <v>744</v>
      </c>
      <c r="C49" s="144" t="str">
        <f>VLOOKUP(B49,'[1]LISTADO ATM'!$A$2:$B$922,2,0)</f>
        <v xml:space="preserve">ATM Multicentro La Sirena Venezuela </v>
      </c>
      <c r="D49" s="151" t="s">
        <v>2428</v>
      </c>
      <c r="E49" s="154">
        <v>3336040348</v>
      </c>
    </row>
    <row r="50" spans="1:5" s="119" customFormat="1" ht="18" customHeight="1" x14ac:dyDescent="0.25">
      <c r="A50" s="148"/>
      <c r="B50" s="149">
        <f>COUNT(B21:B49)</f>
        <v>29</v>
      </c>
      <c r="C50" s="172"/>
      <c r="D50" s="173"/>
      <c r="E50" s="174"/>
    </row>
    <row r="51" spans="1:5" s="119" customFormat="1" ht="18" customHeight="1" thickBot="1" x14ac:dyDescent="0.3">
      <c r="A51" s="169"/>
      <c r="B51" s="170"/>
      <c r="C51" s="170"/>
      <c r="D51" s="170"/>
      <c r="E51" s="171"/>
    </row>
    <row r="52" spans="1:5" s="119" customFormat="1" ht="18" customHeight="1" thickBot="1" x14ac:dyDescent="0.3">
      <c r="A52" s="182" t="s">
        <v>2433</v>
      </c>
      <c r="B52" s="183"/>
      <c r="C52" s="183"/>
      <c r="D52" s="183"/>
      <c r="E52" s="184"/>
    </row>
    <row r="53" spans="1:5" s="119" customFormat="1" ht="18" customHeight="1" x14ac:dyDescent="0.25">
      <c r="A53" s="147" t="s">
        <v>15</v>
      </c>
      <c r="B53" s="147" t="s">
        <v>2407</v>
      </c>
      <c r="C53" s="147" t="s">
        <v>46</v>
      </c>
      <c r="D53" s="156" t="s">
        <v>2410</v>
      </c>
      <c r="E53" s="147" t="s">
        <v>2408</v>
      </c>
    </row>
    <row r="54" spans="1:5" s="119" customFormat="1" ht="18" customHeight="1" x14ac:dyDescent="0.25">
      <c r="A54" s="144" t="str">
        <f>VLOOKUP(B54,'[1]LISTADO ATM'!$A$2:$C$922,3,0)</f>
        <v>DISTRITO NACIONAL</v>
      </c>
      <c r="B54" s="139">
        <v>490</v>
      </c>
      <c r="C54" s="144" t="str">
        <f>VLOOKUP(B54,'[1]LISTADO ATM'!$A$2:$B$922,2,0)</f>
        <v xml:space="preserve">ATM Hospital Ney Arias Lora </v>
      </c>
      <c r="D54" s="155" t="s">
        <v>2433</v>
      </c>
      <c r="E54" s="154">
        <v>3336039218</v>
      </c>
    </row>
    <row r="55" spans="1:5" s="119" customFormat="1" ht="18" customHeight="1" x14ac:dyDescent="0.25">
      <c r="A55" s="144" t="str">
        <f>VLOOKUP(B55,'[1]LISTADO ATM'!$A$2:$C$922,3,0)</f>
        <v>DISTRITO NACIONAL</v>
      </c>
      <c r="B55" s="139">
        <v>600</v>
      </c>
      <c r="C55" s="144" t="str">
        <f>VLOOKUP(B55,'[1]LISTADO ATM'!$A$2:$B$922,2,0)</f>
        <v>ATM S/M Bravo Hipica</v>
      </c>
      <c r="D55" s="155" t="s">
        <v>2433</v>
      </c>
      <c r="E55" s="154">
        <v>3336039255</v>
      </c>
    </row>
    <row r="56" spans="1:5" s="119" customFormat="1" ht="18" customHeight="1" x14ac:dyDescent="0.25">
      <c r="A56" s="144" t="str">
        <f>VLOOKUP(B56,'[1]LISTADO ATM'!$A$2:$C$922,3,0)</f>
        <v>NORTE</v>
      </c>
      <c r="B56" s="139">
        <v>315</v>
      </c>
      <c r="C56" s="144" t="str">
        <f>VLOOKUP(B56,'[1]LISTADO ATM'!$A$2:$B$922,2,0)</f>
        <v xml:space="preserve">ATM Oficina Estrella Sadalá </v>
      </c>
      <c r="D56" s="155" t="s">
        <v>2433</v>
      </c>
      <c r="E56" s="139">
        <v>3336039750</v>
      </c>
    </row>
    <row r="57" spans="1:5" s="119" customFormat="1" ht="18" customHeight="1" x14ac:dyDescent="0.25">
      <c r="A57" s="144" t="str">
        <f>VLOOKUP(B57,'[1]LISTADO ATM'!$A$2:$C$922,3,0)</f>
        <v>NORTE</v>
      </c>
      <c r="B57" s="139">
        <v>91</v>
      </c>
      <c r="C57" s="144" t="str">
        <f>VLOOKUP(B57,'[1]LISTADO ATM'!$A$2:$B$922,2,0)</f>
        <v xml:space="preserve">ATM UNP Villa Isabela </v>
      </c>
      <c r="D57" s="155" t="s">
        <v>2433</v>
      </c>
      <c r="E57" s="139">
        <v>3336039977</v>
      </c>
    </row>
    <row r="58" spans="1:5" s="119" customFormat="1" ht="18" customHeight="1" x14ac:dyDescent="0.25">
      <c r="A58" s="144" t="str">
        <f>VLOOKUP(B58,'[1]LISTADO ATM'!$A$2:$C$922,3,0)</f>
        <v>DISTRITO NACIONAL</v>
      </c>
      <c r="B58" s="139">
        <v>678</v>
      </c>
      <c r="C58" s="144" t="str">
        <f>VLOOKUP(B58,'[1]LISTADO ATM'!$A$2:$B$922,2,0)</f>
        <v>ATM Eco Petroleo San Isidro</v>
      </c>
      <c r="D58" s="155" t="s">
        <v>2433</v>
      </c>
      <c r="E58" s="139" t="s">
        <v>2720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39">
        <v>406</v>
      </c>
      <c r="C59" s="144" t="str">
        <f>VLOOKUP(B59,'[1]LISTADO ATM'!$A$2:$B$922,2,0)</f>
        <v xml:space="preserve">ATM UNP Plaza Lama Máximo Gómez </v>
      </c>
      <c r="D59" s="155" t="s">
        <v>2433</v>
      </c>
      <c r="E59" s="139" t="s">
        <v>2721</v>
      </c>
    </row>
    <row r="60" spans="1:5" ht="18" x14ac:dyDescent="0.25">
      <c r="A60" s="144" t="str">
        <f>VLOOKUP(B60,'[1]LISTADO ATM'!$A$2:$C$922,3,0)</f>
        <v>DISTRITO NACIONAL</v>
      </c>
      <c r="B60" s="139">
        <v>793</v>
      </c>
      <c r="C60" s="144" t="str">
        <f>VLOOKUP(B60,'[1]LISTADO ATM'!$A$2:$B$922,2,0)</f>
        <v xml:space="preserve">ATM Centro de Caja Agora Mall </v>
      </c>
      <c r="D60" s="155" t="s">
        <v>2433</v>
      </c>
      <c r="E60" s="139">
        <v>3336040236</v>
      </c>
    </row>
    <row r="61" spans="1:5" s="106" customFormat="1" ht="18" customHeight="1" x14ac:dyDescent="0.25">
      <c r="A61" s="144" t="str">
        <f>VLOOKUP(B61,'[1]LISTADO ATM'!$A$2:$C$922,3,0)</f>
        <v>SUR</v>
      </c>
      <c r="B61" s="139">
        <v>6</v>
      </c>
      <c r="C61" s="144" t="str">
        <f>VLOOKUP(B61,'[1]LISTADO ATM'!$A$2:$B$922,2,0)</f>
        <v xml:space="preserve">ATM Plaza WAO San Juan </v>
      </c>
      <c r="D61" s="155" t="s">
        <v>2433</v>
      </c>
      <c r="E61" s="139" t="s">
        <v>2722</v>
      </c>
    </row>
    <row r="62" spans="1:5" s="106" customFormat="1" ht="18.75" customHeight="1" x14ac:dyDescent="0.25">
      <c r="A62" s="144" t="str">
        <f>VLOOKUP(B62,'[1]LISTADO ATM'!$A$2:$C$922,3,0)</f>
        <v>ESTE</v>
      </c>
      <c r="B62" s="139">
        <v>211</v>
      </c>
      <c r="C62" s="144" t="str">
        <f>VLOOKUP(B62,'[1]LISTADO ATM'!$A$2:$B$922,2,0)</f>
        <v xml:space="preserve">ATM Oficina La Romana I </v>
      </c>
      <c r="D62" s="155" t="s">
        <v>2433</v>
      </c>
      <c r="E62" s="139" t="s">
        <v>2723</v>
      </c>
    </row>
    <row r="63" spans="1:5" s="106" customFormat="1" ht="18" customHeight="1" x14ac:dyDescent="0.25">
      <c r="A63" s="144" t="str">
        <f>VLOOKUP(B63,'[1]LISTADO ATM'!$A$2:$C$922,3,0)</f>
        <v>DISTRITO NACIONAL</v>
      </c>
      <c r="B63" s="139">
        <v>557</v>
      </c>
      <c r="C63" s="144" t="str">
        <f>VLOOKUP(B63,'[1]LISTADO ATM'!$A$2:$B$922,2,0)</f>
        <v xml:space="preserve">ATM Multicentro La Sirena Ave. Mella </v>
      </c>
      <c r="D63" s="155" t="s">
        <v>2433</v>
      </c>
      <c r="E63" s="139" t="s">
        <v>2724</v>
      </c>
    </row>
    <row r="64" spans="1:5" s="106" customFormat="1" ht="18" customHeight="1" thickBot="1" x14ac:dyDescent="0.3">
      <c r="A64" s="143" t="s">
        <v>2460</v>
      </c>
      <c r="B64" s="150">
        <f>COUNTA(B54:B63)</f>
        <v>10</v>
      </c>
      <c r="C64" s="219"/>
      <c r="D64" s="219"/>
      <c r="E64" s="219"/>
    </row>
    <row r="65" spans="1:6" s="111" customFormat="1" ht="18" customHeight="1" thickBot="1" x14ac:dyDescent="0.3">
      <c r="A65" s="169"/>
      <c r="B65" s="170"/>
      <c r="C65" s="170"/>
      <c r="D65" s="170"/>
      <c r="E65" s="171"/>
      <c r="F65" s="119"/>
    </row>
    <row r="66" spans="1:6" s="118" customFormat="1" ht="18" customHeight="1" thickBot="1" x14ac:dyDescent="0.3">
      <c r="A66" s="185" t="s">
        <v>2571</v>
      </c>
      <c r="B66" s="186"/>
      <c r="C66" s="186"/>
      <c r="D66" s="186"/>
      <c r="E66" s="187"/>
      <c r="F66" s="119"/>
    </row>
    <row r="67" spans="1:6" s="119" customFormat="1" ht="18" customHeight="1" x14ac:dyDescent="0.25">
      <c r="A67" s="147" t="s">
        <v>15</v>
      </c>
      <c r="B67" s="147" t="s">
        <v>2407</v>
      </c>
      <c r="C67" s="147" t="s">
        <v>46</v>
      </c>
      <c r="D67" s="156" t="s">
        <v>2410</v>
      </c>
      <c r="E67" s="147" t="s">
        <v>2408</v>
      </c>
    </row>
    <row r="68" spans="1:6" s="119" customFormat="1" ht="18" customHeight="1" x14ac:dyDescent="0.25">
      <c r="A68" s="145" t="str">
        <f>VLOOKUP(B68,'[1]LISTADO ATM'!$A$2:$C$922,3,0)</f>
        <v>DISTRITO NACIONAL</v>
      </c>
      <c r="B68" s="154">
        <v>540</v>
      </c>
      <c r="C68" s="145" t="str">
        <f>VLOOKUP(B68,'[1]LISTADO ATM'!$A$2:$B$822,2,0)</f>
        <v xml:space="preserve">ATM Autoservicio Sambil I </v>
      </c>
      <c r="D68" s="231" t="s">
        <v>2637</v>
      </c>
      <c r="E68" s="154">
        <v>3336039594</v>
      </c>
    </row>
    <row r="69" spans="1:6" s="118" customFormat="1" ht="18.75" customHeight="1" x14ac:dyDescent="0.25">
      <c r="A69" s="145" t="str">
        <f>VLOOKUP(B69,'[1]LISTADO ATM'!$A$2:$C$922,3,0)</f>
        <v>NORTE</v>
      </c>
      <c r="B69" s="154">
        <v>944</v>
      </c>
      <c r="C69" s="145" t="str">
        <f>VLOOKUP(B69,'[1]LISTADO ATM'!$A$2:$B$822,2,0)</f>
        <v xml:space="preserve">ATM UNP Mao </v>
      </c>
      <c r="D69" s="231" t="s">
        <v>2637</v>
      </c>
      <c r="E69" s="154">
        <v>3336038660</v>
      </c>
      <c r="F69" s="119"/>
    </row>
    <row r="70" spans="1:6" s="111" customFormat="1" ht="18.75" customHeight="1" x14ac:dyDescent="0.25">
      <c r="A70" s="145" t="str">
        <f>VLOOKUP(B70,'[1]LISTADO ATM'!$A$2:$C$922,3,0)</f>
        <v>NORTE</v>
      </c>
      <c r="B70" s="154">
        <v>8</v>
      </c>
      <c r="C70" s="145" t="str">
        <f>VLOOKUP(B70,'[1]LISTADO ATM'!$A$2:$B$822,2,0)</f>
        <v>ATM Autoservicio Yaque</v>
      </c>
      <c r="D70" s="231" t="s">
        <v>2637</v>
      </c>
      <c r="E70" s="154" t="s">
        <v>2725</v>
      </c>
      <c r="F70" s="119"/>
    </row>
    <row r="71" spans="1:6" s="111" customFormat="1" ht="18" customHeight="1" x14ac:dyDescent="0.25">
      <c r="A71" s="145" t="str">
        <f>VLOOKUP(B71,'[1]LISTADO ATM'!$A$2:$C$922,3,0)</f>
        <v>NORTE</v>
      </c>
      <c r="B71" s="154">
        <v>291</v>
      </c>
      <c r="C71" s="145" t="str">
        <f>VLOOKUP(B71,'[1]LISTADO ATM'!$A$2:$B$822,2,0)</f>
        <v xml:space="preserve">ATM S/M Jumbo Las Colinas </v>
      </c>
      <c r="D71" s="231" t="s">
        <v>2637</v>
      </c>
      <c r="E71" s="154">
        <v>3336040142</v>
      </c>
      <c r="F71" s="119"/>
    </row>
    <row r="72" spans="1:6" ht="18.75" customHeight="1" x14ac:dyDescent="0.25">
      <c r="A72" s="145" t="str">
        <f>VLOOKUP(B72,'[1]LISTADO ATM'!$A$2:$C$922,3,0)</f>
        <v>ESTE</v>
      </c>
      <c r="B72" s="154">
        <v>353</v>
      </c>
      <c r="C72" s="145" t="str">
        <f>VLOOKUP(B72,'[1]LISTADO ATM'!$A$2:$B$822,2,0)</f>
        <v xml:space="preserve">ATM Estación Boulevard Juan Dolio </v>
      </c>
      <c r="D72" s="153" t="s">
        <v>2726</v>
      </c>
      <c r="E72" s="154">
        <v>3336040142</v>
      </c>
      <c r="F72" s="119"/>
    </row>
    <row r="73" spans="1:6" ht="18" customHeight="1" x14ac:dyDescent="0.25">
      <c r="A73" s="145" t="str">
        <f>VLOOKUP(B73,'[1]LISTADO ATM'!$A$2:$C$922,3,0)</f>
        <v>NORTE</v>
      </c>
      <c r="B73" s="154">
        <v>965</v>
      </c>
      <c r="C73" s="145" t="str">
        <f>VLOOKUP(B73,'[1]LISTADO ATM'!$A$2:$B$822,2,0)</f>
        <v xml:space="preserve">ATM S/M La Fuente FUN (Santiago) </v>
      </c>
      <c r="D73" s="153" t="s">
        <v>2726</v>
      </c>
      <c r="E73" s="154" t="s">
        <v>2727</v>
      </c>
      <c r="F73" s="119"/>
    </row>
    <row r="74" spans="1:6" ht="18.75" customHeight="1" thickBot="1" x14ac:dyDescent="0.3">
      <c r="A74" s="143" t="s">
        <v>2460</v>
      </c>
      <c r="B74" s="140">
        <f>COUNT(B68:B73)</f>
        <v>6</v>
      </c>
      <c r="C74" s="190"/>
      <c r="D74" s="191"/>
      <c r="E74" s="192"/>
      <c r="F74" s="119"/>
    </row>
    <row r="75" spans="1:6" ht="18.75" customHeight="1" thickBot="1" x14ac:dyDescent="0.3">
      <c r="A75" s="180"/>
      <c r="B75" s="181"/>
      <c r="C75" s="195"/>
      <c r="D75" s="195"/>
      <c r="E75" s="196"/>
      <c r="F75" s="119"/>
    </row>
    <row r="76" spans="1:6" s="138" customFormat="1" ht="18.75" customHeight="1" thickBot="1" x14ac:dyDescent="0.3">
      <c r="A76" s="199" t="s">
        <v>2462</v>
      </c>
      <c r="B76" s="200"/>
      <c r="C76" s="197"/>
      <c r="D76" s="197"/>
      <c r="E76" s="198"/>
    </row>
    <row r="77" spans="1:6" s="119" customFormat="1" ht="18.75" customHeight="1" thickBot="1" x14ac:dyDescent="0.3">
      <c r="A77" s="188">
        <f>+B50+B64+B74</f>
        <v>45</v>
      </c>
      <c r="B77" s="189"/>
      <c r="C77" s="197"/>
      <c r="D77" s="197"/>
      <c r="E77" s="198"/>
    </row>
    <row r="78" spans="1:6" s="119" customFormat="1" ht="18.75" customHeight="1" thickBot="1" x14ac:dyDescent="0.3">
      <c r="A78" s="180"/>
      <c r="B78" s="181"/>
      <c r="C78" s="170"/>
      <c r="D78" s="170"/>
      <c r="E78" s="171"/>
    </row>
    <row r="79" spans="1:6" s="119" customFormat="1" ht="18.75" customHeight="1" thickBot="1" x14ac:dyDescent="0.3">
      <c r="A79" s="175" t="s">
        <v>2463</v>
      </c>
      <c r="B79" s="176"/>
      <c r="C79" s="176"/>
      <c r="D79" s="176"/>
      <c r="E79" s="177"/>
    </row>
    <row r="80" spans="1:6" s="119" customFormat="1" ht="18.75" customHeight="1" x14ac:dyDescent="0.25">
      <c r="A80" s="147" t="s">
        <v>15</v>
      </c>
      <c r="B80" s="147" t="s">
        <v>2407</v>
      </c>
      <c r="C80" s="147" t="s">
        <v>46</v>
      </c>
      <c r="D80" s="178" t="s">
        <v>2410</v>
      </c>
      <c r="E80" s="179"/>
    </row>
    <row r="81" spans="1:5" ht="18" x14ac:dyDescent="0.25">
      <c r="A81" s="145" t="str">
        <f>VLOOKUP(B81,'[1]LISTADO ATM'!$A$2:$C$922,3,0)</f>
        <v>DISTRITO NACIONAL</v>
      </c>
      <c r="B81" s="141">
        <v>446</v>
      </c>
      <c r="C81" s="145" t="str">
        <f>VLOOKUP(B81,'[1]LISTADO ATM'!$A$2:$B$822,2,0)</f>
        <v>ATM Hipodromo V Centenario</v>
      </c>
      <c r="D81" s="167" t="s">
        <v>2627</v>
      </c>
      <c r="E81" s="168"/>
    </row>
    <row r="82" spans="1:5" ht="18.75" customHeight="1" x14ac:dyDescent="0.25">
      <c r="A82" s="145" t="str">
        <f>VLOOKUP(B82,'[1]LISTADO ATM'!$A$2:$C$922,3,0)</f>
        <v>DISTRITO NACIONAL</v>
      </c>
      <c r="B82" s="141">
        <v>516</v>
      </c>
      <c r="C82" s="145" t="str">
        <f>VLOOKUP(B82,'[1]LISTADO ATM'!$A$2:$B$822,2,0)</f>
        <v xml:space="preserve">ATM Oficina Gascue </v>
      </c>
      <c r="D82" s="167" t="s">
        <v>2627</v>
      </c>
      <c r="E82" s="168"/>
    </row>
    <row r="83" spans="1:5" ht="18.75" customHeight="1" x14ac:dyDescent="0.25">
      <c r="A83" s="145" t="str">
        <f>VLOOKUP(B83,'[1]LISTADO ATM'!$A$2:$C$922,3,0)</f>
        <v>NORTE</v>
      </c>
      <c r="B83" s="141">
        <v>903</v>
      </c>
      <c r="C83" s="145" t="str">
        <f>VLOOKUP(B83,'[1]LISTADO ATM'!$A$2:$B$822,2,0)</f>
        <v xml:space="preserve">ATM Oficina La Vega Real I </v>
      </c>
      <c r="D83" s="167" t="s">
        <v>2627</v>
      </c>
      <c r="E83" s="168"/>
    </row>
    <row r="84" spans="1:5" ht="18" x14ac:dyDescent="0.25">
      <c r="A84" s="145" t="str">
        <f>VLOOKUP(B84,'[1]LISTADO ATM'!$A$2:$C$922,3,0)</f>
        <v>DISTRITO NACIONAL</v>
      </c>
      <c r="B84" s="141">
        <v>527</v>
      </c>
      <c r="C84" s="145" t="str">
        <f>VLOOKUP(B84,'[1]LISTADO ATM'!$A$2:$B$822,2,0)</f>
        <v>ATM Oficina Zona Oriental II</v>
      </c>
      <c r="D84" s="167" t="s">
        <v>2573</v>
      </c>
      <c r="E84" s="168"/>
    </row>
    <row r="85" spans="1:5" ht="18" x14ac:dyDescent="0.25">
      <c r="A85" s="145" t="str">
        <f>VLOOKUP(B85,'[1]LISTADO ATM'!$A$2:$C$922,3,0)</f>
        <v>DISTRITO NACIONAL</v>
      </c>
      <c r="B85" s="141">
        <v>302</v>
      </c>
      <c r="C85" s="145" t="str">
        <f>VLOOKUP(B85,'[1]LISTADO ATM'!$A$2:$B$822,2,0)</f>
        <v xml:space="preserve">ATM S/M Aprezio Los Mameyes  </v>
      </c>
      <c r="D85" s="167" t="s">
        <v>2627</v>
      </c>
      <c r="E85" s="168"/>
    </row>
    <row r="86" spans="1:5" ht="18" x14ac:dyDescent="0.25">
      <c r="A86" s="145" t="str">
        <f>VLOOKUP(B86,'[1]LISTADO ATM'!$A$2:$C$922,3,0)</f>
        <v>ESTE</v>
      </c>
      <c r="B86" s="141">
        <v>912</v>
      </c>
      <c r="C86" s="145" t="str">
        <f>VLOOKUP(B86,'[1]LISTADO ATM'!$A$2:$B$822,2,0)</f>
        <v xml:space="preserve">ATM Oficina San Pedro II </v>
      </c>
      <c r="D86" s="167" t="s">
        <v>2627</v>
      </c>
      <c r="E86" s="168"/>
    </row>
    <row r="87" spans="1:5" ht="18" x14ac:dyDescent="0.25">
      <c r="A87" s="145" t="str">
        <f>VLOOKUP(B87,'[1]LISTADO ATM'!$A$2:$C$922,3,0)</f>
        <v>ESTE</v>
      </c>
      <c r="B87" s="141">
        <v>16</v>
      </c>
      <c r="C87" s="145" t="str">
        <f>VLOOKUP(B87,'[1]LISTADO ATM'!$A$2:$B$822,2,0)</f>
        <v>ATM Estación Texaco Sabana de la Mar</v>
      </c>
      <c r="D87" s="167" t="s">
        <v>2573</v>
      </c>
      <c r="E87" s="168"/>
    </row>
    <row r="88" spans="1:5" ht="18" x14ac:dyDescent="0.25">
      <c r="A88" s="145" t="str">
        <f>VLOOKUP(B88,'[1]LISTADO ATM'!$A$2:$C$922,3,0)</f>
        <v>DISTRITO NACIONAL</v>
      </c>
      <c r="B88" s="141">
        <v>415</v>
      </c>
      <c r="C88" s="145" t="str">
        <f>VLOOKUP(B88,'[1]LISTADO ATM'!$A$2:$B$822,2,0)</f>
        <v xml:space="preserve">ATM Autobanco San Martín I </v>
      </c>
      <c r="D88" s="167" t="s">
        <v>2627</v>
      </c>
      <c r="E88" s="168"/>
    </row>
    <row r="89" spans="1:5" ht="18.75" customHeight="1" x14ac:dyDescent="0.25">
      <c r="A89" s="145" t="str">
        <f>VLOOKUP(B89,'[1]LISTADO ATM'!$A$2:$C$922,3,0)</f>
        <v>DISTRITO NACIONAL</v>
      </c>
      <c r="B89" s="141">
        <v>540</v>
      </c>
      <c r="C89" s="145" t="str">
        <f>VLOOKUP(B89,'[1]LISTADO ATM'!$A$2:$B$822,2,0)</f>
        <v xml:space="preserve">ATM Autoservicio Sambil I </v>
      </c>
      <c r="D89" s="167" t="s">
        <v>2573</v>
      </c>
      <c r="E89" s="168"/>
    </row>
    <row r="90" spans="1:5" ht="18.75" customHeight="1" x14ac:dyDescent="0.25">
      <c r="A90" s="145" t="str">
        <f>VLOOKUP(B90,'[1]LISTADO ATM'!$A$2:$C$922,3,0)</f>
        <v>DISTRITO NACIONAL</v>
      </c>
      <c r="B90" s="141">
        <v>561</v>
      </c>
      <c r="C90" s="145" t="str">
        <f>VLOOKUP(B90,'[1]LISTADO ATM'!$A$2:$B$822,2,0)</f>
        <v xml:space="preserve">ATM Comando Regional P.N. S.D. Este </v>
      </c>
      <c r="D90" s="167" t="s">
        <v>2627</v>
      </c>
      <c r="E90" s="168"/>
    </row>
    <row r="91" spans="1:5" ht="18.75" customHeight="1" x14ac:dyDescent="0.25">
      <c r="A91" s="145" t="e">
        <f>VLOOKUP(B91,'[1]LISTADO ATM'!$A$2:$C$922,3,0)</f>
        <v>#N/A</v>
      </c>
      <c r="B91" s="141"/>
      <c r="C91" s="145" t="e">
        <f>VLOOKUP(B91,'[1]LISTADO ATM'!$A$2:$B$822,2,0)</f>
        <v>#N/A</v>
      </c>
      <c r="D91" s="167"/>
      <c r="E91" s="168"/>
    </row>
    <row r="92" spans="1:5" ht="18.75" customHeight="1" x14ac:dyDescent="0.25">
      <c r="A92" s="148" t="s">
        <v>2460</v>
      </c>
      <c r="B92" s="149">
        <f>COUNT(B81:B91)</f>
        <v>10</v>
      </c>
      <c r="C92" s="172"/>
      <c r="D92" s="173"/>
      <c r="E92" s="174"/>
    </row>
    <row r="93" spans="1:5" ht="18.75" customHeight="1" x14ac:dyDescent="0.25">
      <c r="A93" s="68"/>
      <c r="C93" s="68"/>
      <c r="D93" s="68"/>
    </row>
    <row r="94" spans="1:5" x14ac:dyDescent="0.25">
      <c r="A94" s="68"/>
      <c r="C94" s="68"/>
      <c r="D94" s="68"/>
    </row>
    <row r="95" spans="1:5" ht="18.75" customHeight="1" x14ac:dyDescent="0.25">
      <c r="A95" s="68"/>
      <c r="C95" s="68"/>
      <c r="D95" s="68"/>
    </row>
    <row r="96" spans="1:5" ht="18.75" customHeight="1" x14ac:dyDescent="0.25">
      <c r="A96" s="68"/>
      <c r="C96" s="68"/>
      <c r="D96" s="68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ht="18.75" customHeight="1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ht="18.75" customHeight="1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</sheetData>
  <mergeCells count="40">
    <mergeCell ref="C92:E92"/>
    <mergeCell ref="D89:E89"/>
    <mergeCell ref="D90:E90"/>
    <mergeCell ref="D91:E91"/>
    <mergeCell ref="D84:E84"/>
    <mergeCell ref="D85:E85"/>
    <mergeCell ref="D86:E86"/>
    <mergeCell ref="D87:E87"/>
    <mergeCell ref="D88:E88"/>
    <mergeCell ref="A79:E79"/>
    <mergeCell ref="D80:E80"/>
    <mergeCell ref="D81:E81"/>
    <mergeCell ref="D82:E82"/>
    <mergeCell ref="D83:E83"/>
    <mergeCell ref="C64:E64"/>
    <mergeCell ref="A65:E65"/>
    <mergeCell ref="A66:E66"/>
    <mergeCell ref="C74:E74"/>
    <mergeCell ref="A75:B75"/>
    <mergeCell ref="C75:E78"/>
    <mergeCell ref="A76:B76"/>
    <mergeCell ref="A77:B77"/>
    <mergeCell ref="A78:B78"/>
    <mergeCell ref="A18:E18"/>
    <mergeCell ref="A19:E19"/>
    <mergeCell ref="C50:E50"/>
    <mergeCell ref="A51:E51"/>
    <mergeCell ref="A52:E52"/>
    <mergeCell ref="C11:E11"/>
    <mergeCell ref="A12:E12"/>
    <mergeCell ref="A13:E13"/>
    <mergeCell ref="D14:E14"/>
    <mergeCell ref="C17:E1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5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5">
        <v>85</v>
      </c>
      <c r="C2" s="130" t="s">
        <v>2404</v>
      </c>
    </row>
    <row r="3" spans="2:5" s="119" customFormat="1" ht="18.75" thickBot="1" x14ac:dyDescent="0.3">
      <c r="B3" s="135">
        <v>151</v>
      </c>
      <c r="C3" s="130" t="s">
        <v>2404</v>
      </c>
    </row>
    <row r="4" spans="2:5" s="119" customFormat="1" ht="18.75" thickBot="1" x14ac:dyDescent="0.3">
      <c r="B4" s="135">
        <v>239</v>
      </c>
      <c r="C4" s="130" t="s">
        <v>2404</v>
      </c>
    </row>
    <row r="5" spans="2:5" s="119" customFormat="1" ht="18.75" thickBot="1" x14ac:dyDescent="0.3">
      <c r="B5" s="135">
        <v>289</v>
      </c>
      <c r="C5" s="130" t="s">
        <v>2404</v>
      </c>
    </row>
    <row r="6" spans="2:5" s="119" customFormat="1" ht="18.75" thickBot="1" x14ac:dyDescent="0.3">
      <c r="B6" s="135">
        <v>294</v>
      </c>
      <c r="C6" s="130" t="s">
        <v>2404</v>
      </c>
    </row>
    <row r="7" spans="2:5" s="119" customFormat="1" ht="18.75" thickBot="1" x14ac:dyDescent="0.3">
      <c r="B7" s="135">
        <v>458</v>
      </c>
      <c r="C7" s="130" t="s">
        <v>2404</v>
      </c>
    </row>
    <row r="8" spans="2:5" s="119" customFormat="1" ht="18.75" thickBot="1" x14ac:dyDescent="0.3">
      <c r="B8" s="135">
        <v>490</v>
      </c>
      <c r="C8" s="130" t="s">
        <v>2404</v>
      </c>
    </row>
    <row r="9" spans="2:5" s="119" customFormat="1" ht="18.75" thickBot="1" x14ac:dyDescent="0.3">
      <c r="B9" s="135">
        <v>512</v>
      </c>
      <c r="C9" s="130" t="s">
        <v>2404</v>
      </c>
    </row>
    <row r="10" spans="2:5" s="119" customFormat="1" ht="18.75" thickBot="1" x14ac:dyDescent="0.3">
      <c r="B10" s="135">
        <v>584</v>
      </c>
      <c r="C10" s="130" t="s">
        <v>2404</v>
      </c>
    </row>
    <row r="11" spans="2:5" s="119" customFormat="1" ht="18.75" thickBot="1" x14ac:dyDescent="0.3">
      <c r="B11" s="135">
        <v>678</v>
      </c>
      <c r="C11" s="130" t="s">
        <v>2404</v>
      </c>
    </row>
    <row r="12" spans="2:5" s="119" customFormat="1" ht="18.75" thickBot="1" x14ac:dyDescent="0.3">
      <c r="B12" s="135">
        <v>699</v>
      </c>
      <c r="C12" s="130" t="s">
        <v>2404</v>
      </c>
    </row>
    <row r="13" spans="2:5" s="119" customFormat="1" ht="18.75" thickBot="1" x14ac:dyDescent="0.3">
      <c r="B13" s="135">
        <v>744</v>
      </c>
      <c r="C13" s="130" t="s">
        <v>2404</v>
      </c>
    </row>
    <row r="14" spans="2:5" s="119" customFormat="1" ht="18.75" thickBot="1" x14ac:dyDescent="0.3">
      <c r="B14" s="135">
        <v>790</v>
      </c>
      <c r="C14" s="130" t="s">
        <v>2404</v>
      </c>
    </row>
    <row r="15" spans="2:5" s="119" customFormat="1" ht="18.75" thickBot="1" x14ac:dyDescent="0.3">
      <c r="B15" s="135">
        <v>836</v>
      </c>
      <c r="C15" s="130" t="s">
        <v>2404</v>
      </c>
    </row>
    <row r="16" spans="2:5" s="119" customFormat="1" ht="18.75" thickBot="1" x14ac:dyDescent="0.3">
      <c r="B16" s="135">
        <v>908</v>
      </c>
      <c r="C16" s="130" t="s">
        <v>2404</v>
      </c>
    </row>
    <row r="17" spans="2:3" s="119" customFormat="1" ht="18.75" thickBot="1" x14ac:dyDescent="0.3">
      <c r="B17" s="135">
        <v>957</v>
      </c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78" priority="1826"/>
  </conditionalFormatting>
  <conditionalFormatting sqref="B61:B67">
    <cfRule type="duplicateValues" dxfId="377" priority="1825"/>
  </conditionalFormatting>
  <conditionalFormatting sqref="B57:B60">
    <cfRule type="duplicateValues" dxfId="376" priority="1823"/>
  </conditionalFormatting>
  <conditionalFormatting sqref="B57:B60">
    <cfRule type="duplicateValues" dxfId="375" priority="1824"/>
  </conditionalFormatting>
  <conditionalFormatting sqref="B53:B56">
    <cfRule type="duplicateValues" dxfId="374" priority="1822"/>
  </conditionalFormatting>
  <conditionalFormatting sqref="B36:B46">
    <cfRule type="duplicateValues" dxfId="373" priority="423"/>
  </conditionalFormatting>
  <conditionalFormatting sqref="B36:B46">
    <cfRule type="duplicateValues" dxfId="372" priority="422"/>
  </conditionalFormatting>
  <conditionalFormatting sqref="B36:B46">
    <cfRule type="duplicateValues" dxfId="371" priority="420"/>
    <cfRule type="duplicateValues" dxfId="370" priority="421"/>
  </conditionalFormatting>
  <conditionalFormatting sqref="B36:B46">
    <cfRule type="duplicateValues" dxfId="369" priority="417"/>
    <cfRule type="duplicateValues" dxfId="368" priority="418"/>
    <cfRule type="duplicateValues" dxfId="367" priority="419"/>
  </conditionalFormatting>
  <conditionalFormatting sqref="B36:B46">
    <cfRule type="duplicateValues" dxfId="366" priority="414"/>
    <cfRule type="duplicateValues" dxfId="365" priority="415"/>
    <cfRule type="duplicateValues" dxfId="364" priority="416"/>
  </conditionalFormatting>
  <conditionalFormatting sqref="B36:B46">
    <cfRule type="duplicateValues" dxfId="363" priority="412"/>
    <cfRule type="duplicateValues" dxfId="362" priority="413"/>
  </conditionalFormatting>
  <conditionalFormatting sqref="B36:B46">
    <cfRule type="duplicateValues" dxfId="361" priority="410"/>
    <cfRule type="duplicateValues" dxfId="360" priority="411"/>
  </conditionalFormatting>
  <conditionalFormatting sqref="B36:B46">
    <cfRule type="duplicateValues" dxfId="359" priority="409"/>
  </conditionalFormatting>
  <conditionalFormatting sqref="B36:B46">
    <cfRule type="duplicateValues" dxfId="358" priority="407"/>
    <cfRule type="duplicateValues" dxfId="357" priority="408"/>
  </conditionalFormatting>
  <conditionalFormatting sqref="B36:B46">
    <cfRule type="duplicateValues" dxfId="356" priority="404"/>
    <cfRule type="duplicateValues" dxfId="355" priority="405"/>
    <cfRule type="duplicateValues" dxfId="354" priority="406"/>
  </conditionalFormatting>
  <conditionalFormatting sqref="B36:B46">
    <cfRule type="duplicateValues" dxfId="353" priority="403"/>
  </conditionalFormatting>
  <conditionalFormatting sqref="B36:B46">
    <cfRule type="duplicateValues" dxfId="352" priority="402"/>
  </conditionalFormatting>
  <conditionalFormatting sqref="B36:B46">
    <cfRule type="duplicateValues" dxfId="351" priority="400"/>
    <cfRule type="duplicateValues" dxfId="350" priority="401"/>
  </conditionalFormatting>
  <conditionalFormatting sqref="B36:B46">
    <cfRule type="duplicateValues" dxfId="349" priority="397"/>
    <cfRule type="duplicateValues" dxfId="348" priority="398"/>
    <cfRule type="duplicateValues" dxfId="347" priority="399"/>
  </conditionalFormatting>
  <conditionalFormatting sqref="B36:B46">
    <cfRule type="duplicateValues" dxfId="346" priority="395"/>
    <cfRule type="duplicateValues" dxfId="345" priority="396"/>
  </conditionalFormatting>
  <conditionalFormatting sqref="B47:B52">
    <cfRule type="duplicateValues" dxfId="344" priority="394"/>
  </conditionalFormatting>
  <conditionalFormatting sqref="B47:B52">
    <cfRule type="duplicateValues" dxfId="343" priority="393"/>
  </conditionalFormatting>
  <conditionalFormatting sqref="B47:B52">
    <cfRule type="duplicateValues" dxfId="342" priority="391"/>
    <cfRule type="duplicateValues" dxfId="341" priority="392"/>
  </conditionalFormatting>
  <conditionalFormatting sqref="B47:B52">
    <cfRule type="duplicateValues" dxfId="340" priority="388"/>
    <cfRule type="duplicateValues" dxfId="339" priority="389"/>
    <cfRule type="duplicateValues" dxfId="338" priority="390"/>
  </conditionalFormatting>
  <conditionalFormatting sqref="B47:B52">
    <cfRule type="duplicateValues" dxfId="337" priority="385"/>
    <cfRule type="duplicateValues" dxfId="336" priority="386"/>
    <cfRule type="duplicateValues" dxfId="335" priority="387"/>
  </conditionalFormatting>
  <conditionalFormatting sqref="B47:B52">
    <cfRule type="duplicateValues" dxfId="334" priority="383"/>
    <cfRule type="duplicateValues" dxfId="333" priority="384"/>
  </conditionalFormatting>
  <conditionalFormatting sqref="B47:B52">
    <cfRule type="duplicateValues" dxfId="332" priority="381"/>
    <cfRule type="duplicateValues" dxfId="331" priority="382"/>
  </conditionalFormatting>
  <conditionalFormatting sqref="B47:B52">
    <cfRule type="duplicateValues" dxfId="330" priority="380"/>
  </conditionalFormatting>
  <conditionalFormatting sqref="B47:B52">
    <cfRule type="duplicateValues" dxfId="329" priority="378"/>
    <cfRule type="duplicateValues" dxfId="328" priority="379"/>
  </conditionalFormatting>
  <conditionalFormatting sqref="B47:B52">
    <cfRule type="duplicateValues" dxfId="327" priority="375"/>
    <cfRule type="duplicateValues" dxfId="326" priority="376"/>
    <cfRule type="duplicateValues" dxfId="325" priority="377"/>
  </conditionalFormatting>
  <conditionalFormatting sqref="B47:B52">
    <cfRule type="duplicateValues" dxfId="324" priority="374"/>
  </conditionalFormatting>
  <conditionalFormatting sqref="B47:B52">
    <cfRule type="duplicateValues" dxfId="323" priority="373"/>
  </conditionalFormatting>
  <conditionalFormatting sqref="B47:B52">
    <cfRule type="duplicateValues" dxfId="322" priority="371"/>
    <cfRule type="duplicateValues" dxfId="321" priority="372"/>
  </conditionalFormatting>
  <conditionalFormatting sqref="B47:B52">
    <cfRule type="duplicateValues" dxfId="320" priority="368"/>
    <cfRule type="duplicateValues" dxfId="319" priority="369"/>
    <cfRule type="duplicateValues" dxfId="318" priority="370"/>
  </conditionalFormatting>
  <conditionalFormatting sqref="B47:B52">
    <cfRule type="duplicateValues" dxfId="317" priority="366"/>
    <cfRule type="duplicateValues" dxfId="316" priority="367"/>
  </conditionalFormatting>
  <conditionalFormatting sqref="B28:B35">
    <cfRule type="duplicateValues" dxfId="315" priority="215"/>
    <cfRule type="duplicateValues" dxfId="314" priority="216"/>
    <cfRule type="duplicateValues" dxfId="313" priority="217"/>
    <cfRule type="duplicateValues" dxfId="312" priority="218"/>
  </conditionalFormatting>
  <conditionalFormatting sqref="B28:B35">
    <cfRule type="duplicateValues" dxfId="311" priority="208"/>
  </conditionalFormatting>
  <conditionalFormatting sqref="B28:B35">
    <cfRule type="duplicateValues" dxfId="310" priority="206"/>
    <cfRule type="duplicateValues" dxfId="309" priority="207"/>
  </conditionalFormatting>
  <conditionalFormatting sqref="B28:B35">
    <cfRule type="duplicateValues" dxfId="308" priority="203"/>
    <cfRule type="duplicateValues" dxfId="307" priority="204"/>
    <cfRule type="duplicateValues" dxfId="306" priority="205"/>
  </conditionalFormatting>
  <conditionalFormatting sqref="B18:B27">
    <cfRule type="duplicateValues" dxfId="305" priority="130"/>
  </conditionalFormatting>
  <conditionalFormatting sqref="B18:B27">
    <cfRule type="duplicateValues" dxfId="304" priority="129"/>
  </conditionalFormatting>
  <conditionalFormatting sqref="B18:B27">
    <cfRule type="duplicateValues" dxfId="303" priority="127"/>
    <cfRule type="duplicateValues" dxfId="302" priority="128"/>
  </conditionalFormatting>
  <conditionalFormatting sqref="B18:B27">
    <cfRule type="duplicateValues" dxfId="301" priority="124"/>
    <cfRule type="duplicateValues" dxfId="300" priority="125"/>
    <cfRule type="duplicateValues" dxfId="299" priority="126"/>
  </conditionalFormatting>
  <conditionalFormatting sqref="B18:B27">
    <cfRule type="duplicateValues" dxfId="298" priority="121"/>
    <cfRule type="duplicateValues" dxfId="297" priority="122"/>
    <cfRule type="duplicateValues" dxfId="296" priority="123"/>
  </conditionalFormatting>
  <conditionalFormatting sqref="B18:B27">
    <cfRule type="duplicateValues" dxfId="295" priority="119"/>
    <cfRule type="duplicateValues" dxfId="294" priority="120"/>
  </conditionalFormatting>
  <conditionalFormatting sqref="B18:B27">
    <cfRule type="duplicateValues" dxfId="293" priority="115"/>
    <cfRule type="duplicateValues" dxfId="292" priority="116"/>
    <cfRule type="duplicateValues" dxfId="291" priority="117"/>
    <cfRule type="duplicateValues" dxfId="290" priority="118"/>
  </conditionalFormatting>
  <conditionalFormatting sqref="B18:B27">
    <cfRule type="duplicateValues" dxfId="289" priority="114"/>
  </conditionalFormatting>
  <conditionalFormatting sqref="B18:B27">
    <cfRule type="duplicateValues" dxfId="288" priority="113"/>
  </conditionalFormatting>
  <conditionalFormatting sqref="B18:B27">
    <cfRule type="duplicateValues" dxfId="287" priority="111"/>
    <cfRule type="duplicateValues" dxfId="286" priority="112"/>
  </conditionalFormatting>
  <conditionalFormatting sqref="B18:B27">
    <cfRule type="duplicateValues" dxfId="285" priority="108"/>
    <cfRule type="duplicateValues" dxfId="284" priority="109"/>
    <cfRule type="duplicateValues" dxfId="283" priority="110"/>
  </conditionalFormatting>
  <conditionalFormatting sqref="B18:B27">
    <cfRule type="duplicateValues" dxfId="282" priority="105"/>
    <cfRule type="duplicateValues" dxfId="281" priority="106"/>
    <cfRule type="duplicateValues" dxfId="280" priority="107"/>
  </conditionalFormatting>
  <conditionalFormatting sqref="B18:B27">
    <cfRule type="duplicateValues" dxfId="279" priority="103"/>
    <cfRule type="duplicateValues" dxfId="278" priority="104"/>
  </conditionalFormatting>
  <conditionalFormatting sqref="B18:B27">
    <cfRule type="duplicateValues" dxfId="277" priority="102"/>
  </conditionalFormatting>
  <conditionalFormatting sqref="B18:B27">
    <cfRule type="duplicateValues" dxfId="276" priority="98"/>
    <cfRule type="duplicateValues" dxfId="275" priority="99"/>
    <cfRule type="duplicateValues" dxfId="274" priority="100"/>
    <cfRule type="duplicateValues" dxfId="273" priority="101"/>
  </conditionalFormatting>
  <conditionalFormatting sqref="B18:B27">
    <cfRule type="duplicateValues" dxfId="272" priority="97"/>
  </conditionalFormatting>
  <conditionalFormatting sqref="B18:B27">
    <cfRule type="duplicateValues" dxfId="271" priority="95"/>
    <cfRule type="duplicateValues" dxfId="270" priority="96"/>
  </conditionalFormatting>
  <conditionalFormatting sqref="B18:B27">
    <cfRule type="duplicateValues" dxfId="269" priority="92"/>
    <cfRule type="duplicateValues" dxfId="268" priority="93"/>
    <cfRule type="duplicateValues" dxfId="267" priority="94"/>
  </conditionalFormatting>
  <conditionalFormatting sqref="B18:B27">
    <cfRule type="duplicateValues" dxfId="266" priority="91"/>
  </conditionalFormatting>
  <conditionalFormatting sqref="B1:B17">
    <cfRule type="duplicateValues" dxfId="265" priority="40"/>
  </conditionalFormatting>
  <conditionalFormatting sqref="B1:B17">
    <cfRule type="duplicateValues" dxfId="264" priority="39"/>
  </conditionalFormatting>
  <conditionalFormatting sqref="B1:B17">
    <cfRule type="duplicateValues" dxfId="263" priority="37"/>
    <cfRule type="duplicateValues" dxfId="262" priority="38"/>
  </conditionalFormatting>
  <conditionalFormatting sqref="B1:B17">
    <cfRule type="duplicateValues" dxfId="261" priority="34"/>
    <cfRule type="duplicateValues" dxfId="260" priority="35"/>
    <cfRule type="duplicateValues" dxfId="259" priority="36"/>
  </conditionalFormatting>
  <conditionalFormatting sqref="B1:B17">
    <cfRule type="duplicateValues" dxfId="258" priority="31"/>
    <cfRule type="duplicateValues" dxfId="257" priority="32"/>
    <cfRule type="duplicateValues" dxfId="256" priority="33"/>
  </conditionalFormatting>
  <conditionalFormatting sqref="B1:B17">
    <cfRule type="duplicateValues" dxfId="255" priority="29"/>
    <cfRule type="duplicateValues" dxfId="254" priority="30"/>
  </conditionalFormatting>
  <conditionalFormatting sqref="B1:B17">
    <cfRule type="duplicateValues" dxfId="253" priority="25"/>
    <cfRule type="duplicateValues" dxfId="252" priority="26"/>
    <cfRule type="duplicateValues" dxfId="251" priority="27"/>
    <cfRule type="duplicateValues" dxfId="250" priority="28"/>
  </conditionalFormatting>
  <conditionalFormatting sqref="B1:B17">
    <cfRule type="duplicateValues" dxfId="249" priority="24"/>
  </conditionalFormatting>
  <conditionalFormatting sqref="B1:B17">
    <cfRule type="duplicateValues" dxfId="248" priority="23"/>
  </conditionalFormatting>
  <conditionalFormatting sqref="B1:B17">
    <cfRule type="duplicateValues" dxfId="247" priority="21"/>
    <cfRule type="duplicateValues" dxfId="246" priority="22"/>
  </conditionalFormatting>
  <conditionalFormatting sqref="B1:B17">
    <cfRule type="duplicateValues" dxfId="245" priority="18"/>
    <cfRule type="duplicateValues" dxfId="244" priority="19"/>
    <cfRule type="duplicateValues" dxfId="243" priority="20"/>
  </conditionalFormatting>
  <conditionalFormatting sqref="B1:B17">
    <cfRule type="duplicateValues" dxfId="242" priority="15"/>
    <cfRule type="duplicateValues" dxfId="241" priority="16"/>
    <cfRule type="duplicateValues" dxfId="240" priority="17"/>
  </conditionalFormatting>
  <conditionalFormatting sqref="B1:B17">
    <cfRule type="duplicateValues" dxfId="239" priority="13"/>
    <cfRule type="duplicateValues" dxfId="238" priority="14"/>
  </conditionalFormatting>
  <conditionalFormatting sqref="B1:B17">
    <cfRule type="duplicateValues" dxfId="237" priority="12"/>
  </conditionalFormatting>
  <conditionalFormatting sqref="B1:B17">
    <cfRule type="duplicateValues" dxfId="236" priority="8"/>
    <cfRule type="duplicateValues" dxfId="235" priority="9"/>
    <cfRule type="duplicateValues" dxfId="234" priority="10"/>
    <cfRule type="duplicateValues" dxfId="233" priority="11"/>
  </conditionalFormatting>
  <conditionalFormatting sqref="B1:B17">
    <cfRule type="duplicateValues" dxfId="232" priority="7"/>
  </conditionalFormatting>
  <conditionalFormatting sqref="B1:B17">
    <cfRule type="duplicateValues" dxfId="231" priority="5"/>
    <cfRule type="duplicateValues" dxfId="230" priority="6"/>
  </conditionalFormatting>
  <conditionalFormatting sqref="B1:B17">
    <cfRule type="duplicateValues" dxfId="229" priority="2"/>
    <cfRule type="duplicateValues" dxfId="228" priority="3"/>
    <cfRule type="duplicateValues" dxfId="227" priority="4"/>
  </conditionalFormatting>
  <conditionalFormatting sqref="B1:B17">
    <cfRule type="duplicateValues" dxfId="2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81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25" priority="24"/>
  </conditionalFormatting>
  <conditionalFormatting sqref="A830">
    <cfRule type="duplicateValues" dxfId="224" priority="23"/>
  </conditionalFormatting>
  <conditionalFormatting sqref="A831">
    <cfRule type="duplicateValues" dxfId="223" priority="22"/>
  </conditionalFormatting>
  <conditionalFormatting sqref="A832">
    <cfRule type="duplicateValues" dxfId="222" priority="21"/>
  </conditionalFormatting>
  <conditionalFormatting sqref="A833">
    <cfRule type="duplicateValues" dxfId="221" priority="20"/>
  </conditionalFormatting>
  <conditionalFormatting sqref="A845:A1048576 A1:A833">
    <cfRule type="duplicateValues" dxfId="220" priority="19"/>
  </conditionalFormatting>
  <conditionalFormatting sqref="A834:A840">
    <cfRule type="duplicateValues" dxfId="219" priority="18"/>
  </conditionalFormatting>
  <conditionalFormatting sqref="A834:A840">
    <cfRule type="duplicateValues" dxfId="218" priority="17"/>
  </conditionalFormatting>
  <conditionalFormatting sqref="A845:A1048576 A1:A840">
    <cfRule type="duplicateValues" dxfId="217" priority="16"/>
  </conditionalFormatting>
  <conditionalFormatting sqref="A841">
    <cfRule type="duplicateValues" dxfId="216" priority="15"/>
  </conditionalFormatting>
  <conditionalFormatting sqref="A841">
    <cfRule type="duplicateValues" dxfId="215" priority="14"/>
  </conditionalFormatting>
  <conditionalFormatting sqref="A841">
    <cfRule type="duplicateValues" dxfId="214" priority="13"/>
  </conditionalFormatting>
  <conditionalFormatting sqref="A842">
    <cfRule type="duplicateValues" dxfId="213" priority="12"/>
  </conditionalFormatting>
  <conditionalFormatting sqref="A842">
    <cfRule type="duplicateValues" dxfId="212" priority="11"/>
  </conditionalFormatting>
  <conditionalFormatting sqref="A842">
    <cfRule type="duplicateValues" dxfId="211" priority="10"/>
  </conditionalFormatting>
  <conditionalFormatting sqref="A1:A842 A845:A1048576">
    <cfRule type="duplicateValues" dxfId="210" priority="9"/>
  </conditionalFormatting>
  <conditionalFormatting sqref="A843">
    <cfRule type="duplicateValues" dxfId="209" priority="8"/>
  </conditionalFormatting>
  <conditionalFormatting sqref="A843">
    <cfRule type="duplicateValues" dxfId="208" priority="7"/>
  </conditionalFormatting>
  <conditionalFormatting sqref="A843">
    <cfRule type="duplicateValues" dxfId="207" priority="6"/>
  </conditionalFormatting>
  <conditionalFormatting sqref="A843">
    <cfRule type="duplicateValues" dxfId="206" priority="5"/>
  </conditionalFormatting>
  <conditionalFormatting sqref="A844">
    <cfRule type="duplicateValues" dxfId="205" priority="4"/>
  </conditionalFormatting>
  <conditionalFormatting sqref="A844">
    <cfRule type="duplicateValues" dxfId="204" priority="3"/>
  </conditionalFormatting>
  <conditionalFormatting sqref="A844">
    <cfRule type="duplicateValues" dxfId="203" priority="2"/>
  </conditionalFormatting>
  <conditionalFormatting sqref="A844">
    <cfRule type="duplicateValues" dxfId="2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1" t="s">
        <v>2412</v>
      </c>
      <c r="B1" s="222"/>
      <c r="C1" s="222"/>
      <c r="D1" s="222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1" t="s">
        <v>2421</v>
      </c>
      <c r="B16" s="222"/>
      <c r="C16" s="222"/>
      <c r="D16" s="222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01" priority="26"/>
  </conditionalFormatting>
  <conditionalFormatting sqref="B5:B6">
    <cfRule type="duplicateValues" dxfId="200" priority="25"/>
  </conditionalFormatting>
  <conditionalFormatting sqref="A5:A6">
    <cfRule type="duplicateValues" dxfId="199" priority="23"/>
    <cfRule type="duplicateValues" dxfId="19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2021-09-29T09:35:20Z</dcterms:modified>
</cp:coreProperties>
</file>