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Efectivo'!$A$104:$E$118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16" l="1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B129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A132" i="16" s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F150" i="1"/>
  <c r="G150" i="1"/>
  <c r="H150" i="1"/>
  <c r="I150" i="1"/>
  <c r="J150" i="1"/>
  <c r="K150" i="1"/>
  <c r="F103" i="1"/>
  <c r="G103" i="1"/>
  <c r="H103" i="1"/>
  <c r="I103" i="1"/>
  <c r="J103" i="1"/>
  <c r="K103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40" i="1"/>
  <c r="G40" i="1"/>
  <c r="H40" i="1"/>
  <c r="I40" i="1"/>
  <c r="J40" i="1"/>
  <c r="K40" i="1"/>
  <c r="F169" i="1"/>
  <c r="G169" i="1"/>
  <c r="H169" i="1"/>
  <c r="I169" i="1"/>
  <c r="J169" i="1"/>
  <c r="K169" i="1"/>
  <c r="F102" i="1"/>
  <c r="G102" i="1"/>
  <c r="H102" i="1"/>
  <c r="I102" i="1"/>
  <c r="J102" i="1"/>
  <c r="K102" i="1"/>
  <c r="F168" i="1"/>
  <c r="G168" i="1"/>
  <c r="H168" i="1"/>
  <c r="I168" i="1"/>
  <c r="J168" i="1"/>
  <c r="K168" i="1"/>
  <c r="F64" i="1"/>
  <c r="G64" i="1"/>
  <c r="H64" i="1"/>
  <c r="I64" i="1"/>
  <c r="J64" i="1"/>
  <c r="K64" i="1"/>
  <c r="A150" i="1"/>
  <c r="A103" i="1"/>
  <c r="A149" i="1"/>
  <c r="A148" i="1"/>
  <c r="A147" i="1"/>
  <c r="A146" i="1"/>
  <c r="A40" i="1"/>
  <c r="A169" i="1"/>
  <c r="A102" i="1"/>
  <c r="A168" i="1"/>
  <c r="A64" i="1"/>
  <c r="F167" i="1" l="1"/>
  <c r="G167" i="1"/>
  <c r="H167" i="1"/>
  <c r="I167" i="1"/>
  <c r="J167" i="1"/>
  <c r="K167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63" i="1"/>
  <c r="G63" i="1"/>
  <c r="H63" i="1"/>
  <c r="I63" i="1"/>
  <c r="J63" i="1"/>
  <c r="K63" i="1"/>
  <c r="F143" i="1"/>
  <c r="G143" i="1"/>
  <c r="H143" i="1"/>
  <c r="I143" i="1"/>
  <c r="J143" i="1"/>
  <c r="K143" i="1"/>
  <c r="A167" i="1"/>
  <c r="A145" i="1"/>
  <c r="A144" i="1"/>
  <c r="A63" i="1"/>
  <c r="A143" i="1"/>
  <c r="A72" i="1" l="1"/>
  <c r="A62" i="1"/>
  <c r="A66" i="1"/>
  <c r="A12" i="1"/>
  <c r="A165" i="1"/>
  <c r="A13" i="1"/>
  <c r="A14" i="1"/>
  <c r="A15" i="1"/>
  <c r="A16" i="1"/>
  <c r="A34" i="1"/>
  <c r="A166" i="1"/>
  <c r="F72" i="1"/>
  <c r="G72" i="1"/>
  <c r="H72" i="1"/>
  <c r="I72" i="1"/>
  <c r="J72" i="1"/>
  <c r="K72" i="1"/>
  <c r="F62" i="1"/>
  <c r="G62" i="1"/>
  <c r="H62" i="1"/>
  <c r="I62" i="1"/>
  <c r="J62" i="1"/>
  <c r="K62" i="1"/>
  <c r="F66" i="1"/>
  <c r="G66" i="1"/>
  <c r="H66" i="1"/>
  <c r="I66" i="1"/>
  <c r="J66" i="1"/>
  <c r="K66" i="1"/>
  <c r="F12" i="1"/>
  <c r="G12" i="1"/>
  <c r="H12" i="1"/>
  <c r="I12" i="1"/>
  <c r="J12" i="1"/>
  <c r="K12" i="1"/>
  <c r="F165" i="1"/>
  <c r="G165" i="1"/>
  <c r="H165" i="1"/>
  <c r="I165" i="1"/>
  <c r="J165" i="1"/>
  <c r="K16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34" i="1"/>
  <c r="G34" i="1"/>
  <c r="H34" i="1"/>
  <c r="I34" i="1"/>
  <c r="J34" i="1"/>
  <c r="K34" i="1"/>
  <c r="F166" i="1"/>
  <c r="G166" i="1"/>
  <c r="H166" i="1"/>
  <c r="I166" i="1"/>
  <c r="J166" i="1"/>
  <c r="K166" i="1"/>
  <c r="F61" i="1" l="1"/>
  <c r="G61" i="1"/>
  <c r="H61" i="1"/>
  <c r="I61" i="1"/>
  <c r="J61" i="1"/>
  <c r="K6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42" i="1"/>
  <c r="G142" i="1"/>
  <c r="H142" i="1"/>
  <c r="I142" i="1"/>
  <c r="J142" i="1"/>
  <c r="K142" i="1"/>
  <c r="F84" i="1"/>
  <c r="G84" i="1"/>
  <c r="H84" i="1"/>
  <c r="I84" i="1"/>
  <c r="J84" i="1"/>
  <c r="K84" i="1"/>
  <c r="F164" i="1"/>
  <c r="G164" i="1"/>
  <c r="H164" i="1"/>
  <c r="I164" i="1"/>
  <c r="J164" i="1"/>
  <c r="K164" i="1"/>
  <c r="F60" i="1"/>
  <c r="G60" i="1"/>
  <c r="H60" i="1"/>
  <c r="I60" i="1"/>
  <c r="J60" i="1"/>
  <c r="K60" i="1"/>
  <c r="F33" i="1"/>
  <c r="G33" i="1"/>
  <c r="H33" i="1"/>
  <c r="I33" i="1"/>
  <c r="J33" i="1"/>
  <c r="K33" i="1"/>
  <c r="F32" i="1"/>
  <c r="G32" i="1"/>
  <c r="H32" i="1"/>
  <c r="I32" i="1"/>
  <c r="J32" i="1"/>
  <c r="K32" i="1"/>
  <c r="F141" i="1"/>
  <c r="G141" i="1"/>
  <c r="H141" i="1"/>
  <c r="I141" i="1"/>
  <c r="J141" i="1"/>
  <c r="K141" i="1"/>
  <c r="F59" i="1"/>
  <c r="G59" i="1"/>
  <c r="H59" i="1"/>
  <c r="I59" i="1"/>
  <c r="J59" i="1"/>
  <c r="K59" i="1"/>
  <c r="F83" i="1"/>
  <c r="G83" i="1"/>
  <c r="H83" i="1"/>
  <c r="I83" i="1"/>
  <c r="J83" i="1"/>
  <c r="K83" i="1"/>
  <c r="F140" i="1"/>
  <c r="G140" i="1"/>
  <c r="H140" i="1"/>
  <c r="I140" i="1"/>
  <c r="J140" i="1"/>
  <c r="K140" i="1"/>
  <c r="F108" i="1"/>
  <c r="G108" i="1"/>
  <c r="H108" i="1"/>
  <c r="I108" i="1"/>
  <c r="J108" i="1"/>
  <c r="K108" i="1"/>
  <c r="F163" i="1"/>
  <c r="G163" i="1"/>
  <c r="H163" i="1"/>
  <c r="I163" i="1"/>
  <c r="J163" i="1"/>
  <c r="K163" i="1"/>
  <c r="F99" i="1"/>
  <c r="G99" i="1"/>
  <c r="H99" i="1"/>
  <c r="I99" i="1"/>
  <c r="J99" i="1"/>
  <c r="K99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31" i="1"/>
  <c r="G31" i="1"/>
  <c r="H31" i="1"/>
  <c r="I31" i="1"/>
  <c r="J31" i="1"/>
  <c r="K31" i="1"/>
  <c r="F137" i="1"/>
  <c r="G137" i="1"/>
  <c r="H137" i="1"/>
  <c r="I137" i="1"/>
  <c r="J137" i="1"/>
  <c r="K137" i="1"/>
  <c r="F39" i="1"/>
  <c r="G39" i="1"/>
  <c r="H39" i="1"/>
  <c r="I39" i="1"/>
  <c r="J39" i="1"/>
  <c r="K39" i="1"/>
  <c r="F38" i="1"/>
  <c r="G38" i="1"/>
  <c r="H38" i="1"/>
  <c r="I38" i="1"/>
  <c r="J38" i="1"/>
  <c r="K38" i="1"/>
  <c r="A61" i="1"/>
  <c r="A101" i="1"/>
  <c r="A100" i="1"/>
  <c r="A142" i="1"/>
  <c r="A84" i="1"/>
  <c r="A164" i="1"/>
  <c r="A60" i="1"/>
  <c r="A33" i="1"/>
  <c r="A32" i="1"/>
  <c r="A141" i="1"/>
  <c r="A59" i="1"/>
  <c r="A83" i="1"/>
  <c r="A140" i="1"/>
  <c r="A108" i="1"/>
  <c r="A163" i="1"/>
  <c r="A99" i="1"/>
  <c r="A139" i="1"/>
  <c r="A138" i="1"/>
  <c r="A31" i="1"/>
  <c r="A137" i="1"/>
  <c r="A39" i="1"/>
  <c r="A38" i="1"/>
  <c r="F162" i="1" l="1"/>
  <c r="G162" i="1"/>
  <c r="H162" i="1"/>
  <c r="I162" i="1"/>
  <c r="J162" i="1"/>
  <c r="K162" i="1"/>
  <c r="F71" i="1"/>
  <c r="G71" i="1"/>
  <c r="H71" i="1"/>
  <c r="I71" i="1"/>
  <c r="J71" i="1"/>
  <c r="K71" i="1"/>
  <c r="F11" i="1"/>
  <c r="G11" i="1"/>
  <c r="H11" i="1"/>
  <c r="I11" i="1"/>
  <c r="J11" i="1"/>
  <c r="K11" i="1"/>
  <c r="F20" i="1"/>
  <c r="G20" i="1"/>
  <c r="H20" i="1"/>
  <c r="I20" i="1"/>
  <c r="J20" i="1"/>
  <c r="K20" i="1"/>
  <c r="F161" i="1"/>
  <c r="G161" i="1"/>
  <c r="H161" i="1"/>
  <c r="I161" i="1"/>
  <c r="J161" i="1"/>
  <c r="K16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0" i="1"/>
  <c r="G10" i="1"/>
  <c r="H10" i="1"/>
  <c r="I10" i="1"/>
  <c r="J10" i="1"/>
  <c r="K10" i="1"/>
  <c r="F9" i="1"/>
  <c r="G9" i="1"/>
  <c r="H9" i="1"/>
  <c r="I9" i="1"/>
  <c r="J9" i="1"/>
  <c r="K9" i="1"/>
  <c r="F18" i="1"/>
  <c r="G18" i="1"/>
  <c r="H18" i="1"/>
  <c r="I18" i="1"/>
  <c r="J18" i="1"/>
  <c r="K18" i="1"/>
  <c r="F82" i="1"/>
  <c r="G82" i="1"/>
  <c r="H82" i="1"/>
  <c r="I82" i="1"/>
  <c r="J82" i="1"/>
  <c r="K82" i="1"/>
  <c r="F17" i="1"/>
  <c r="G17" i="1"/>
  <c r="H17" i="1"/>
  <c r="I17" i="1"/>
  <c r="J17" i="1"/>
  <c r="K17" i="1"/>
  <c r="F75" i="1"/>
  <c r="G75" i="1"/>
  <c r="H75" i="1"/>
  <c r="I75" i="1"/>
  <c r="J75" i="1"/>
  <c r="K75" i="1"/>
  <c r="F30" i="1"/>
  <c r="G30" i="1"/>
  <c r="H30" i="1"/>
  <c r="I30" i="1"/>
  <c r="J30" i="1"/>
  <c r="K30" i="1"/>
  <c r="F81" i="1"/>
  <c r="G81" i="1"/>
  <c r="H81" i="1"/>
  <c r="I81" i="1"/>
  <c r="J81" i="1"/>
  <c r="K81" i="1"/>
  <c r="F29" i="1"/>
  <c r="G29" i="1"/>
  <c r="H29" i="1"/>
  <c r="I29" i="1"/>
  <c r="J29" i="1"/>
  <c r="K29" i="1"/>
  <c r="F37" i="1"/>
  <c r="G37" i="1"/>
  <c r="H37" i="1"/>
  <c r="I37" i="1"/>
  <c r="J37" i="1"/>
  <c r="K37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36" i="1"/>
  <c r="G136" i="1"/>
  <c r="H136" i="1"/>
  <c r="I136" i="1"/>
  <c r="J136" i="1"/>
  <c r="K136" i="1"/>
  <c r="F28" i="1"/>
  <c r="G28" i="1"/>
  <c r="H28" i="1"/>
  <c r="I28" i="1"/>
  <c r="J28" i="1"/>
  <c r="K28" i="1"/>
  <c r="F135" i="1"/>
  <c r="G135" i="1"/>
  <c r="H135" i="1"/>
  <c r="I135" i="1"/>
  <c r="J135" i="1"/>
  <c r="K135" i="1"/>
  <c r="F27" i="1"/>
  <c r="G27" i="1"/>
  <c r="H27" i="1"/>
  <c r="I27" i="1"/>
  <c r="J27" i="1"/>
  <c r="K27" i="1"/>
  <c r="F98" i="1"/>
  <c r="G98" i="1"/>
  <c r="H98" i="1"/>
  <c r="I98" i="1"/>
  <c r="J98" i="1"/>
  <c r="K98" i="1"/>
  <c r="F134" i="1"/>
  <c r="G134" i="1"/>
  <c r="H134" i="1"/>
  <c r="I134" i="1"/>
  <c r="J134" i="1"/>
  <c r="K134" i="1"/>
  <c r="A162" i="1"/>
  <c r="A71" i="1"/>
  <c r="A11" i="1"/>
  <c r="A20" i="1"/>
  <c r="A161" i="1"/>
  <c r="A58" i="1"/>
  <c r="A57" i="1"/>
  <c r="A56" i="1"/>
  <c r="A10" i="1"/>
  <c r="A9" i="1"/>
  <c r="A18" i="1"/>
  <c r="A82" i="1"/>
  <c r="A17" i="1"/>
  <c r="A75" i="1"/>
  <c r="A30" i="1"/>
  <c r="A81" i="1"/>
  <c r="A29" i="1"/>
  <c r="A37" i="1"/>
  <c r="A160" i="1"/>
  <c r="A159" i="1"/>
  <c r="A158" i="1"/>
  <c r="A157" i="1"/>
  <c r="A136" i="1"/>
  <c r="A28" i="1"/>
  <c r="A135" i="1"/>
  <c r="A27" i="1"/>
  <c r="A98" i="1"/>
  <c r="A134" i="1"/>
  <c r="A55" i="1" l="1"/>
  <c r="F55" i="1"/>
  <c r="G55" i="1"/>
  <c r="H55" i="1"/>
  <c r="I55" i="1"/>
  <c r="J55" i="1"/>
  <c r="K55" i="1"/>
  <c r="A133" i="1"/>
  <c r="A132" i="1"/>
  <c r="A131" i="1"/>
  <c r="A26" i="1"/>
  <c r="A130" i="1"/>
  <c r="A97" i="1"/>
  <c r="A129" i="1"/>
  <c r="A25" i="1"/>
  <c r="A24" i="1"/>
  <c r="A96" i="1"/>
  <c r="A156" i="1"/>
  <c r="A74" i="1"/>
  <c r="A107" i="1"/>
  <c r="A54" i="1"/>
  <c r="A128" i="1"/>
  <c r="A127" i="1"/>
  <c r="A126" i="1"/>
  <c r="A125" i="1"/>
  <c r="A36" i="1"/>
  <c r="A155" i="1"/>
  <c r="A80" i="1"/>
  <c r="A70" i="1"/>
  <c r="A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26" i="1"/>
  <c r="G26" i="1"/>
  <c r="H26" i="1"/>
  <c r="I26" i="1"/>
  <c r="J26" i="1"/>
  <c r="K26" i="1"/>
  <c r="F130" i="1"/>
  <c r="G130" i="1"/>
  <c r="H130" i="1"/>
  <c r="I130" i="1"/>
  <c r="J130" i="1"/>
  <c r="K130" i="1"/>
  <c r="F97" i="1"/>
  <c r="G97" i="1"/>
  <c r="H97" i="1"/>
  <c r="I97" i="1"/>
  <c r="J97" i="1"/>
  <c r="K97" i="1"/>
  <c r="F129" i="1"/>
  <c r="G129" i="1"/>
  <c r="H129" i="1"/>
  <c r="I129" i="1"/>
  <c r="J129" i="1"/>
  <c r="K129" i="1"/>
  <c r="F25" i="1"/>
  <c r="G25" i="1"/>
  <c r="H25" i="1"/>
  <c r="I25" i="1"/>
  <c r="J25" i="1"/>
  <c r="K25" i="1"/>
  <c r="F24" i="1"/>
  <c r="G24" i="1"/>
  <c r="H24" i="1"/>
  <c r="I24" i="1"/>
  <c r="J24" i="1"/>
  <c r="K24" i="1"/>
  <c r="F96" i="1"/>
  <c r="G96" i="1"/>
  <c r="H96" i="1"/>
  <c r="I96" i="1"/>
  <c r="J96" i="1"/>
  <c r="K96" i="1"/>
  <c r="F156" i="1"/>
  <c r="G156" i="1"/>
  <c r="H156" i="1"/>
  <c r="I156" i="1"/>
  <c r="J156" i="1"/>
  <c r="K156" i="1"/>
  <c r="F74" i="1"/>
  <c r="G74" i="1"/>
  <c r="H74" i="1"/>
  <c r="I74" i="1"/>
  <c r="J74" i="1"/>
  <c r="K74" i="1"/>
  <c r="F107" i="1"/>
  <c r="G107" i="1"/>
  <c r="H107" i="1"/>
  <c r="I107" i="1"/>
  <c r="J107" i="1"/>
  <c r="K107" i="1"/>
  <c r="F54" i="1"/>
  <c r="G54" i="1"/>
  <c r="H54" i="1"/>
  <c r="I54" i="1"/>
  <c r="J54" i="1"/>
  <c r="K54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36" i="1"/>
  <c r="G36" i="1"/>
  <c r="H36" i="1"/>
  <c r="I36" i="1"/>
  <c r="J36" i="1"/>
  <c r="K36" i="1"/>
  <c r="F155" i="1"/>
  <c r="G155" i="1"/>
  <c r="H155" i="1"/>
  <c r="I155" i="1"/>
  <c r="J155" i="1"/>
  <c r="K155" i="1"/>
  <c r="F80" i="1"/>
  <c r="G80" i="1"/>
  <c r="H80" i="1"/>
  <c r="I80" i="1"/>
  <c r="J80" i="1"/>
  <c r="K80" i="1"/>
  <c r="F70" i="1"/>
  <c r="G70" i="1"/>
  <c r="H70" i="1"/>
  <c r="I70" i="1"/>
  <c r="J70" i="1"/>
  <c r="K70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65" i="1"/>
  <c r="F65" i="1"/>
  <c r="G65" i="1"/>
  <c r="H65" i="1"/>
  <c r="I65" i="1"/>
  <c r="J65" i="1"/>
  <c r="K65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24" i="1"/>
  <c r="F124" i="1"/>
  <c r="G124" i="1"/>
  <c r="H124" i="1"/>
  <c r="I124" i="1"/>
  <c r="J124" i="1"/>
  <c r="K124" i="1"/>
  <c r="A23" i="1"/>
  <c r="F23" i="1"/>
  <c r="G23" i="1"/>
  <c r="H23" i="1"/>
  <c r="I23" i="1"/>
  <c r="J23" i="1"/>
  <c r="K23" i="1"/>
  <c r="A123" i="1"/>
  <c r="F123" i="1"/>
  <c r="G123" i="1"/>
  <c r="H123" i="1"/>
  <c r="I123" i="1"/>
  <c r="J123" i="1"/>
  <c r="K123" i="1"/>
  <c r="A95" i="1"/>
  <c r="F95" i="1"/>
  <c r="G95" i="1"/>
  <c r="H95" i="1"/>
  <c r="I95" i="1"/>
  <c r="J95" i="1"/>
  <c r="K95" i="1"/>
  <c r="A122" i="1"/>
  <c r="F122" i="1"/>
  <c r="G122" i="1"/>
  <c r="H122" i="1"/>
  <c r="I122" i="1"/>
  <c r="J122" i="1"/>
  <c r="K122" i="1"/>
  <c r="A154" i="1"/>
  <c r="F154" i="1"/>
  <c r="G154" i="1"/>
  <c r="H154" i="1"/>
  <c r="I154" i="1"/>
  <c r="J154" i="1"/>
  <c r="K154" i="1"/>
  <c r="A69" i="1"/>
  <c r="F69" i="1"/>
  <c r="G69" i="1"/>
  <c r="H69" i="1"/>
  <c r="I69" i="1"/>
  <c r="J69" i="1"/>
  <c r="K69" i="1"/>
  <c r="A79" i="1"/>
  <c r="F79" i="1"/>
  <c r="G79" i="1"/>
  <c r="H79" i="1"/>
  <c r="I79" i="1"/>
  <c r="J79" i="1"/>
  <c r="K79" i="1"/>
  <c r="A94" i="1"/>
  <c r="F94" i="1"/>
  <c r="G94" i="1"/>
  <c r="H94" i="1"/>
  <c r="I94" i="1"/>
  <c r="J94" i="1"/>
  <c r="K94" i="1"/>
  <c r="A78" i="1"/>
  <c r="F78" i="1"/>
  <c r="G78" i="1"/>
  <c r="H78" i="1"/>
  <c r="I78" i="1"/>
  <c r="J78" i="1"/>
  <c r="K78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53" i="1"/>
  <c r="F153" i="1"/>
  <c r="G153" i="1"/>
  <c r="H153" i="1"/>
  <c r="I153" i="1"/>
  <c r="J153" i="1"/>
  <c r="K153" i="1"/>
  <c r="A22" i="1"/>
  <c r="F22" i="1"/>
  <c r="G22" i="1"/>
  <c r="H22" i="1"/>
  <c r="I22" i="1"/>
  <c r="J22" i="1"/>
  <c r="K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91" i="1"/>
  <c r="F91" i="1"/>
  <c r="G91" i="1"/>
  <c r="H91" i="1"/>
  <c r="I91" i="1"/>
  <c r="J91" i="1"/>
  <c r="K91" i="1"/>
  <c r="F73" i="1" l="1"/>
  <c r="G73" i="1"/>
  <c r="H73" i="1"/>
  <c r="I73" i="1"/>
  <c r="J73" i="1"/>
  <c r="K7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21" i="1"/>
  <c r="G21" i="1"/>
  <c r="H21" i="1"/>
  <c r="I21" i="1"/>
  <c r="J21" i="1"/>
  <c r="K21" i="1"/>
  <c r="F113" i="1"/>
  <c r="G113" i="1"/>
  <c r="H113" i="1"/>
  <c r="I113" i="1"/>
  <c r="J113" i="1"/>
  <c r="K113" i="1"/>
  <c r="F46" i="1"/>
  <c r="G46" i="1"/>
  <c r="H46" i="1"/>
  <c r="I46" i="1"/>
  <c r="J46" i="1"/>
  <c r="K46" i="1"/>
  <c r="F45" i="1"/>
  <c r="G45" i="1"/>
  <c r="H45" i="1"/>
  <c r="I45" i="1"/>
  <c r="J45" i="1"/>
  <c r="K45" i="1"/>
  <c r="A73" i="1"/>
  <c r="A118" i="1"/>
  <c r="A117" i="1"/>
  <c r="A116" i="1"/>
  <c r="A115" i="1"/>
  <c r="A114" i="1"/>
  <c r="A21" i="1"/>
  <c r="A113" i="1"/>
  <c r="A46" i="1"/>
  <c r="A45" i="1"/>
  <c r="K90" i="1" l="1"/>
  <c r="K112" i="1"/>
  <c r="J90" i="1"/>
  <c r="J112" i="1"/>
  <c r="I90" i="1"/>
  <c r="I112" i="1"/>
  <c r="H90" i="1"/>
  <c r="H112" i="1"/>
  <c r="G90" i="1"/>
  <c r="G112" i="1"/>
  <c r="F90" i="1"/>
  <c r="F112" i="1"/>
  <c r="A90" i="1"/>
  <c r="A112" i="1"/>
  <c r="H1" i="16" l="1"/>
  <c r="A89" i="1"/>
  <c r="A19" i="1"/>
  <c r="F89" i="1"/>
  <c r="G89" i="1"/>
  <c r="H89" i="1"/>
  <c r="I89" i="1"/>
  <c r="J89" i="1"/>
  <c r="K89" i="1"/>
  <c r="F19" i="1"/>
  <c r="G19" i="1"/>
  <c r="H19" i="1"/>
  <c r="I19" i="1"/>
  <c r="J19" i="1"/>
  <c r="K19" i="1"/>
  <c r="A111" i="1" l="1"/>
  <c r="A88" i="1"/>
  <c r="A87" i="1"/>
  <c r="A77" i="1"/>
  <c r="A44" i="1"/>
  <c r="A35" i="1"/>
  <c r="F111" i="1"/>
  <c r="G111" i="1"/>
  <c r="H111" i="1"/>
  <c r="I111" i="1"/>
  <c r="J111" i="1"/>
  <c r="K111" i="1"/>
  <c r="F88" i="1"/>
  <c r="G88" i="1"/>
  <c r="H88" i="1"/>
  <c r="I88" i="1"/>
  <c r="J88" i="1"/>
  <c r="K88" i="1"/>
  <c r="F87" i="1"/>
  <c r="G87" i="1"/>
  <c r="H87" i="1"/>
  <c r="I87" i="1"/>
  <c r="J87" i="1"/>
  <c r="K87" i="1"/>
  <c r="F77" i="1"/>
  <c r="G77" i="1"/>
  <c r="H77" i="1"/>
  <c r="I77" i="1"/>
  <c r="J77" i="1"/>
  <c r="K77" i="1"/>
  <c r="F44" i="1"/>
  <c r="G44" i="1"/>
  <c r="H44" i="1"/>
  <c r="I44" i="1"/>
  <c r="J44" i="1"/>
  <c r="K44" i="1"/>
  <c r="F35" i="1"/>
  <c r="G35" i="1"/>
  <c r="H35" i="1"/>
  <c r="I35" i="1"/>
  <c r="J35" i="1"/>
  <c r="K35" i="1"/>
  <c r="A86" i="1" l="1"/>
  <c r="A76" i="1"/>
  <c r="A152" i="1"/>
  <c r="F76" i="1"/>
  <c r="G76" i="1"/>
  <c r="H76" i="1"/>
  <c r="I76" i="1"/>
  <c r="J76" i="1"/>
  <c r="K76" i="1"/>
  <c r="F152" i="1"/>
  <c r="G152" i="1"/>
  <c r="H152" i="1"/>
  <c r="I152" i="1"/>
  <c r="J152" i="1"/>
  <c r="K152" i="1"/>
  <c r="F86" i="1"/>
  <c r="G86" i="1"/>
  <c r="H86" i="1"/>
  <c r="I86" i="1"/>
  <c r="J86" i="1"/>
  <c r="K86" i="1"/>
  <c r="F68" i="1" l="1"/>
  <c r="G68" i="1"/>
  <c r="H68" i="1"/>
  <c r="I68" i="1"/>
  <c r="J68" i="1"/>
  <c r="K68" i="1"/>
  <c r="A68" i="1"/>
  <c r="F43" i="1" l="1"/>
  <c r="G43" i="1"/>
  <c r="H43" i="1"/>
  <c r="I43" i="1"/>
  <c r="J43" i="1"/>
  <c r="K43" i="1"/>
  <c r="A43" i="1"/>
  <c r="A110" i="1"/>
  <c r="A42" i="1"/>
  <c r="A151" i="1"/>
  <c r="F110" i="1"/>
  <c r="G110" i="1"/>
  <c r="H110" i="1"/>
  <c r="I110" i="1"/>
  <c r="J110" i="1"/>
  <c r="K110" i="1"/>
  <c r="F42" i="1"/>
  <c r="G42" i="1"/>
  <c r="H42" i="1"/>
  <c r="I42" i="1"/>
  <c r="J42" i="1"/>
  <c r="K42" i="1"/>
  <c r="F151" i="1"/>
  <c r="G151" i="1"/>
  <c r="H151" i="1"/>
  <c r="I151" i="1"/>
  <c r="J151" i="1"/>
  <c r="K151" i="1"/>
  <c r="F109" i="1" l="1"/>
  <c r="G109" i="1"/>
  <c r="H109" i="1"/>
  <c r="I109" i="1"/>
  <c r="J109" i="1"/>
  <c r="K109" i="1"/>
  <c r="A109" i="1"/>
  <c r="F67" i="1" l="1"/>
  <c r="G67" i="1"/>
  <c r="H67" i="1"/>
  <c r="I67" i="1"/>
  <c r="J67" i="1"/>
  <c r="K67" i="1"/>
  <c r="F85" i="1"/>
  <c r="G85" i="1"/>
  <c r="H85" i="1"/>
  <c r="I85" i="1"/>
  <c r="J85" i="1"/>
  <c r="K85" i="1"/>
  <c r="A67" i="1" l="1"/>
  <c r="A85" i="1" l="1"/>
  <c r="A41" i="1" l="1"/>
  <c r="F41" i="1"/>
  <c r="G41" i="1"/>
  <c r="H41" i="1"/>
  <c r="I41" i="1"/>
  <c r="J41" i="1"/>
  <c r="K41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<sst xmlns="http://schemas.openxmlformats.org/spreadsheetml/2006/main" count="14243" uniqueCount="2774">
  <si>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</si>
  <si>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</si>
  <si>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</si>
  <si>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</si>
  <si>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</si>
  <si>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</si>
  <si>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</si>
  <si>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</si>
  <si>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</si>
  <si>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</si>
  <si>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</si>
  <si>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</si>
  <si>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</si>
  <si>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</si>
  <si>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</si>
  <si>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</si>
  <si>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</si>
  <si>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</si>
  <si>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</si>
  <si>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</si>
  <si>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</si>
  <si>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</si>
  <si>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</si>
  <si>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</si>
  <si>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</si>
  <si>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</si>
  <si>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</si>
  <si>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</si>
  <si>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</si>
  <si>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</si>
  <si>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</si>
  <si>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</si>
  <si>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</si>
  <si>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</si>
  <si>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</si>
  <si>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</si>
  <si>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</si>
  <si>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</si>
  <si>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</si>
  <si>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</si>
  <si>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</si>
  <si>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</si>
  <si>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</si>
  <si>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</si>
  <si>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</si>
  <si>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</si>
  <si>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</si>
  <si>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</si>
  <si>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</si>
  <si>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</si>
  <si>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</si>
  <si>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</si>
  <si>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</si>
  <si>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</si>
  <si>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</si>
  <si>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</si>
  <si>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</si>
  <si>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</si>
  <si>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</si>
  <si>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</si>
  <si>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</si>
  <si>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</si>
  <si>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</si>
  <si>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</si>
  <si>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</si>
  <si>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</si>
  <si>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</si>
  <si>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</si>
  <si>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</si>
  <si>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</si>
  <si>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</si>
  <si>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</si>
  <si>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</si>
  <si>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</si>
  <si>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</si>
  <si>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</si>
  <si>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</si>
  <si>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</si>
  <si>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</si>
  <si>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</si>
  <si>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</si>
  <si>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</si>
  <si>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</si>
  <si>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</si>
  <si>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</si>
  <si>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</si>
  <si>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</si>
  <si>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</si>
  <si>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</si>
  <si>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</si>
  <si>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</si>
  <si>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</si>
  <si>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</si>
  <si>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</si>
  <si>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</si>
  <si>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</si>
  <si>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</si>
  <si>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</si>
  <si>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</si>
  <si>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</si>
  <si>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</si>
  <si>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</si>
  <si>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</si>
  <si>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</si>
  <si>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</si>
  <si>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</si>
  <si>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</si>
  <si>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</si>
  <si>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</si>
  <si>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</si>
  <si>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</si>
  <si>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</si>
  <si>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</si>
  <si>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</si>
  <si>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</si>
  <si>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</si>
  <si>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</si>
  <si>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</si>
  <si>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</si>
  <si>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</si>
  <si>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</si>
  <si>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</si>
  <si>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</si>
  <si>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</si>
  <si>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</si>
  <si>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</si>
  <si>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</si>
  <si>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</si>
  <si>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</si>
  <si>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</si>
  <si>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</si>
  <si>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</si>
  <si>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</si>
  <si>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</si>
  <si>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</si>
  <si>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</si>
  <si>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</si>
  <si>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</si>
  <si>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</si>
  <si>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</si>
  <si>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</si>
  <si>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</si>
  <si>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</si>
  <si>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</si>
  <si>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</si>
  <si>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</si>
  <si>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</si>
  <si>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</si>
  <si>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</si>
  <si>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</si>
  <si>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</si>
  <si>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</si>
  <si>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</si>
  <si>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</si>
  <si>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</si>
  <si>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</si>
  <si>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</si>
  <si>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</si>
  <si>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</si>
  <si>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</si>
  <si>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</si>
  <si>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</si>
  <si>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</si>
  <si>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</si>
  <si>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</si>
  <si>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</si>
  <si>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</si>
  <si>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</si>
  <si>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</si>
  <si>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</si>
  <si>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</si>
  <si>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</si>
  <si>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</si>
  <si>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</si>
  <si>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</si>
  <si>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</si>
  <si>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</si>
  <si>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</si>
  <si>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</si>
  <si>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</si>
  <si>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</si>
  <si>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</si>
  <si>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</si>
  <si>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</si>
  <si>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</si>
  <si>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</si>
  <si>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</si>
  <si>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</si>
  <si>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</si>
  <si>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</si>
  <si>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</si>
  <si>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</si>
  <si>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</si>
  <si>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</si>
  <si>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</si>
  <si>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</si>
  <si>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</si>
  <si>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</si>
  <si>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</si>
  <si>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</si>
  <si>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</si>
  <si>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</si>
  <si>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</si>
  <si>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</si>
  <si>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</si>
  <si>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</si>
  <si>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</si>
  <si>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</si>
  <si>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</si>
  <si>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</si>
  <si>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</si>
  <si>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</si>
  <si>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</si>
  <si>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</si>
  <si>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</si>
  <si>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</si>
  <si>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</si>
  <si>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</si>
  <si>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</si>
  <si>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</si>
  <si>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</si>
  <si>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</si>
  <si>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</si>
  <si>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</si>
  <si>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</si>
  <si>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</si>
  <si>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</si>
  <si>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</si>
  <si>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</si>
  <si>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</si>
  <si>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</si>
  <si>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</si>
  <si>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</si>
  <si>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</si>
  <si>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</si>
  <si>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</si>
  <si>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</si>
  <si>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</si>
  <si>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</si>
  <si>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</si>
  <si>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</si>
  <si>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</si>
  <si>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</si>
  <si>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</si>
  <si>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</si>
  <si>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</si>
  <si>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</si>
  <si>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</si>
  <si>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</si>
  <si>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</si>
  <si>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</si>
  <si>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</si>
  <si>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</si>
  <si>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</si>
  <si>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</si>
  <si>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</si>
  <si>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</si>
  <si>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</si>
  <si>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</si>
  <si>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</si>
  <si>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</si>
  <si>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</si>
  <si>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</si>
  <si>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</si>
  <si>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</si>
  <si>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</si>
  <si>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</si>
  <si>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</si>
  <si>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</si>
  <si>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</si>
  <si>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</si>
  <si>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</si>
  <si>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</si>
  <si>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</si>
  <si>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</si>
  <si>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</si>
  <si>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</si>
  <si>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</si>
  <si>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</si>
  <si>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</si>
  <si>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</si>
  <si>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</si>
  <si>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</si>
  <si>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</si>
  <si>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</si>
  <si>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</si>
  <si>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</si>
  <si>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</si>
  <si>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</si>
  <si>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</si>
  <si>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</si>
  <si>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</si>
  <si>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</si>
  <si>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</si>
  <si>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</si>
  <si>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</si>
  <si>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</si>
  <si>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</si>
  <si>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</si>
  <si>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</si>
  <si>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</si>
  <si>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</si>
  <si>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</si>
  <si>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</si>
  <si>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</si>
  <si>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</si>
  <si>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</si>
  <si>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</si>
  <si>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</si>
  <si>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</si>
  <si>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</si>
  <si>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</si>
  <si>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</si>
  <si>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</si>
  <si>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</si>
  <si>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</si>
  <si>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</si>
  <si>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</si>
  <si>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</si>
  <si>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</si>
  <si>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</si>
  <si>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</si>
  <si>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</si>
  <si>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</si>
  <si>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</si>
  <si>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</si>
  <si>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</si>
  <si>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</si>
  <si>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</si>
  <si>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</si>
  <si>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</si>
  <si>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</si>
  <si>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</si>
  <si>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</si>
  <si>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</si>
  <si>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</si>
  <si>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</si>
  <si>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</si>
  <si>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</si>
  <si>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</si>
  <si>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</si>
  <si>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</si>
  <si>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</si>
  <si>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</si>
  <si>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</si>
  <si>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</si>
  <si>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</si>
  <si>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</si>
  <si>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</si>
  <si>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</si>
  <si>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</si>
  <si>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</si>
  <si>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</si>
  <si>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</si>
  <si>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</si>
  <si>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</si>
  <si>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</si>
  <si>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</si>
  <si>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</si>
  <si>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</si>
  <si>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</si>
  <si>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</si>
  <si>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</si>
  <si>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</si>
  <si>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</si>
  <si>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</si>
  <si>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</si>
  <si>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</si>
  <si>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</si>
  <si>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</si>
  <si>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</si>
  <si>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</si>
  <si>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</si>
  <si>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</si>
  <si>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</si>
  <si>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</si>
  <si>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</si>
  <si>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</si>
  <si>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</si>
  <si>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</si>
  <si>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</si>
  <si>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</si>
  <si>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</si>
  <si>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</si>
  <si>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</si>
  <si>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</si>
  <si>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</si>
  <si>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</si>
  <si>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</si>
  <si>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</si>
  <si>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</si>
  <si>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</si>
  <si>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</si>
  <si>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</si>
  <si>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</si>
  <si>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</si>
  <si>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</si>
  <si>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</si>
  <si>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</si>
  <si>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</si>
  <si>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</si>
  <si>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</si>
  <si>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</si>
  <si>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</si>
  <si>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</si>
  <si>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</si>
  <si>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</si>
  <si>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</si>
  <si>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</si>
  <si>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</si>
  <si>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</si>
  <si>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</si>
  <si>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</si>
  <si>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</si>
  <si>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</si>
  <si>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</si>
  <si>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</si>
  <si>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</si>
  <si>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</si>
  <si>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</si>
  <si>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</si>
  <si>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</si>
  <si>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</si>
  <si>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</si>
  <si>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</si>
  <si>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</si>
  <si>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</si>
  <si>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</si>
  <si>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</si>
  <si>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</si>
  <si>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</si>
  <si>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</si>
  <si>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</si>
  <si>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</si>
  <si>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</si>
  <si>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</si>
  <si>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</si>
  <si>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</si>
  <si>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</si>
  <si>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</si>
  <si>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</si>
  <si>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</si>
  <si>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</si>
  <si>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</si>
  <si>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</si>
  <si>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</si>
  <si>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</si>
  <si>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</si>
  <si>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</si>
  <si>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</si>
  <si>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</si>
  <si>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</si>
  <si>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</si>
  <si>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</si>
  <si>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</si>
  <si>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</si>
  <si>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</si>
  <si>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</si>
  <si>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</si>
  <si>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</si>
  <si>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</si>
  <si>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</si>
  <si>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</si>
  <si>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</si>
  <si>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</si>
  <si>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</si>
  <si>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</si>
  <si>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</si>
  <si>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</si>
  <si>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</si>
  <si>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</si>
  <si>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</si>
  <si>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</si>
  <si>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</si>
  <si>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</si>
  <si>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</si>
  <si>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</si>
  <si>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</si>
  <si>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</si>
  <si>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</si>
  <si>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</si>
  <si>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</si>
  <si>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</si>
  <si>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</si>
  <si>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</si>
  <si>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</si>
  <si>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</si>
  <si>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</si>
  <si>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</si>
  <si>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</si>
  <si>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</si>
  <si>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</si>
  <si>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</si>
  <si>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</si>
  <si>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</si>
  <si>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</si>
  <si>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</si>
  <si>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</si>
  <si>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</si>
  <si>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</si>
  <si>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</si>
  <si>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</si>
  <si>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</si>
  <si>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</si>
  <si>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</si>
  <si>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</si>
  <si>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</si>
  <si>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</si>
  <si>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</si>
  <si>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</si>
  <si>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</si>
  <si>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</si>
  <si>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</si>
  <si>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</si>
  <si>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</si>
  <si>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</si>
  <si>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</si>
  <si>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</si>
  <si>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</si>
  <si>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</si>
  <si>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</si>
  <si>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</si>
  <si>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</si>
  <si>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</si>
  <si>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</si>
  <si>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</si>
  <si>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</si>
  <si>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</si>
  <si>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</si>
  <si>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</si>
  <si>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</si>
  <si>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</si>
  <si>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</si>
  <si>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</si>
  <si>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</si>
  <si>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</si>
  <si>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</si>
  <si>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</si>
  <si>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</si>
  <si>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</si>
  <si>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</si>
  <si>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</si>
  <si>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</si>
  <si>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</si>
  <si>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</si>
  <si>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</si>
  <si>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</si>
  <si>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</si>
  <si>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</si>
  <si>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</si>
  <si>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</si>
  <si>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</si>
  <si>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</si>
  <si>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</si>
  <si>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</si>
  <si>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</si>
  <si>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</si>
  <si>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</si>
  <si>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</si>
  <si>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</si>
  <si>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</si>
  <si>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</si>
  <si>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</si>
  <si>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</si>
  <si>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</si>
  <si>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</si>
  <si>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</si>
  <si>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</si>
  <si>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</si>
  <si>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</si>
  <si>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</si>
  <si>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</si>
  <si>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</si>
  <si>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</si>
  <si>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</si>
  <si>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</si>
  <si>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</si>
  <si>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</si>
  <si>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</si>
  <si>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</si>
  <si>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</si>
  <si>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</si>
  <si>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</si>
  <si>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</si>
  <si>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</si>
  <si>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</si>
  <si>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</si>
  <si>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</si>
  <si>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</si>
  <si>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</si>
  <si>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</si>
  <si>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</si>
  <si>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</si>
  <si>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</si>
  <si>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</si>
  <si>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</si>
  <si>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</si>
  <si>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</si>
  <si>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</si>
  <si>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</si>
  <si>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</si>
  <si>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</si>
  <si>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</si>
  <si>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</si>
  <si>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</si>
  <si>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</si>
  <si>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</si>
  <si>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</si>
  <si>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</si>
  <si>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</si>
  <si>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</si>
  <si>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</si>
  <si>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</si>
  <si>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</si>
  <si>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</si>
  <si>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</si>
  <si>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</si>
  <si>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</si>
  <si>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</si>
  <si>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</si>
  <si>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</si>
  <si>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</si>
  <si>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</si>
  <si>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</si>
  <si>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</si>
  <si>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</si>
  <si>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</si>
  <si>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</si>
  <si>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</si>
  <si>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</si>
  <si>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</si>
  <si>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</si>
  <si>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</si>
  <si>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</si>
  <si>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</si>
  <si>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</si>
  <si>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</si>
  <si>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</si>
  <si>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</si>
  <si>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</si>
  <si>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</si>
  <si>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</si>
  <si>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</si>
  <si>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</si>
  <si>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</si>
  <si>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</si>
  <si>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</si>
  <si>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</si>
  <si>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</si>
  <si>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</si>
  <si>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</si>
  <si>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</si>
  <si>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</si>
  <si>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</si>
  <si>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</si>
  <si>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</si>
  <si>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</si>
  <si>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</si>
  <si>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</si>
  <si>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</si>
  <si>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</si>
  <si>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</si>
  <si>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</si>
  <si>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</si>
  <si>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</si>
  <si>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</si>
  <si>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</si>
  <si>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</si>
  <si>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</si>
  <si>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</si>
  <si>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</si>
  <si>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</si>
  <si>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</si>
  <si>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</si>
  <si>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</si>
  <si>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</si>
  <si>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</si>
  <si>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</si>
  <si>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</si>
  <si>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</si>
  <si>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</si>
  <si>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</si>
  <si>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</si>
  <si>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</si>
  <si>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</si>
  <si>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</si>
  <si>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</si>
  <si>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</si>
  <si>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</si>
  <si>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</si>
  <si>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</si>
  <si>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</si>
  <si>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</si>
  <si>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</si>
  <si>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</si>
  <si>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</si>
  <si>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</si>
  <si>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</si>
  <si>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</si>
  <si>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</si>
  <si>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</si>
  <si>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</si>
  <si>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</si>
  <si>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</si>
  <si>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</si>
  <si>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</si>
  <si>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</si>
  <si>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</si>
  <si>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</si>
  <si>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</si>
  <si>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</si>
  <si>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</si>
  <si>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</si>
  <si>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</si>
  <si>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</si>
  <si>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</si>
  <si>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</si>
  <si>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</si>
  <si>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</si>
  <si>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</si>
  <si>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</si>
  <si>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</si>
  <si>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</si>
  <si>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</si>
  <si>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</si>
  <si>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</si>
  <si>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</si>
  <si>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</si>
  <si>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</si>
  <si>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</si>
  <si>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</si>
  <si>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</si>
  <si>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</si>
  <si>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</si>
  <si>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</si>
  <si>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</si>
  <si>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</si>
  <si>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</si>
  <si>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</si>
  <si>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</si>
  <si>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</si>
  <si>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</si>
  <si>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</si>
  <si>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</si>
  <si>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</si>
  <si>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</si>
  <si>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</si>
  <si>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</si>
  <si>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</si>
  <si>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</si>
  <si>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</si>
  <si>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</si>
  <si>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</si>
  <si>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</si>
  <si>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</si>
  <si>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</si>
  <si>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</si>
  <si>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</si>
  <si>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</si>
  <si>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</si>
  <si>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</si>
  <si>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</si>
  <si>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</si>
  <si>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</si>
  <si>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</si>
  <si>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</si>
  <si>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</si>
  <si>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</si>
  <si>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</si>
  <si>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</si>
  <si>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</si>
  <si>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</si>
  <si>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</si>
  <si>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</si>
  <si>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</si>
  <si>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</si>
  <si>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</si>
  <si>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</si>
  <si>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</si>
  <si>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</si>
  <si>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</si>
  <si>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</si>
  <si>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</si>
  <si>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</si>
  <si>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</si>
  <si>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</si>
  <si>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</si>
  <si>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</si>
  <si>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</si>
  <si>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</si>
  <si>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</si>
  <si>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</si>
  <si>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</si>
  <si>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</si>
  <si>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</si>
  <si>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</si>
  <si>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</si>
  <si>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</si>
  <si>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</si>
  <si>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</si>
  <si>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</si>
  <si>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</si>
  <si>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</si>
  <si>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</si>
  <si>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</si>
  <si>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</si>
  <si>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</si>
  <si>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</si>
  <si>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</si>
  <si>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</si>
  <si>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</si>
  <si>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</si>
  <si>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</si>
  <si>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</si>
  <si>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</si>
  <si>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</si>
  <si>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</si>
  <si>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</si>
  <si>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</si>
  <si>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</si>
  <si>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</si>
  <si>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</si>
  <si>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</si>
  <si>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</si>
  <si>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</si>
  <si>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</si>
  <si>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</si>
  <si>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</si>
  <si>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</si>
  <si>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</si>
  <si>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</si>
  <si>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</si>
  <si>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</si>
  <si>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</si>
  <si>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</si>
  <si>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</si>
  <si>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</si>
  <si>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</si>
  <si>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</si>
  <si>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</si>
  <si>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</si>
  <si>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</si>
  <si>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</si>
  <si>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</si>
  <si>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</si>
  <si>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</si>
  <si>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</si>
  <si>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</si>
  <si>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</si>
  <si>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</si>
  <si>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</si>
  <si>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</si>
  <si>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</si>
  <si>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</si>
  <si>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</si>
  <si>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</si>
  <si>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</si>
  <si>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</si>
  <si>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</si>
  <si>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</si>
  <si>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</si>
  <si>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</si>
  <si>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</si>
  <si>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</si>
  <si>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</si>
  <si>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</si>
  <si>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</si>
  <si>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</si>
  <si>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</si>
  <si>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</si>
  <si>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</si>
  <si>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</si>
  <si>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</si>
  <si>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</si>
  <si>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</si>
  <si>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</si>
  <si>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</si>
  <si>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</si>
  <si>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</si>
  <si>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</si>
  <si>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</si>
  <si>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</si>
  <si>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</si>
  <si>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</si>
  <si>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</si>
  <si>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</si>
  <si>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</si>
  <si>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</si>
  <si>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</si>
  <si>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</si>
  <si>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</si>
  <si>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</si>
  <si>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</si>
  <si>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</si>
  <si>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</si>
  <si>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</si>
  <si>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</si>
  <si>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</si>
  <si>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</si>
  <si>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</si>
  <si>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</si>
  <si>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</si>
  <si>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</si>
  <si>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</si>
  <si>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</si>
  <si>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</si>
  <si>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</si>
  <si>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</si>
  <si>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</si>
  <si>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</si>
  <si>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</si>
  <si>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</si>
  <si>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</si>
  <si>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</si>
  <si>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</si>
  <si>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</si>
  <si>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</si>
  <si>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</si>
  <si>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</si>
  <si>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</si>
  <si>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</si>
  <si>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</si>
  <si>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</si>
  <si>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</si>
  <si>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</si>
  <si>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</si>
  <si>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</si>
  <si>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</si>
  <si>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</si>
  <si>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</si>
  <si>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</si>
  <si>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</si>
  <si>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</si>
  <si>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</si>
  <si>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</si>
  <si>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</si>
  <si>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</si>
  <si>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</si>
  <si>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</si>
  <si>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</si>
  <si>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</si>
  <si>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</si>
  <si>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</si>
  <si>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</si>
  <si>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</si>
  <si>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</si>
  <si>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</si>
  <si>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</si>
  <si>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</si>
  <si>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</si>
  <si>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</si>
  <si>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</si>
  <si>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</si>
  <si>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</si>
  <si>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</si>
  <si>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</si>
  <si>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</si>
  <si>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</si>
  <si>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</si>
  <si>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</si>
  <si>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</si>
  <si>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</si>
  <si>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</si>
  <si>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</si>
  <si>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</si>
  <si>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</si>
  <si>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</si>
  <si>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</si>
  <si>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</si>
  <si>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</si>
  <si>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</si>
  <si>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</si>
  <si>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</si>
  <si>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</si>
  <si>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</si>
  <si>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</si>
  <si>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</si>
  <si>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</si>
  <si>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</si>
  <si>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</si>
  <si>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</si>
  <si>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</si>
  <si>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</si>
  <si>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</si>
  <si>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</si>
  <si>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</si>
  <si>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</si>
  <si>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</si>
  <si>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</si>
  <si>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</si>
  <si>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</si>
  <si>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</si>
  <si>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</si>
  <si>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</si>
  <si>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</si>
  <si>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</si>
  <si>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</si>
  <si>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</si>
  <si>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</si>
  <si>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</si>
  <si>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</si>
  <si>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</si>
  <si>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</si>
  <si>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</si>
  <si>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</si>
  <si>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</si>
  <si>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</si>
  <si>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</si>
  <si>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</si>
  <si>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</si>
  <si>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</si>
  <si>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</si>
  <si>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</si>
  <si>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</si>
  <si>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</si>
  <si>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</si>
  <si>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</si>
  <si>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</si>
  <si>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</si>
  <si>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</si>
  <si>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</si>
  <si>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</si>
  <si>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</si>
  <si>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</si>
  <si>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</si>
  <si>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</si>
  <si>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</si>
  <si>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</si>
  <si>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</si>
  <si>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</si>
  <si>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</si>
  <si>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</si>
  <si>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</si>
  <si>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</si>
  <si>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</si>
  <si>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</si>
  <si>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</si>
  <si>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</si>
  <si>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</si>
  <si>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</si>
  <si>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</si>
  <si>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</si>
  <si>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</si>
  <si>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</si>
  <si>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</si>
  <si>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</si>
  <si>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</si>
  <si>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</si>
  <si>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</si>
  <si>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</si>
  <si>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</si>
  <si>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</si>
  <si>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</si>
  <si>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</si>
  <si>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</si>
  <si>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</si>
  <si>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</si>
  <si>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</si>
  <si>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</si>
  <si>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</si>
  <si>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</si>
  <si>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</si>
  <si>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</si>
  <si>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</si>
  <si>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</si>
  <si>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</si>
  <si>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</si>
  <si>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</si>
  <si>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</si>
  <si>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</si>
  <si>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</si>
  <si>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</si>
  <si>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</si>
  <si>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</si>
  <si>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</si>
  <si>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</si>
  <si>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</si>
  <si>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</si>
  <si>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</si>
  <si>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</si>
  <si>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</si>
  <si>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</si>
  <si>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</si>
  <si>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</si>
  <si>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</si>
  <si>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</si>
  <si>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</si>
  <si>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</si>
  <si>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</si>
  <si>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</si>
  <si>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</si>
  <si>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</si>
  <si>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</si>
  <si>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</si>
  <si>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</si>
  <si>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</si>
  <si>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</si>
  <si>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</si>
  <si>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</si>
  <si>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</si>
  <si>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</si>
  <si>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</si>
  <si>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</si>
  <si>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</si>
  <si>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</si>
  <si>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</si>
  <si>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</si>
  <si>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</si>
  <si>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</si>
  <si>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</si>
  <si>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</si>
  <si>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</si>
  <si>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</si>
  <si>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</si>
  <si>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</si>
  <si>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</si>
  <si>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</si>
  <si>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</si>
  <si>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</si>
  <si>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</si>
  <si>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</si>
  <si>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</si>
  <si>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</si>
  <si>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</si>
  <si>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</si>
  <si>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</si>
  <si>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</si>
  <si>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</si>
  <si>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</si>
  <si>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</si>
  <si>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</si>
  <si>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</si>
  <si>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</si>
  <si>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</si>
  <si>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</si>
  <si>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</si>
  <si>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</si>
  <si>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</si>
  <si>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</si>
  <si>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</si>
  <si>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</si>
  <si>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</si>
  <si>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</si>
  <si>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</si>
  <si>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</si>
  <si>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</si>
  <si>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</si>
  <si>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</si>
  <si>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</si>
  <si>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</si>
  <si>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</si>
  <si>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</si>
  <si>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</si>
  <si>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</si>
  <si>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</si>
  <si>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</si>
  <si>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</si>
  <si>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</si>
  <si>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</si>
  <si>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</si>
  <si>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</si>
  <si>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</si>
  <si>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</si>
  <si>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</si>
  <si>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</si>
  <si>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</si>
  <si>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</si>
  <si>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</si>
  <si>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</si>
  <si>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</si>
  <si>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</si>
  <si>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</si>
  <si>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</si>
  <si>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</si>
  <si>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</si>
  <si>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</si>
  <si>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</si>
  <si>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</si>
  <si>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</si>
  <si>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</si>
  <si>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</si>
  <si>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</si>
  <si>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</si>
  <si>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</si>
  <si>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</si>
  <si>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</si>
  <si>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</si>
  <si>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</si>
  <si>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</si>
  <si>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</si>
  <si>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</si>
  <si>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</si>
  <si>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</si>
  <si>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</si>
  <si>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</si>
  <si>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</si>
  <si>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</si>
  <si>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</si>
  <si>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</si>
  <si>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</si>
  <si>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</si>
  <si>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</si>
  <si>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</si>
  <si>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</si>
  <si>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</si>
  <si>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</si>
  <si>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</si>
  <si>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</si>
  <si>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</si>
  <si>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</si>
  <si>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</si>
  <si>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</si>
  <si>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</si>
  <si>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</si>
  <si>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</si>
  <si>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</si>
  <si>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</si>
  <si>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</si>
  <si>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</si>
  <si>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</si>
  <si>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</si>
  <si>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</si>
  <si>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</si>
  <si>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</si>
  <si>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</si>
  <si>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</si>
  <si>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</si>
  <si>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</si>
  <si>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</si>
  <si>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</si>
  <si>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</si>
  <si>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</si>
  <si>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</si>
  <si>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</si>
  <si>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</si>
  <si>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</si>
  <si>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</si>
  <si>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</si>
  <si>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</si>
  <si>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</si>
  <si>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</si>
  <si>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</si>
  <si>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</si>
  <si>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</si>
  <si>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</si>
  <si>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</si>
  <si>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</si>
  <si>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</si>
  <si>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</si>
  <si>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</si>
  <si>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</si>
  <si>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</si>
  <si>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</si>
  <si>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</si>
  <si>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</si>
  <si>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</si>
  <si>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</si>
  <si>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</si>
  <si>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</si>
  <si>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</si>
  <si>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</si>
  <si>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</si>
  <si>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</si>
  <si>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</si>
  <si>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</si>
  <si>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</si>
  <si>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</si>
  <si>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</si>
  <si>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</si>
  <si>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</si>
  <si>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</si>
  <si>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</si>
  <si>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</si>
  <si>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</si>
  <si>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</si>
  <si>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</si>
  <si>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</si>
  <si>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</si>
  <si>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</si>
  <si>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</si>
  <si>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</si>
  <si>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</si>
  <si>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</si>
  <si>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</si>
  <si>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</si>
  <si>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</si>
  <si>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</si>
  <si>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</si>
  <si>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</si>
  <si>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</si>
  <si>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</si>
  <si>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</si>
  <si>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</si>
  <si>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</si>
  <si>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</si>
  <si>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</si>
  <si>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</si>
  <si>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</si>
  <si>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</si>
  <si>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</si>
  <si>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</si>
  <si>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</si>
  <si>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</si>
  <si>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</si>
  <si>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</si>
  <si>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</si>
  <si>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</si>
  <si>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</si>
  <si>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</si>
  <si>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</si>
  <si>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</si>
  <si>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</si>
  <si>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</si>
  <si>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</si>
  <si>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</si>
  <si>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</si>
  <si>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</si>
  <si>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</si>
  <si>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</si>
  <si>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</si>
  <si>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</si>
  <si>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</si>
  <si>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</si>
  <si>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</si>
  <si>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</si>
  <si>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</si>
  <si>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</si>
  <si>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</si>
  <si>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</si>
  <si>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</si>
  <si>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</si>
  <si>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</si>
  <si>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</si>
  <si>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</si>
  <si>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</si>
  <si>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</si>
  <si>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</si>
  <si>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</si>
  <si>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</si>
  <si>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</si>
  <si>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</si>
  <si>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</si>
  <si>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</si>
  <si>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</si>
  <si>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</si>
  <si>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</si>
  <si>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</si>
  <si>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</si>
  <si>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</si>
  <si>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</si>
  <si>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</si>
  <si>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</si>
  <si>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</si>
  <si>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</si>
  <si>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</si>
  <si>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</si>
  <si>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</si>
  <si>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</si>
  <si>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</si>
  <si>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</si>
  <si>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</si>
  <si>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</si>
  <si>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</si>
  <si>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</si>
  <si>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</si>
  <si>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</si>
  <si>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</si>
  <si>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</si>
  <si>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</si>
  <si>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</si>
  <si>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</si>
  <si>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</si>
  <si>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</si>
  <si>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</si>
  <si>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</si>
  <si>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</si>
  <si>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</si>
  <si>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</si>
  <si>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</si>
  <si>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</si>
  <si>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</si>
  <si>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</si>
  <si>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</si>
  <si>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</si>
  <si>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</si>
  <si>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</si>
  <si>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</si>
  <si>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</si>
  <si>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</si>
  <si>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</si>
  <si>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</si>
  <si>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</si>
  <si>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</si>
  <si>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</si>
  <si>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</si>
  <si>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</si>
  <si>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</si>
  <si>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</si>
  <si>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</si>
  <si>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</si>
  <si>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</si>
  <si>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</si>
  <si>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</si>
  <si>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</si>
  <si>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</si>
  <si>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</si>
  <si>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</si>
  <si>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</si>
  <si>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</si>
  <si>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</si>
  <si>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</si>
  <si>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</si>
  <si>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</si>
  <si>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</si>
  <si>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</si>
  <si>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</si>
  <si>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</si>
  <si>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</si>
  <si>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</si>
  <si>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</si>
  <si>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</si>
  <si>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</si>
  <si>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</si>
  <si>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</si>
  <si>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</si>
  <si>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</si>
  <si>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</si>
  <si>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</si>
  <si>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</si>
  <si>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</si>
  <si>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</si>
  <si>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</si>
  <si>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</si>
  <si>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</si>
  <si>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</si>
  <si>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</si>
  <si>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</si>
  <si>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</si>
  <si>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</si>
  <si>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</si>
  <si>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</si>
  <si>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</si>
  <si>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</si>
  <si>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</si>
  <si>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</si>
  <si>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</si>
  <si>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</si>
  <si>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</si>
  <si>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</si>
  <si>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</si>
  <si>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</si>
  <si>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</si>
  <si>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</si>
  <si>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</si>
  <si>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</si>
  <si>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</si>
  <si>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</si>
  <si>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</si>
  <si>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</si>
  <si>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</si>
  <si>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</si>
  <si>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</si>
  <si>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</si>
  <si>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</si>
  <si>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</si>
  <si>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</si>
  <si>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</si>
  <si>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</si>
  <si>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</si>
  <si>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</si>
  <si>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</si>
  <si>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</si>
  <si>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</si>
  <si>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</si>
  <si>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</si>
  <si>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</si>
  <si>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</si>
  <si>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</si>
  <si>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</si>
  <si>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</si>
  <si>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</si>
  <si>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</si>
  <si>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</si>
  <si>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</si>
  <si>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</si>
  <si>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</si>
  <si>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</si>
  <si>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</si>
  <si>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</si>
  <si>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</si>
  <si>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</si>
  <si>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</si>
  <si>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</si>
  <si>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</si>
  <si>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</si>
  <si>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</si>
  <si>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</si>
  <si>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</si>
  <si>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</si>
  <si>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</si>
  <si>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</si>
  <si>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</si>
  <si>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</si>
  <si>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</si>
  <si>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</si>
  <si>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</si>
  <si>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</si>
  <si>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</si>
  <si>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</si>
  <si>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</si>
  <si>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</si>
  <si>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</si>
  <si>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</si>
  <si>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</si>
  <si>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</si>
  <si>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</si>
  <si>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</si>
  <si>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</si>
  <si>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</si>
  <si>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</si>
  <si>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</si>
  <si>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</si>
  <si>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</si>
  <si>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</si>
  <si>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</si>
  <si>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</si>
  <si>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</si>
  <si>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</si>
  <si>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</si>
  <si>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</si>
  <si>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</si>
  <si>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</si>
  <si>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</si>
  <si>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</si>
  <si>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</si>
  <si>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</si>
  <si>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</si>
  <si>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</si>
  <si>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</si>
  <si>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</si>
  <si>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</si>
  <si>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</si>
  <si>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</si>
  <si>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</si>
  <si>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</si>
  <si>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</si>
  <si>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</si>
  <si>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</si>
  <si>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</si>
  <si>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</si>
  <si>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</si>
  <si>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</si>
  <si>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</si>
  <si>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</si>
  <si>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</si>
  <si>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</si>
  <si>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</si>
  <si>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</si>
  <si>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</si>
  <si>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</si>
  <si>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</si>
  <si>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</si>
  <si>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</si>
  <si>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</si>
  <si>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</si>
  <si>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</si>
  <si>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</si>
  <si>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</si>
  <si>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</si>
  <si>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</si>
  <si>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</si>
  <si>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</si>
  <si>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</si>
  <si>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</si>
  <si>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</si>
  <si>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</si>
  <si>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</si>
  <si>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</si>
  <si>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</si>
  <si>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</si>
  <si>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</si>
  <si>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</si>
  <si>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</si>
  <si>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</si>
  <si>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</si>
  <si>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</si>
  <si>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</si>
  <si>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</si>
  <si>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</si>
  <si>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</si>
  <si>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</si>
  <si>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</si>
  <si>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</si>
  <si>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</si>
  <si>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</si>
  <si>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</si>
  <si>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</si>
  <si>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</si>
  <si>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</si>
  <si>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</si>
  <si>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</si>
  <si>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</si>
  <si>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</si>
  <si>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</si>
  <si>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</si>
  <si>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</si>
  <si>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</si>
  <si>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</si>
  <si>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</si>
  <si>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</si>
  <si>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</si>
  <si>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</si>
  <si>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</si>
  <si>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</si>
  <si>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</si>
  <si>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</si>
  <si>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</si>
  <si>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</si>
  <si>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</si>
  <si>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</si>
  <si>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</si>
  <si>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</si>
  <si>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</si>
  <si>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</si>
  <si>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</si>
  <si>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</si>
  <si>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</si>
  <si>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</si>
  <si>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</si>
  <si>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</si>
  <si>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</si>
  <si>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</si>
  <si>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</si>
  <si>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</si>
  <si>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</si>
  <si>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</si>
  <si>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</si>
  <si>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</si>
  <si>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</si>
  <si>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</si>
  <si>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</si>
  <si>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</si>
  <si>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</si>
  <si>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</si>
  <si>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</si>
  <si>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</si>
  <si>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</si>
  <si>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</si>
  <si>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</si>
  <si>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</si>
  <si>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</si>
  <si>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</si>
  <si>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</si>
  <si>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</si>
  <si>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</si>
  <si>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</si>
  <si>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</si>
  <si>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</si>
  <si>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</si>
  <si>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</si>
  <si>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</si>
  <si>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</si>
  <si>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</si>
  <si>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</si>
  <si>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</si>
  <si>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</si>
  <si>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</si>
  <si>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</si>
  <si>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</si>
  <si>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</si>
  <si>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</si>
  <si>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</si>
  <si>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</si>
  <si>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</si>
  <si>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</si>
  <si>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</si>
  <si>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</si>
  <si>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</si>
  <si>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</si>
  <si>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</si>
  <si>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</si>
  <si>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</si>
  <si>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</si>
  <si>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</si>
  <si>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</si>
  <si>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</si>
  <si>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</si>
  <si>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</si>
  <si>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</si>
  <si>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</si>
  <si>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</si>
  <si>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</si>
  <si>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</si>
  <si>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</si>
  <si>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</si>
  <si>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</si>
  <si>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</si>
  <si>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</si>
  <si>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</si>
  <si>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</si>
  <si>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</si>
  <si>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</si>
  <si>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</si>
  <si>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</si>
  <si>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</si>
  <si>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</si>
  <si>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</si>
  <si>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</si>
  <si>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</si>
  <si>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</si>
  <si>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</si>
  <si>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</si>
  <si>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</si>
  <si>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</si>
  <si>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</si>
  <si>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</si>
  <si>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</si>
  <si>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</si>
  <si>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</si>
  <si>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</si>
  <si>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</si>
  <si>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</si>
  <si>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</si>
  <si>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</si>
  <si>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</si>
  <si>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</si>
  <si>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</si>
  <si>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</si>
  <si>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</si>
  <si>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</si>
  <si>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</si>
  <si>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</si>
  <si>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</si>
  <si>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</si>
  <si>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</si>
  <si>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</si>
  <si>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</si>
  <si>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</si>
  <si>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</si>
  <si>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</si>
  <si>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</si>
  <si>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</si>
  <si>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</si>
  <si>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</si>
  <si>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</si>
  <si>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</si>
  <si>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</si>
  <si>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</si>
  <si>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</si>
  <si>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</si>
  <si>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</si>
  <si>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</si>
  <si>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</si>
  <si>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</si>
  <si>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</si>
  <si>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</si>
  <si>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</si>
  <si>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</si>
  <si>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</si>
  <si>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</si>
  <si>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</si>
  <si>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</si>
  <si>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</si>
  <si>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</si>
  <si>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</si>
  <si>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</si>
  <si>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</si>
  <si>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</si>
  <si>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</si>
  <si>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</si>
  <si>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</si>
  <si>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</si>
  <si>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</si>
  <si>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</si>
  <si>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</si>
  <si>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</si>
  <si>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</si>
  <si>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</si>
  <si>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</si>
  <si>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</si>
  <si>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</si>
  <si>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</si>
  <si>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</si>
  <si>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</si>
  <si>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</si>
  <si>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</si>
  <si>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</si>
  <si>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</si>
  <si>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</si>
  <si>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</si>
  <si>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</si>
  <si>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</si>
  <si>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</si>
  <si>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</si>
  <si>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</si>
  <si>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</si>
  <si>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</si>
  <si>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</si>
  <si>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</si>
  <si>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</si>
  <si>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</si>
  <si>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</si>
  <si>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</si>
  <si>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</si>
  <si>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</si>
  <si>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</si>
  <si>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</si>
  <si>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</si>
  <si>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</si>
  <si>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</si>
  <si>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</si>
  <si>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</si>
  <si>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</si>
  <si>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</si>
  <si>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</si>
  <si>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</si>
  <si>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</si>
  <si>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</si>
  <si>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</si>
  <si>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</si>
  <si>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</si>
  <si>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</si>
  <si>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</si>
  <si>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</si>
  <si>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</si>
  <si>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</si>
  <si>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</si>
  <si>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</si>
  <si>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</si>
  <si>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</si>
  <si>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</si>
  <si>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</si>
  <si>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</si>
  <si>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</si>
  <si>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</si>
  <si>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</si>
  <si>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</si>
  <si>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</si>
  <si>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</si>
  <si>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</si>
  <si>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</si>
  <si>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</si>
  <si>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</si>
  <si>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</si>
  <si>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</si>
  <si>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</si>
  <si>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</si>
  <si>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</si>
  <si>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</si>
  <si>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</si>
  <si>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</si>
  <si>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</si>
  <si>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</si>
  <si>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</si>
  <si>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</si>
  <si>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</si>
  <si>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</si>
  <si>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</si>
  <si>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</si>
  <si>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</si>
  <si>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</si>
  <si>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</si>
  <si>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</si>
  <si>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</si>
  <si>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</si>
  <si>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</si>
  <si>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</si>
  <si>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</si>
  <si>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</si>
  <si>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</si>
  <si>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</si>
  <si>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</si>
  <si>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</si>
  <si>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</si>
  <si>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</si>
  <si>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</si>
  <si>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</si>
  <si>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</si>
  <si>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</si>
  <si>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</si>
  <si>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</si>
  <si>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</si>
  <si>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</si>
  <si>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</si>
  <si>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</si>
  <si>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</si>
  <si>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</si>
  <si>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</si>
  <si>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</si>
  <si>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</si>
  <si>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</si>
  <si>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</si>
  <si>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</si>
  <si>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</si>
  <si>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</si>
  <si>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</si>
  <si>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</si>
  <si>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</si>
  <si>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</si>
  <si>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</si>
  <si>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</si>
  <si>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</si>
  <si>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</si>
  <si>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</si>
  <si>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</si>
  <si>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</si>
  <si>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</si>
  <si>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</si>
  <si>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</si>
  <si>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</si>
  <si>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</si>
  <si>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</si>
  <si>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</si>
  <si>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</si>
  <si>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</si>
  <si>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</si>
  <si>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</si>
  <si>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</si>
  <si>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</si>
  <si>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</si>
  <si>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</si>
  <si>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</si>
  <si>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</si>
  <si>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</si>
  <si>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</si>
  <si>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</si>
  <si>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</si>
  <si>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</si>
  <si>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</si>
  <si>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</si>
  <si>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</si>
  <si>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</si>
  <si>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</si>
  <si>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</si>
  <si>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</si>
  <si>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</si>
  <si>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</si>
  <si>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</si>
  <si>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</si>
  <si>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</si>
  <si>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</si>
  <si>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</si>
  <si>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</si>
  <si>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</si>
  <si>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</si>
  <si>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</si>
  <si>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</si>
  <si>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</si>
  <si>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</si>
  <si>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</si>
  <si>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</si>
  <si>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</si>
  <si>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</si>
  <si>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</si>
  <si>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</si>
  <si>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</si>
  <si>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</si>
  <si>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</si>
  <si>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</si>
  <si>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</si>
  <si>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</si>
  <si>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</si>
  <si>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</si>
  <si>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</si>
  <si>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</si>
  <si>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</si>
  <si>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</si>
  <si>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</si>
  <si>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</si>
  <si>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</si>
  <si>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</si>
  <si>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</si>
  <si>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</si>
  <si>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</si>
  <si>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</si>
  <si>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</si>
  <si>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</si>
  <si>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</si>
  <si>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</si>
  <si>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</si>
  <si>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</si>
  <si>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</si>
  <si>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</si>
  <si>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</si>
  <si>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</si>
  <si>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</si>
  <si>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</si>
  <si>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</si>
  <si>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</si>
  <si>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</si>
  <si>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</si>
  <si>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</si>
  <si>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</si>
  <si>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</si>
  <si>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</si>
  <si>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</si>
  <si>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</si>
  <si>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</si>
  <si>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</si>
  <si>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</si>
  <si>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</si>
  <si>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</si>
  <si>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</si>
  <si>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</si>
  <si>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</si>
  <si>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</si>
  <si>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</si>
  <si>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</si>
  <si>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</si>
  <si>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</si>
  <si>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</si>
  <si>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</si>
  <si>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</si>
  <si>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</si>
  <si>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</si>
  <si>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</si>
  <si>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</si>
  <si>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</si>
  <si>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</si>
  <si>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</si>
  <si>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</si>
  <si>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</si>
  <si>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</si>
  <si>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</si>
  <si>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</si>
  <si>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</si>
  <si>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</si>
  <si>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</si>
  <si>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</si>
  <si>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</si>
  <si>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</si>
  <si>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</si>
  <si>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</si>
  <si>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</si>
  <si>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</si>
  <si>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</si>
  <si>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</si>
  <si>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</si>
  <si>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</si>
  <si>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</si>
  <si>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</si>
  <si>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</si>
  <si>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</si>
  <si>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</si>
  <si>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</si>
  <si>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</si>
  <si>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</si>
  <si>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</si>
  <si>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</si>
  <si>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</si>
  <si>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</si>
  <si>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</si>
  <si>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</si>
  <si>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</si>
  <si>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</si>
  <si>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</si>
  <si>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</si>
  <si>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</si>
  <si>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</si>
  <si>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</si>
  <si>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</si>
  <si>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</si>
  <si>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</si>
  <si>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</si>
  <si>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</si>
  <si>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</si>
  <si>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</si>
  <si>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</si>
  <si>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</si>
  <si>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</si>
  <si>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</si>
  <si>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</si>
  <si>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</si>
  <si>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</si>
  <si>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</si>
  <si>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</si>
  <si>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</si>
  <si>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</si>
  <si>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</si>
  <si>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</si>
  <si>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</si>
  <si>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</si>
  <si>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</si>
  <si>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</si>
  <si>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</si>
  <si>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</si>
  <si>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</si>
  <si>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</si>
  <si>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</si>
  <si>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</si>
  <si>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</si>
  <si>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</si>
  <si>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</si>
  <si>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</si>
  <si>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</si>
  <si>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</si>
  <si>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</si>
  <si>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</si>
  <si>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</si>
  <si>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</si>
  <si>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</si>
  <si>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</si>
  <si>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</si>
  <si>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</si>
  <si>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</si>
  <si>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</si>
  <si>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</si>
  <si>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</si>
  <si>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</si>
  <si>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</si>
  <si>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</si>
  <si>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</si>
  <si>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</si>
  <si>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</si>
  <si>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</si>
  <si>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</si>
  <si>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</si>
  <si>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</si>
  <si>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</si>
  <si>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</si>
  <si>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</si>
  <si>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</si>
  <si>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</si>
  <si>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</si>
  <si>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</si>
  <si>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</si>
  <si>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</si>
  <si>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</si>
  <si>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</si>
  <si>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</si>
  <si>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</si>
  <si>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</si>
  <si>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</si>
  <si>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</si>
  <si>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</si>
  <si>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</si>
  <si>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</si>
  <si>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</si>
  <si>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</si>
  <si>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</si>
  <si>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</si>
  <si>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</si>
  <si>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</si>
  <si>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</si>
  <si>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</si>
  <si>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</si>
  <si>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</si>
  <si>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</si>
  <si>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</si>
  <si>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</si>
  <si>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</si>
  <si>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</si>
  <si>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</si>
  <si>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</si>
  <si>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</si>
  <si>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</si>
  <si>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</si>
  <si>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</si>
  <si>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</si>
  <si>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</si>
  <si>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</si>
  <si>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</si>
  <si>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</si>
  <si>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</si>
  <si>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</si>
  <si>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</si>
  <si>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</si>
  <si>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</si>
  <si>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</si>
  <si>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</si>
  <si>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</si>
  <si>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</si>
  <si>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</si>
  <si>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</si>
  <si>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</si>
  <si>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</si>
  <si>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</si>
  <si>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</si>
  <si>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</si>
  <si>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</si>
  <si>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</si>
  <si>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</si>
  <si>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</si>
  <si>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</si>
  <si>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</si>
  <si>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</si>
  <si>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</si>
  <si>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</si>
  <si>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</si>
  <si>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</si>
  <si>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</si>
  <si>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</si>
  <si>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</si>
  <si>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</si>
  <si>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</si>
  <si>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</si>
  <si>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</si>
  <si>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</si>
  <si>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</si>
  <si>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</si>
  <si>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</si>
  <si>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</si>
  <si>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</si>
  <si>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</si>
  <si>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</si>
  <si>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</si>
  <si>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</si>
  <si>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</si>
  <si>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</si>
  <si>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</si>
  <si>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</si>
  <si>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</si>
  <si>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</si>
  <si>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</si>
  <si>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</si>
  <si>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</si>
  <si>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</si>
  <si>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</si>
  <si>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</si>
  <si>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</si>
  <si>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</si>
  <si>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</si>
  <si>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</si>
  <si>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</si>
  <si>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</si>
  <si>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</si>
  <si>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</si>
  <si>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</si>
  <si>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</si>
  <si>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</si>
  <si>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</si>
  <si>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</si>
  <si>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</si>
  <si>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</si>
  <si>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</si>
  <si>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</si>
  <si>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</si>
  <si>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</si>
  <si>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</si>
  <si>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</si>
  <si>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</si>
  <si>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</si>
  <si>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</si>
  <si>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</si>
  <si>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</si>
  <si>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</si>
  <si>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</si>
  <si>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</si>
  <si>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</si>
  <si>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</si>
  <si>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</si>
  <si>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</si>
  <si>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</si>
  <si>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</si>
  <si>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</si>
  <si>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</si>
  <si>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</si>
  <si>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</si>
  <si>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</si>
  <si>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</si>
  <si>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</si>
  <si>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</si>
  <si>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</si>
  <si>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</si>
  <si>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</si>
  <si>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</si>
  <si>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</si>
  <si>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</si>
  <si>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</si>
  <si>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</si>
  <si>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</si>
  <si>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</si>
  <si>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</si>
  <si>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</si>
  <si>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</si>
  <si>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</si>
  <si>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</si>
  <si>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</si>
  <si>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</si>
  <si>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</si>
  <si>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</si>
  <si>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</si>
  <si>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</si>
  <si>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</si>
  <si>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</si>
  <si>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</si>
  <si>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</si>
  <si>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</si>
  <si>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</si>
  <si>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</si>
  <si>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</si>
  <si>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</si>
  <si>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</si>
  <si>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</si>
  <si>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</si>
  <si>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</si>
  <si>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</si>
  <si>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</si>
  <si>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</si>
  <si>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</si>
  <si>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</si>
  <si>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</si>
  <si>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</si>
  <si>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</si>
  <si>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</si>
  <si>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</si>
  <si>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</si>
  <si>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</si>
  <si>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</si>
  <si>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</si>
  <si>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</si>
  <si>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</si>
  <si>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</si>
  <si>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</si>
  <si>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</si>
  <si>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</si>
  <si>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</si>
  <si>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</si>
  <si>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</si>
  <si>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</si>
  <si>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</si>
  <si>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</si>
  <si>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</si>
  <si>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</si>
  <si>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</si>
  <si>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</si>
  <si>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</si>
  <si>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</si>
  <si>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</si>
  <si>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</si>
  <si>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</si>
  <si>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</si>
  <si>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</si>
  <si>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</si>
  <si>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</si>
  <si>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</si>
  <si>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</si>
  <si>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</si>
  <si>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</si>
  <si>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</si>
  <si>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</si>
  <si>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</si>
  <si>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</si>
  <si>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</si>
  <si>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</si>
  <si>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</si>
  <si>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</si>
  <si>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</si>
  <si>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</si>
  <si>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</si>
  <si>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</si>
  <si>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</si>
  <si>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</si>
  <si>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</si>
  <si>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</si>
  <si>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</si>
  <si>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</si>
  <si>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</si>
  <si>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</si>
  <si>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</si>
  <si>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</si>
  <si>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</si>
  <si>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</si>
  <si>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</si>
  <si>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</si>
  <si>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</si>
  <si>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</si>
  <si>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</si>
  <si>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</si>
  <si>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</si>
  <si>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</si>
  <si>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</si>
  <si>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</si>
  <si>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</si>
  <si>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</si>
  <si>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</si>
  <si>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</si>
  <si>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</si>
  <si>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</si>
  <si>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</si>
  <si>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</si>
  <si>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</si>
  <si>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</si>
  <si>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</si>
  <si>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</si>
  <si>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</si>
  <si>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</si>
  <si>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</si>
  <si>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</si>
  <si>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</si>
  <si>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</si>
  <si>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</si>
  <si>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</si>
  <si>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</si>
  <si>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</si>
  <si>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</si>
  <si>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</si>
  <si>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</si>
  <si>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</si>
  <si>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</si>
  <si>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</si>
  <si>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</si>
  <si>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</si>
  <si>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</si>
  <si>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</si>
  <si>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</si>
  <si>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</si>
  <si>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</si>
  <si>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</si>
  <si>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</si>
  <si>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</si>
  <si>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</si>
  <si>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</si>
  <si>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</si>
  <si>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</si>
  <si>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</si>
  <si>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</si>
  <si>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</si>
  <si>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</si>
  <si>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</si>
  <si>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</si>
  <si>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</si>
  <si>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</si>
  <si>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</si>
  <si>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</si>
  <si>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</si>
  <si>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</si>
  <si>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</si>
  <si>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</si>
  <si>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</si>
  <si>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</si>
  <si>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</si>
  <si>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</si>
  <si>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</si>
  <si>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</si>
  <si>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</si>
  <si>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</si>
  <si>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</si>
  <si>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</si>
  <si>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</si>
  <si>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</si>
  <si>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</si>
  <si>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</si>
  <si>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</si>
  <si>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</si>
  <si>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</si>
  <si>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</si>
  <si>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</si>
  <si>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</si>
  <si>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</si>
  <si>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</si>
  <si>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</si>
  <si>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</si>
  <si>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</si>
  <si>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</si>
  <si>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</si>
  <si>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</si>
  <si>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</si>
  <si>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</si>
  <si>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</si>
  <si>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</si>
  <si>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</si>
  <si>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</si>
  <si>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</si>
  <si>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</si>
  <si>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</si>
  <si>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</si>
  <si>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</si>
  <si>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</si>
  <si>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</si>
  <si>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</si>
  <si>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</si>
  <si>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</si>
  <si>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</si>
  <si>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</si>
  <si>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</si>
  <si>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</si>
  <si>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</si>
  <si>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</si>
  <si>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</si>
  <si>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</si>
  <si>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</si>
  <si>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</si>
  <si>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</si>
  <si>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</si>
  <si>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</si>
  <si>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</si>
  <si>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</si>
  <si>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</si>
  <si>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</si>
  <si>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</si>
  <si>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</si>
  <si>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</si>
  <si>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</si>
  <si>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</si>
  <si>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</si>
  <si>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</si>
  <si>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</si>
  <si>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</si>
  <si>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</si>
  <si>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</si>
  <si>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</si>
  <si>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</si>
  <si>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</si>
  <si>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</si>
  <si>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</si>
  <si>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</si>
  <si>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</si>
  <si>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</si>
  <si>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</si>
  <si>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</si>
  <si>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</si>
  <si>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</si>
  <si>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</si>
  <si>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</si>
  <si>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</si>
  <si>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</si>
  <si>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</si>
  <si>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</si>
  <si>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</si>
  <si>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</si>
  <si>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</si>
  <si>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</si>
  <si>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</si>
  <si>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</si>
  <si>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</si>
  <si>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</si>
  <si>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</si>
  <si>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</si>
  <si>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</si>
  <si>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</si>
  <si>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</si>
  <si>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</si>
  <si>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</si>
  <si>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</si>
  <si>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</si>
  <si>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</si>
  <si>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</si>
  <si>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</si>
  <si>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</si>
  <si>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</si>
  <si>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</si>
  <si>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</si>
  <si>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</si>
  <si>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</si>
  <si>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</si>
  <si>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</si>
  <si>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</si>
  <si>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</si>
  <si>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</si>
  <si>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</si>
  <si>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</si>
  <si>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</si>
  <si>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</si>
  <si>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</si>
  <si>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</si>
  <si>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</si>
  <si>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</si>
  <si>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</si>
  <si>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</si>
  <si>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</si>
  <si>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</si>
  <si>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</si>
  <si>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</si>
  <si>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</si>
  <si>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</si>
  <si>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</si>
  <si>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</si>
  <si>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</si>
  <si>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</si>
  <si>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</si>
  <si>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</si>
  <si>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</si>
  <si>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</si>
  <si>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</si>
  <si>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</si>
  <si>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</si>
  <si>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</si>
  <si>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</si>
  <si>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</si>
  <si>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</si>
  <si>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</si>
  <si>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</si>
  <si>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</si>
  <si>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</si>
  <si>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</si>
  <si>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</si>
  <si>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</si>
  <si>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</si>
  <si>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</si>
  <si>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</si>
  <si>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</si>
  <si>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</si>
  <si>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</si>
  <si>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</si>
  <si>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</si>
  <si>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</si>
  <si>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</si>
  <si>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</si>
  <si>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</si>
  <si>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</si>
  <si>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</si>
  <si>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</si>
  <si>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</si>
  <si>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</si>
  <si>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</si>
  <si>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</si>
  <si>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</si>
  <si>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</si>
  <si>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</si>
  <si>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3335973417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</si>
  <si>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</si>
  <si>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</si>
  <si>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</si>
  <si>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</si>
  <si>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</si>
  <si>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</si>
  <si>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</si>
  <si>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</si>
  <si>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</si>
  <si>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</si>
  <si>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</si>
  <si>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</si>
  <si>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</si>
  <si>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</si>
  <si>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</si>
  <si>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</si>
  <si>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</si>
  <si>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3335973574</t>
  </si>
  <si>
    <t>3335973573</t>
  </si>
  <si>
    <t>3335973570</t>
  </si>
  <si>
    <t>3335973569</t>
  </si>
  <si>
    <t>3335973568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</si>
  <si>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</si>
  <si>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</si>
  <si>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</si>
  <si>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</si>
  <si>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</si>
  <si>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</si>
  <si>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</si>
  <si>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</si>
  <si>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</si>
  <si>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</si>
  <si>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</si>
  <si>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</si>
  <si>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</si>
  <si>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</si>
  <si>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</si>
  <si>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</si>
  <si>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</si>
  <si>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</si>
  <si>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</si>
  <si>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</si>
  <si>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</si>
  <si>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</si>
  <si>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</si>
  <si>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</si>
  <si>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</si>
  <si>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</si>
  <si>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</si>
  <si>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</si>
  <si>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</si>
  <si>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</si>
  <si>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</si>
  <si>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</si>
  <si>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</si>
  <si>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</si>
  <si>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</si>
  <si>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</si>
  <si>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</si>
  <si>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</si>
  <si>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</si>
  <si>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</si>
  <si>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</si>
  <si>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</si>
  <si>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</si>
  <si>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</si>
  <si>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</si>
  <si>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</si>
  <si>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</si>
  <si>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</si>
  <si>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</si>
  <si>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</si>
  <si>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</si>
  <si>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</si>
  <si>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</si>
  <si>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</si>
  <si>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</si>
  <si>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</si>
  <si>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</si>
  <si>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</si>
  <si>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</si>
  <si>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</si>
  <si>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</si>
  <si>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</si>
  <si>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</si>
  <si>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</si>
  <si>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</si>
  <si>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</si>
  <si>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</si>
  <si>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</si>
  <si>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</si>
  <si>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</si>
  <si>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</si>
  <si>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</si>
  <si>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</si>
  <si>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</si>
  <si>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</si>
  <si>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</si>
  <si>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</si>
  <si>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</si>
  <si>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</si>
  <si>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</si>
  <si>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</si>
  <si>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</si>
  <si>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</si>
  <si>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</si>
  <si>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</si>
  <si>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</si>
  <si>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</si>
  <si>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</si>
  <si>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</si>
  <si>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</si>
  <si>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</si>
  <si>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</si>
  <si>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</si>
  <si>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</si>
  <si>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</si>
  <si>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</si>
  <si>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</si>
  <si>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</si>
  <si>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</si>
  <si>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</si>
  <si>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</si>
  <si>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</si>
  <si>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</si>
  <si>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</si>
  <si>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</si>
  <si>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</si>
  <si>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</si>
  <si>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</si>
  <si>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</si>
  <si>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 3335973417  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</si>
  <si>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</si>
  <si>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</si>
  <si>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</si>
  <si>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</si>
  <si>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</si>
  <si>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</si>
  <si>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</si>
  <si>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</si>
  <si>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</si>
  <si>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</si>
  <si>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Vacías + 1 Fallando</t>
  </si>
  <si>
    <t>ERROR DE PRINTER</t>
  </si>
  <si>
    <t>3335974545</t>
  </si>
  <si>
    <t>3335974530</t>
  </si>
  <si>
    <t>3335974507</t>
  </si>
  <si>
    <t>3335974494</t>
  </si>
  <si>
    <t>3335974406</t>
  </si>
  <si>
    <t>3335974363</t>
  </si>
  <si>
    <t>3335974290</t>
  </si>
  <si>
    <t>3335974239</t>
  </si>
  <si>
    <t>3335974208</t>
  </si>
  <si>
    <t>3335974163</t>
  </si>
  <si>
    <t>3335974093</t>
  </si>
  <si>
    <t>DIPSENSADOR</t>
  </si>
  <si>
    <t>Hold</t>
  </si>
  <si>
    <t>3335974420</t>
  </si>
  <si>
    <t>3335974111</t>
  </si>
  <si>
    <t>Closed</t>
  </si>
  <si>
    <t>LECTOR - REINICIO</t>
  </si>
  <si>
    <t>Doñe Ramirez, Luis Manuel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</si>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</sst>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0" fontId="55" fillId="50" borderId="71" xfId="0" applyFont="1" applyFill="1" applyBorder="1" applyAlignment="1">
      <alignment horizontal="left" vertical="center"/>
    </xf>
    <xf numFmtId="0" fontId="55" fillId="50" borderId="0" xfId="0" applyFont="1" applyFill="1" applyBorder="1" applyAlignment="1">
      <alignment horizontal="left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08"/>
      <tableStyleElement type="headerRow" dxfId="1007"/>
      <tableStyleElement type="totalRow" dxfId="1006"/>
      <tableStyleElement type="firstColumn" dxfId="1005"/>
      <tableStyleElement type="lastColumn" dxfId="1004"/>
      <tableStyleElement type="firstRowStripe" dxfId="1003"/>
      <tableStyleElement type="firstColumnStripe" dxfId="10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2177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VLOOKUP(E4,VIP!$A$2:$O4516,6,0)</f>
        <v>SI</v>
      </c>
      <c r="H4" s="101" t="str">
        <f>VLOOKUP(E4,VIP!$A$2:$O4548,7,FALSE)</f>
        <v>Si</v>
      </c>
      <c r="I4" s="101" t="str">
        <f>VLOOKUP(E4,VIP!$A$2:$O4425,8,FALSE)</f>
        <v>Si</v>
      </c>
      <c r="J4" s="101" t="str">
        <f>VLOOKUP(E4,VIP!$A$2:$O4354,8,FALSE)</f>
        <v>Si</v>
      </c>
      <c r="K4" s="108" t="s">
        <v>2242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2177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VLOOKUP(E5,VIP!$A$2:$O4517,6,0)</f>
        <v>SI</v>
      </c>
      <c r="H5" s="101" t="str">
        <f>VLOOKUP(E5,VIP!$A$2:$O4549,7,FALSE)</f>
        <v>Si</v>
      </c>
      <c r="I5" s="101" t="str">
        <f>VLOOKUP(E5,VIP!$A$2:$O4426,8,FALSE)</f>
        <v>Si</v>
      </c>
      <c r="J5" s="101" t="str">
        <f>VLOOKUP(E5,VIP!$A$2:$O4355,8,FALSE)</f>
        <v>Si</v>
      </c>
      <c r="K5" s="108" t="s">
        <v>2242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2177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VLOOKUP(E6,VIP!$A$2:$O4518,6,0)</f>
        <v>NO</v>
      </c>
      <c r="H6" s="101" t="str">
        <f>VLOOKUP(E6,VIP!$A$2:$O4550,7,FALSE)</f>
        <v>Si</v>
      </c>
      <c r="I6" s="101" t="str">
        <f>VLOOKUP(E6,VIP!$A$2:$O4427,8,FALSE)</f>
        <v>Si</v>
      </c>
      <c r="J6" s="101" t="str">
        <f>VLOOKUP(E6,VIP!$A$2:$O4356,8,FALSE)</f>
        <v>Si</v>
      </c>
      <c r="K6" s="111" t="s">
        <v>2216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2177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VLOOKUP(E7,VIP!$A$2:$O4522,6,0)</f>
        <v>SI</v>
      </c>
      <c r="H7" s="101" t="str">
        <f>VLOOKUP(E7,VIP!$A$2:$O4554,7,FALSE)</f>
        <v>Si</v>
      </c>
      <c r="I7" s="101" t="str">
        <f>VLOOKUP(E7,VIP!$A$2:$O4431,8,FALSE)</f>
        <v>Si</v>
      </c>
      <c r="J7" s="101" t="str">
        <f>VLOOKUP(E7,VIP!$A$2:$O4360,8,FALSE)</f>
        <v>Si</v>
      </c>
      <c r="K7" s="111" t="s">
        <v>2242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2177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VLOOKUP(E8,VIP!$A$2:$O4524,6,0)</f>
        <v>NO</v>
      </c>
      <c r="H8" s="101" t="str">
        <f>VLOOKUP(E8,VIP!$A$2:$O4556,7,FALSE)</f>
        <v>Si</v>
      </c>
      <c r="I8" s="101" t="str">
        <f>VLOOKUP(E8,VIP!$A$2:$O4433,8,FALSE)</f>
        <v>Si</v>
      </c>
      <c r="J8" s="101" t="str">
        <f>VLOOKUP(E8,VIP!$A$2:$O4362,8,FALSE)</f>
        <v>Si</v>
      </c>
      <c r="K8" s="119" t="s">
        <v>2242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2177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VLOOKUP(E9,VIP!$A$2:$O4525,6,0)</f>
        <v>SI</v>
      </c>
      <c r="H9" s="101" t="str">
        <f>VLOOKUP(E9,VIP!$A$2:$O4557,7,FALSE)</f>
        <v>Si</v>
      </c>
      <c r="I9" s="101" t="str">
        <f>VLOOKUP(E9,VIP!$A$2:$O4434,8,FALSE)</f>
        <v>Si</v>
      </c>
      <c r="J9" s="101" t="str">
        <f>VLOOKUP(E9,VIP!$A$2:$O4363,8,FALSE)</f>
        <v>Si</v>
      </c>
      <c r="K9" s="145" t="s">
        <v>2594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653" priority="99379"/>
  </conditionalFormatting>
  <conditionalFormatting sqref="E3">
    <cfRule type="duplicateValues" dxfId="652" priority="121742"/>
  </conditionalFormatting>
  <conditionalFormatting sqref="E3">
    <cfRule type="duplicateValues" dxfId="651" priority="121743"/>
    <cfRule type="duplicateValues" dxfId="650" priority="121744"/>
  </conditionalFormatting>
  <conditionalFormatting sqref="E3">
    <cfRule type="duplicateValues" dxfId="649" priority="121745"/>
    <cfRule type="duplicateValues" dxfId="648" priority="121746"/>
    <cfRule type="duplicateValues" dxfId="647" priority="121747"/>
    <cfRule type="duplicateValues" dxfId="646" priority="121748"/>
  </conditionalFormatting>
  <conditionalFormatting sqref="B3">
    <cfRule type="duplicateValues" dxfId="645" priority="121749"/>
  </conditionalFormatting>
  <conditionalFormatting sqref="E4">
    <cfRule type="duplicateValues" dxfId="644" priority="94"/>
  </conditionalFormatting>
  <conditionalFormatting sqref="E4">
    <cfRule type="duplicateValues" dxfId="643" priority="91"/>
    <cfRule type="duplicateValues" dxfId="642" priority="92"/>
    <cfRule type="duplicateValues" dxfId="641" priority="93"/>
  </conditionalFormatting>
  <conditionalFormatting sqref="E4">
    <cfRule type="duplicateValues" dxfId="640" priority="90"/>
  </conditionalFormatting>
  <conditionalFormatting sqref="E4">
    <cfRule type="duplicateValues" dxfId="639" priority="87"/>
    <cfRule type="duplicateValues" dxfId="638" priority="88"/>
    <cfRule type="duplicateValues" dxfId="637" priority="89"/>
  </conditionalFormatting>
  <conditionalFormatting sqref="B4">
    <cfRule type="duplicateValues" dxfId="636" priority="86"/>
  </conditionalFormatting>
  <conditionalFormatting sqref="E4">
    <cfRule type="duplicateValues" dxfId="635" priority="85"/>
  </conditionalFormatting>
  <conditionalFormatting sqref="B5">
    <cfRule type="duplicateValues" dxfId="634" priority="69"/>
  </conditionalFormatting>
  <conditionalFormatting sqref="E5">
    <cfRule type="duplicateValues" dxfId="633" priority="68"/>
  </conditionalFormatting>
  <conditionalFormatting sqref="E5">
    <cfRule type="duplicateValues" dxfId="632" priority="65"/>
    <cfRule type="duplicateValues" dxfId="631" priority="66"/>
    <cfRule type="duplicateValues" dxfId="630" priority="67"/>
  </conditionalFormatting>
  <conditionalFormatting sqref="E5">
    <cfRule type="duplicateValues" dxfId="629" priority="64"/>
  </conditionalFormatting>
  <conditionalFormatting sqref="E5">
    <cfRule type="duplicateValues" dxfId="628" priority="61"/>
    <cfRule type="duplicateValues" dxfId="627" priority="62"/>
    <cfRule type="duplicateValues" dxfId="626" priority="63"/>
  </conditionalFormatting>
  <conditionalFormatting sqref="E5">
    <cfRule type="duplicateValues" dxfId="625" priority="60"/>
  </conditionalFormatting>
  <conditionalFormatting sqref="E8">
    <cfRule type="duplicateValues" dxfId="624" priority="43"/>
    <cfRule type="duplicateValues" dxfId="623" priority="44"/>
  </conditionalFormatting>
  <conditionalFormatting sqref="E8">
    <cfRule type="duplicateValues" dxfId="622" priority="42"/>
  </conditionalFormatting>
  <conditionalFormatting sqref="B8">
    <cfRule type="duplicateValues" dxfId="621" priority="41"/>
  </conditionalFormatting>
  <conditionalFormatting sqref="B8">
    <cfRule type="duplicateValues" dxfId="620" priority="40"/>
  </conditionalFormatting>
  <conditionalFormatting sqref="B8">
    <cfRule type="duplicateValues" dxfId="619" priority="38"/>
    <cfRule type="duplicateValues" dxfId="618" priority="39"/>
  </conditionalFormatting>
  <conditionalFormatting sqref="B8">
    <cfRule type="duplicateValues" dxfId="617" priority="37"/>
  </conditionalFormatting>
  <conditionalFormatting sqref="E8">
    <cfRule type="duplicateValues" dxfId="616" priority="36"/>
  </conditionalFormatting>
  <conditionalFormatting sqref="E8">
    <cfRule type="duplicateValues" dxfId="615" priority="34"/>
    <cfRule type="duplicateValues" dxfId="614" priority="35"/>
  </conditionalFormatting>
  <conditionalFormatting sqref="E8">
    <cfRule type="duplicateValues" dxfId="613" priority="33"/>
  </conditionalFormatting>
  <conditionalFormatting sqref="B8">
    <cfRule type="duplicateValues" dxfId="612" priority="32"/>
  </conditionalFormatting>
  <conditionalFormatting sqref="B8">
    <cfRule type="duplicateValues" dxfId="611" priority="31"/>
  </conditionalFormatting>
  <conditionalFormatting sqref="B8">
    <cfRule type="duplicateValues" dxfId="610" priority="30"/>
  </conditionalFormatting>
  <conditionalFormatting sqref="B8">
    <cfRule type="duplicateValues" dxfId="609" priority="28"/>
    <cfRule type="duplicateValues" dxfId="608" priority="29"/>
  </conditionalFormatting>
  <conditionalFormatting sqref="B8">
    <cfRule type="duplicateValues" dxfId="607" priority="27"/>
  </conditionalFormatting>
  <conditionalFormatting sqref="B8">
    <cfRule type="duplicateValues" dxfId="606" priority="25"/>
    <cfRule type="duplicateValues" dxfId="605" priority="26"/>
  </conditionalFormatting>
  <conditionalFormatting sqref="E8">
    <cfRule type="duplicateValues" dxfId="604" priority="24"/>
  </conditionalFormatting>
  <conditionalFormatting sqref="E8">
    <cfRule type="duplicateValues" dxfId="603" priority="23"/>
  </conditionalFormatting>
  <conditionalFormatting sqref="B8">
    <cfRule type="duplicateValues" dxfId="602" priority="22"/>
  </conditionalFormatting>
  <conditionalFormatting sqref="E8">
    <cfRule type="duplicateValues" dxfId="601" priority="21"/>
  </conditionalFormatting>
  <conditionalFormatting sqref="E8">
    <cfRule type="duplicateValues" dxfId="600" priority="19"/>
    <cfRule type="duplicateValues" dxfId="599" priority="20"/>
  </conditionalFormatting>
  <conditionalFormatting sqref="B8">
    <cfRule type="duplicateValues" dxfId="598" priority="18"/>
  </conditionalFormatting>
  <conditionalFormatting sqref="E8">
    <cfRule type="duplicateValues" dxfId="597" priority="17"/>
  </conditionalFormatting>
  <conditionalFormatting sqref="E8">
    <cfRule type="duplicateValues" dxfId="596" priority="16"/>
  </conditionalFormatting>
  <conditionalFormatting sqref="E8">
    <cfRule type="duplicateValues" dxfId="595" priority="15"/>
  </conditionalFormatting>
  <conditionalFormatting sqref="B8">
    <cfRule type="duplicateValues" dxfId="594" priority="14"/>
  </conditionalFormatting>
  <conditionalFormatting sqref="E6:E7">
    <cfRule type="duplicateValues" dxfId="593" priority="129592"/>
  </conditionalFormatting>
  <conditionalFormatting sqref="B6:B7">
    <cfRule type="duplicateValues" dxfId="592" priority="129594"/>
  </conditionalFormatting>
  <conditionalFormatting sqref="B6:B7">
    <cfRule type="duplicateValues" dxfId="591" priority="129596"/>
    <cfRule type="duplicateValues" dxfId="590" priority="129597"/>
    <cfRule type="duplicateValues" dxfId="589" priority="129598"/>
  </conditionalFormatting>
  <conditionalFormatting sqref="E6:E7">
    <cfRule type="duplicateValues" dxfId="588" priority="129602"/>
    <cfRule type="duplicateValues" dxfId="587" priority="129603"/>
  </conditionalFormatting>
  <conditionalFormatting sqref="E6:E7">
    <cfRule type="duplicateValues" dxfId="586" priority="129606"/>
    <cfRule type="duplicateValues" dxfId="585" priority="129607"/>
    <cfRule type="duplicateValues" dxfId="584" priority="129608"/>
  </conditionalFormatting>
  <conditionalFormatting sqref="E6:E7">
    <cfRule type="duplicateValues" dxfId="583" priority="129612"/>
    <cfRule type="duplicateValues" dxfId="582" priority="129613"/>
    <cfRule type="duplicateValues" dxfId="581" priority="129614"/>
    <cfRule type="duplicateValues" dxfId="580" priority="129615"/>
  </conditionalFormatting>
  <conditionalFormatting sqref="E9">
    <cfRule type="duplicateValues" dxfId="579" priority="13"/>
  </conditionalFormatting>
  <conditionalFormatting sqref="E9">
    <cfRule type="duplicateValues" dxfId="578" priority="11"/>
    <cfRule type="duplicateValues" dxfId="577" priority="12"/>
  </conditionalFormatting>
  <conditionalFormatting sqref="E9">
    <cfRule type="duplicateValues" dxfId="576" priority="8"/>
    <cfRule type="duplicateValues" dxfId="575" priority="9"/>
    <cfRule type="duplicateValues" dxfId="574" priority="10"/>
  </conditionalFormatting>
  <conditionalFormatting sqref="E9">
    <cfRule type="duplicateValues" dxfId="573" priority="4"/>
    <cfRule type="duplicateValues" dxfId="572" priority="5"/>
    <cfRule type="duplicateValues" dxfId="571" priority="6"/>
    <cfRule type="duplicateValues" dxfId="570" priority="7"/>
  </conditionalFormatting>
  <conditionalFormatting sqref="B9">
    <cfRule type="duplicateValues" dxfId="569" priority="3"/>
  </conditionalFormatting>
  <conditionalFormatting sqref="B9">
    <cfRule type="duplicateValues" dxfId="568" priority="1"/>
    <cfRule type="duplicateValues" dxfId="567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2583</v>
      </c>
      <c r="C148" s="124" t="s">
        <v>2584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2582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2581</v>
      </c>
      <c r="C335" s="32" t="s">
        <v>2580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2589</v>
      </c>
      <c r="C338" s="124" t="s">
        <v>2588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66" priority="2"/>
  </conditionalFormatting>
  <conditionalFormatting sqref="B1:B1048576">
    <cfRule type="duplicateValues" dxfId="56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39276"/>
  <sheetViews>
    <sheetView tabSelected="1" zoomScale="70" zoomScaleNormal="70" workbookViewId="0">
      <pane ySplit="4" topLeftCell="A5" activePane="bottomLeft" state="frozen"/>
      <selection pane="bottomLeft" activeCell="D13" sqref="D13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" style="44" customWidth="1"/>
    <col min="13" max="13" width="20.140625" style="105" customWidth="1"/>
    <col min="14" max="14" width="17.85546875" style="105" customWidth="1"/>
    <col min="15" max="15" width="42.5703125" style="105" customWidth="1"/>
    <col min="16" max="16" width="22.140625" style="79" bestFit="1" customWidth="1"/>
    <col min="17" max="17" width="52" style="69" bestFit="1" customWidth="1"/>
    <col min="18" max="16384" width="25.5703125" style="42"/>
  </cols>
  <sheetData>
    <row r="1" spans="1:21" ht="18" x14ac:dyDescent="0.25">
      <c r="A1" s="173" t="s">
        <v>2150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1" ht="18" x14ac:dyDescent="0.25">
      <c r="A2" s="170" t="s">
        <v>2147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1" ht="18.75" thickBot="1" x14ac:dyDescent="0.3">
      <c r="A3" s="176" t="s">
        <v>2723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s="125" customFormat="1" ht="18" x14ac:dyDescent="0.25">
      <c r="A5" s="161" t="str">
        <f>VLOOKUP(E5,'LISTADO ATM'!$A$2:$C$902,3,0)</f>
        <v>DISTRITO NACIONAL</v>
      </c>
      <c r="B5" s="117" t="s">
        <v>2769</v>
      </c>
      <c r="C5" s="99">
        <v>44410.372210648151</v>
      </c>
      <c r="D5" s="99" t="s">
        <v>2465</v>
      </c>
      <c r="E5" s="140">
        <v>32</v>
      </c>
      <c r="F5" s="161" t="str">
        <f>VLOOKUP(E5,VIP!$A$2:$O14856,2,0)</f>
        <v>DRBR032</v>
      </c>
      <c r="G5" s="161" t="str">
        <f>VLOOKUP(E5,'LISTADO ATM'!$A$2:$B$901,2,0)</f>
        <v xml:space="preserve">ATM Oficina San Martín II </v>
      </c>
      <c r="H5" s="161" t="str">
        <f>VLOOKUP(E5,VIP!$A$2:$O19817,7,FALSE)</f>
        <v>Si</v>
      </c>
      <c r="I5" s="161" t="str">
        <f>VLOOKUP(E5,VIP!$A$2:$O11782,8,FALSE)</f>
        <v>Si</v>
      </c>
      <c r="J5" s="161" t="str">
        <f>VLOOKUP(E5,VIP!$A$2:$O11732,8,FALSE)</f>
        <v>Si</v>
      </c>
      <c r="K5" s="161" t="str">
        <f>VLOOKUP(E5,VIP!$A$2:$O15306,6,0)</f>
        <v>NO</v>
      </c>
      <c r="L5" s="145" t="s">
        <v>2771</v>
      </c>
      <c r="M5" s="221" t="s">
        <v>2541</v>
      </c>
      <c r="N5" s="221" t="s">
        <v>2770</v>
      </c>
      <c r="O5" s="161" t="s">
        <v>2772</v>
      </c>
      <c r="P5" s="98" t="s">
        <v>2773</v>
      </c>
      <c r="Q5" s="220" t="s">
        <v>2771</v>
      </c>
      <c r="T5" s="79"/>
      <c r="U5" s="69"/>
    </row>
    <row r="6" spans="1:21" s="125" customFormat="1" ht="18" x14ac:dyDescent="0.25">
      <c r="A6" s="161" t="str">
        <f>VLOOKUP(E6,'LISTADO ATM'!$A$2:$C$902,3,0)</f>
        <v>SUR</v>
      </c>
      <c r="B6" s="117" t="s">
        <v>2768</v>
      </c>
      <c r="C6" s="99">
        <v>44410.427210648151</v>
      </c>
      <c r="D6" s="99" t="s">
        <v>2465</v>
      </c>
      <c r="E6" s="140">
        <v>616</v>
      </c>
      <c r="F6" s="161" t="str">
        <f>VLOOKUP(E6,VIP!$A$2:$O14855,2,0)</f>
        <v>DRBR187</v>
      </c>
      <c r="G6" s="161" t="str">
        <f>VLOOKUP(E6,'LISTADO ATM'!$A$2:$B$901,2,0)</f>
        <v xml:space="preserve">ATM 5ta. Brigada Barahona </v>
      </c>
      <c r="H6" s="161" t="str">
        <f>VLOOKUP(E6,VIP!$A$2:$O19816,7,FALSE)</f>
        <v>Si</v>
      </c>
      <c r="I6" s="161" t="str">
        <f>VLOOKUP(E6,VIP!$A$2:$O11781,8,FALSE)</f>
        <v>Si</v>
      </c>
      <c r="J6" s="161" t="str">
        <f>VLOOKUP(E6,VIP!$A$2:$O11731,8,FALSE)</f>
        <v>Si</v>
      </c>
      <c r="K6" s="161" t="str">
        <f>VLOOKUP(E6,VIP!$A$2:$O15305,6,0)</f>
        <v>NO</v>
      </c>
      <c r="L6" s="145" t="s">
        <v>2771</v>
      </c>
      <c r="M6" s="221" t="s">
        <v>2541</v>
      </c>
      <c r="N6" s="221" t="s">
        <v>2770</v>
      </c>
      <c r="O6" s="161" t="s">
        <v>2772</v>
      </c>
      <c r="P6" s="98" t="s">
        <v>2773</v>
      </c>
      <c r="Q6" s="220" t="s">
        <v>2771</v>
      </c>
      <c r="T6" s="79"/>
      <c r="U6" s="69"/>
    </row>
    <row r="7" spans="1:21" s="125" customFormat="1" ht="18" x14ac:dyDescent="0.25">
      <c r="A7" s="161" t="str">
        <f>VLOOKUP(E7,'LISTADO ATM'!$A$2:$C$902,3,0)</f>
        <v>ESTE</v>
      </c>
      <c r="B7" s="117" t="s">
        <v>2645</v>
      </c>
      <c r="C7" s="99">
        <v>44408.804710648146</v>
      </c>
      <c r="D7" s="99" t="s">
        <v>2177</v>
      </c>
      <c r="E7" s="140">
        <v>268</v>
      </c>
      <c r="F7" s="161" t="str">
        <f>VLOOKUP(E7,VIP!$A$2:$O14869,2,0)</f>
        <v>DRBR268</v>
      </c>
      <c r="G7" s="161" t="str">
        <f>VLOOKUP(E7,'LISTADO ATM'!$A$2:$B$901,2,0)</f>
        <v xml:space="preserve">ATM Autobanco La Altagracia (Higuey) </v>
      </c>
      <c r="H7" s="161" t="str">
        <f>VLOOKUP(E7,VIP!$A$2:$O19830,7,FALSE)</f>
        <v>Si</v>
      </c>
      <c r="I7" s="161" t="str">
        <f>VLOOKUP(E7,VIP!$A$2:$O11795,8,FALSE)</f>
        <v>Si</v>
      </c>
      <c r="J7" s="161" t="str">
        <f>VLOOKUP(E7,VIP!$A$2:$O11745,8,FALSE)</f>
        <v>Si</v>
      </c>
      <c r="K7" s="161" t="str">
        <f>VLOOKUP(E7,VIP!$A$2:$O15319,6,0)</f>
        <v>NO</v>
      </c>
      <c r="L7" s="145" t="s">
        <v>2216</v>
      </c>
      <c r="M7" s="221" t="s">
        <v>2541</v>
      </c>
      <c r="N7" s="98" t="s">
        <v>2449</v>
      </c>
      <c r="O7" s="161" t="s">
        <v>2451</v>
      </c>
      <c r="P7" s="98"/>
      <c r="Q7" s="220">
        <v>44410.426076388889</v>
      </c>
      <c r="T7" s="79"/>
      <c r="U7" s="69"/>
    </row>
    <row r="8" spans="1:21" s="125" customFormat="1" ht="18" x14ac:dyDescent="0.25">
      <c r="A8" s="161" t="str">
        <f>VLOOKUP(E8,'LISTADO ATM'!$A$2:$C$902,3,0)</f>
        <v>NORTE</v>
      </c>
      <c r="B8" s="117" t="s">
        <v>2671</v>
      </c>
      <c r="C8" s="99">
        <v>44409.322314814817</v>
      </c>
      <c r="D8" s="99" t="s">
        <v>2178</v>
      </c>
      <c r="E8" s="140">
        <v>380</v>
      </c>
      <c r="F8" s="161" t="str">
        <f>VLOOKUP(E8,VIP!$A$2:$O14860,2,0)</f>
        <v>DRBR380</v>
      </c>
      <c r="G8" s="161" t="str">
        <f>VLOOKUP(E8,'LISTADO ATM'!$A$2:$B$901,2,0)</f>
        <v xml:space="preserve">ATM Oficina Navarrete </v>
      </c>
      <c r="H8" s="161" t="str">
        <f>VLOOKUP(E8,VIP!$A$2:$O19821,7,FALSE)</f>
        <v>Si</v>
      </c>
      <c r="I8" s="161" t="str">
        <f>VLOOKUP(E8,VIP!$A$2:$O11786,8,FALSE)</f>
        <v>Si</v>
      </c>
      <c r="J8" s="161" t="str">
        <f>VLOOKUP(E8,VIP!$A$2:$O11736,8,FALSE)</f>
        <v>Si</v>
      </c>
      <c r="K8" s="161" t="str">
        <f>VLOOKUP(E8,VIP!$A$2:$O15310,6,0)</f>
        <v>NO</v>
      </c>
      <c r="L8" s="145" t="s">
        <v>2216</v>
      </c>
      <c r="M8" s="221" t="s">
        <v>2541</v>
      </c>
      <c r="N8" s="221" t="s">
        <v>2770</v>
      </c>
      <c r="O8" s="161" t="s">
        <v>2578</v>
      </c>
      <c r="P8" s="98"/>
      <c r="Q8" s="220">
        <v>44410.426076388889</v>
      </c>
      <c r="T8" s="79"/>
      <c r="U8" s="69"/>
    </row>
    <row r="9" spans="1:21" s="125" customFormat="1" ht="18" x14ac:dyDescent="0.25">
      <c r="A9" s="161" t="str">
        <f>VLOOKUP(E9,'LISTADO ATM'!$A$2:$C$902,3,0)</f>
        <v>NORTE</v>
      </c>
      <c r="B9" s="117" t="s">
        <v>2682</v>
      </c>
      <c r="C9" s="99">
        <v>44409.737557870372</v>
      </c>
      <c r="D9" s="99" t="s">
        <v>2178</v>
      </c>
      <c r="E9" s="140">
        <v>275</v>
      </c>
      <c r="F9" s="161" t="str">
        <f>VLOOKUP(E9,VIP!$A$2:$O14840,2,0)</f>
        <v>DRBR275</v>
      </c>
      <c r="G9" s="161" t="str">
        <f>VLOOKUP(E9,'LISTADO ATM'!$A$2:$B$901,2,0)</f>
        <v xml:space="preserve">ATM Autobanco Duarte Stgo. II </v>
      </c>
      <c r="H9" s="161" t="str">
        <f>VLOOKUP(E9,VIP!$A$2:$O19801,7,FALSE)</f>
        <v>Si</v>
      </c>
      <c r="I9" s="161" t="str">
        <f>VLOOKUP(E9,VIP!$A$2:$O11766,8,FALSE)</f>
        <v>Si</v>
      </c>
      <c r="J9" s="161" t="str">
        <f>VLOOKUP(E9,VIP!$A$2:$O11716,8,FALSE)</f>
        <v>Si</v>
      </c>
      <c r="K9" s="161" t="str">
        <f>VLOOKUP(E9,VIP!$A$2:$O15290,6,0)</f>
        <v>NO</v>
      </c>
      <c r="L9" s="145" t="s">
        <v>2216</v>
      </c>
      <c r="M9" s="221" t="s">
        <v>2541</v>
      </c>
      <c r="N9" s="98" t="s">
        <v>2449</v>
      </c>
      <c r="O9" s="161" t="s">
        <v>2578</v>
      </c>
      <c r="P9" s="98"/>
      <c r="Q9" s="220">
        <v>44410.426076388889</v>
      </c>
      <c r="T9" s="79"/>
      <c r="U9" s="69"/>
    </row>
    <row r="10" spans="1:21" s="125" customFormat="1" ht="18" x14ac:dyDescent="0.25">
      <c r="A10" s="161" t="str">
        <f>VLOOKUP(E10,'LISTADO ATM'!$A$2:$C$902,3,0)</f>
        <v>NORTE</v>
      </c>
      <c r="B10" s="117" t="s">
        <v>2681</v>
      </c>
      <c r="C10" s="99">
        <v>44409.738067129627</v>
      </c>
      <c r="D10" s="99" t="s">
        <v>2178</v>
      </c>
      <c r="E10" s="140">
        <v>99</v>
      </c>
      <c r="F10" s="161" t="str">
        <f>VLOOKUP(E10,VIP!$A$2:$O14839,2,0)</f>
        <v>DRBR099</v>
      </c>
      <c r="G10" s="161" t="str">
        <f>VLOOKUP(E10,'LISTADO ATM'!$A$2:$B$901,2,0)</f>
        <v xml:space="preserve">ATM Multicentro La Sirena S.F.M. </v>
      </c>
      <c r="H10" s="161" t="str">
        <f>VLOOKUP(E10,VIP!$A$2:$O19800,7,FALSE)</f>
        <v>Si</v>
      </c>
      <c r="I10" s="161" t="str">
        <f>VLOOKUP(E10,VIP!$A$2:$O11765,8,FALSE)</f>
        <v>Si</v>
      </c>
      <c r="J10" s="161" t="str">
        <f>VLOOKUP(E10,VIP!$A$2:$O11715,8,FALSE)</f>
        <v>Si</v>
      </c>
      <c r="K10" s="161" t="str">
        <f>VLOOKUP(E10,VIP!$A$2:$O15289,6,0)</f>
        <v>NO</v>
      </c>
      <c r="L10" s="145" t="s">
        <v>2216</v>
      </c>
      <c r="M10" s="221" t="s">
        <v>2541</v>
      </c>
      <c r="N10" s="98" t="s">
        <v>2449</v>
      </c>
      <c r="O10" s="161" t="s">
        <v>2578</v>
      </c>
      <c r="P10" s="98"/>
      <c r="Q10" s="220">
        <v>44410.426076388889</v>
      </c>
      <c r="T10" s="79"/>
      <c r="U10" s="69"/>
    </row>
    <row r="11" spans="1:21" s="125" customFormat="1" ht="18" x14ac:dyDescent="0.25">
      <c r="A11" s="161" t="str">
        <f>VLOOKUP(E11,'LISTADO ATM'!$A$2:$C$902,3,0)</f>
        <v>NORTE</v>
      </c>
      <c r="B11" s="117" t="s">
        <v>2675</v>
      </c>
      <c r="C11" s="99">
        <v>44409.752511574072</v>
      </c>
      <c r="D11" s="99" t="s">
        <v>2177</v>
      </c>
      <c r="E11" s="140">
        <v>9</v>
      </c>
      <c r="F11" s="161" t="str">
        <f>VLOOKUP(E11,VIP!$A$2:$O14832,2,0)</f>
        <v>DRBR009</v>
      </c>
      <c r="G11" s="161" t="str">
        <f>VLOOKUP(E11,'LISTADO ATM'!$A$2:$B$901,2,0)</f>
        <v>ATM Hispañiola Fresh Fruit</v>
      </c>
      <c r="H11" s="161" t="str">
        <f>VLOOKUP(E11,VIP!$A$2:$O19793,7,FALSE)</f>
        <v>Si</v>
      </c>
      <c r="I11" s="161" t="str">
        <f>VLOOKUP(E11,VIP!$A$2:$O11758,8,FALSE)</f>
        <v>Si</v>
      </c>
      <c r="J11" s="161" t="str">
        <f>VLOOKUP(E11,VIP!$A$2:$O11708,8,FALSE)</f>
        <v>Si</v>
      </c>
      <c r="K11" s="161" t="str">
        <f>VLOOKUP(E11,VIP!$A$2:$O15282,6,0)</f>
        <v>NO</v>
      </c>
      <c r="L11" s="145" t="s">
        <v>2242</v>
      </c>
      <c r="M11" s="221" t="s">
        <v>2541</v>
      </c>
      <c r="N11" s="98" t="s">
        <v>2449</v>
      </c>
      <c r="O11" s="161" t="s">
        <v>2451</v>
      </c>
      <c r="P11" s="98"/>
      <c r="Q11" s="220">
        <v>44410.426076388889</v>
      </c>
      <c r="T11" s="79"/>
      <c r="U11" s="69"/>
    </row>
    <row r="12" spans="1:21" s="125" customFormat="1" ht="18" x14ac:dyDescent="0.25">
      <c r="A12" s="161" t="str">
        <f>VLOOKUP(E12,'LISTADO ATM'!$A$2:$C$902,3,0)</f>
        <v>DISTRITO NACIONAL</v>
      </c>
      <c r="B12" s="117" t="s">
        <v>2727</v>
      </c>
      <c r="C12" s="99">
        <v>44410.072939814818</v>
      </c>
      <c r="D12" s="99" t="s">
        <v>2177</v>
      </c>
      <c r="E12" s="140">
        <v>744</v>
      </c>
      <c r="F12" s="161" t="str">
        <f>VLOOKUP(E12,VIP!$A$2:$O14835,2,0)</f>
        <v>DRBR289</v>
      </c>
      <c r="G12" s="161" t="str">
        <f>VLOOKUP(E12,'LISTADO ATM'!$A$2:$B$901,2,0)</f>
        <v xml:space="preserve">ATM Multicentro La Sirena Venezuela </v>
      </c>
      <c r="H12" s="161" t="str">
        <f>VLOOKUP(E12,VIP!$A$2:$O19796,7,FALSE)</f>
        <v>Si</v>
      </c>
      <c r="I12" s="161" t="str">
        <f>VLOOKUP(E12,VIP!$A$2:$O11761,8,FALSE)</f>
        <v>Si</v>
      </c>
      <c r="J12" s="161" t="str">
        <f>VLOOKUP(E12,VIP!$A$2:$O11711,8,FALSE)</f>
        <v>Si</v>
      </c>
      <c r="K12" s="161" t="str">
        <f>VLOOKUP(E12,VIP!$A$2:$O15285,6,0)</f>
        <v>SI</v>
      </c>
      <c r="L12" s="145" t="s">
        <v>2242</v>
      </c>
      <c r="M12" s="221" t="s">
        <v>2541</v>
      </c>
      <c r="N12" s="98" t="s">
        <v>2449</v>
      </c>
      <c r="O12" s="161" t="s">
        <v>2451</v>
      </c>
      <c r="P12" s="98"/>
      <c r="Q12" s="220">
        <v>44410.426076388889</v>
      </c>
      <c r="T12" s="79"/>
      <c r="U12" s="69"/>
    </row>
    <row r="13" spans="1:21" s="125" customFormat="1" ht="18" x14ac:dyDescent="0.25">
      <c r="A13" s="161" t="str">
        <f>VLOOKUP(E13,'LISTADO ATM'!$A$2:$C$902,3,0)</f>
        <v>SUR</v>
      </c>
      <c r="B13" s="117" t="s">
        <v>2729</v>
      </c>
      <c r="C13" s="99">
        <v>44410.095266203702</v>
      </c>
      <c r="D13" s="99" t="s">
        <v>2177</v>
      </c>
      <c r="E13" s="140">
        <v>765</v>
      </c>
      <c r="F13" s="161" t="str">
        <f>VLOOKUP(E13,VIP!$A$2:$O14837,2,0)</f>
        <v>DRBR191</v>
      </c>
      <c r="G13" s="161" t="str">
        <f>VLOOKUP(E13,'LISTADO ATM'!$A$2:$B$901,2,0)</f>
        <v xml:space="preserve">ATM Oficina Azua I </v>
      </c>
      <c r="H13" s="161" t="str">
        <f>VLOOKUP(E13,VIP!$A$2:$O19798,7,FALSE)</f>
        <v>Si</v>
      </c>
      <c r="I13" s="161" t="str">
        <f>VLOOKUP(E13,VIP!$A$2:$O11763,8,FALSE)</f>
        <v>Si</v>
      </c>
      <c r="J13" s="161" t="str">
        <f>VLOOKUP(E13,VIP!$A$2:$O11713,8,FALSE)</f>
        <v>Si</v>
      </c>
      <c r="K13" s="161" t="str">
        <f>VLOOKUP(E13,VIP!$A$2:$O15287,6,0)</f>
        <v>NO</v>
      </c>
      <c r="L13" s="145" t="s">
        <v>2242</v>
      </c>
      <c r="M13" s="221" t="s">
        <v>2541</v>
      </c>
      <c r="N13" s="98" t="s">
        <v>2449</v>
      </c>
      <c r="O13" s="161" t="s">
        <v>2451</v>
      </c>
      <c r="P13" s="98"/>
      <c r="Q13" s="220">
        <v>44410.426076388889</v>
      </c>
      <c r="T13" s="79"/>
      <c r="U13" s="69"/>
    </row>
    <row r="14" spans="1:21" s="125" customFormat="1" ht="18" x14ac:dyDescent="0.25">
      <c r="A14" s="161" t="str">
        <f>VLOOKUP(E14,'LISTADO ATM'!$A$2:$C$902,3,0)</f>
        <v>SUR</v>
      </c>
      <c r="B14" s="117" t="s">
        <v>2730</v>
      </c>
      <c r="C14" s="99">
        <v>44410.095752314817</v>
      </c>
      <c r="D14" s="99" t="s">
        <v>2177</v>
      </c>
      <c r="E14" s="140">
        <v>766</v>
      </c>
      <c r="F14" s="161" t="str">
        <f>VLOOKUP(E14,VIP!$A$2:$O14838,2,0)</f>
        <v>DRBR440</v>
      </c>
      <c r="G14" s="161" t="str">
        <f>VLOOKUP(E14,'LISTADO ATM'!$A$2:$B$901,2,0)</f>
        <v xml:space="preserve">ATM Oficina Azua II </v>
      </c>
      <c r="H14" s="161" t="str">
        <f>VLOOKUP(E14,VIP!$A$2:$O19799,7,FALSE)</f>
        <v>Si</v>
      </c>
      <c r="I14" s="161" t="str">
        <f>VLOOKUP(E14,VIP!$A$2:$O11764,8,FALSE)</f>
        <v>Si</v>
      </c>
      <c r="J14" s="161" t="str">
        <f>VLOOKUP(E14,VIP!$A$2:$O11714,8,FALSE)</f>
        <v>Si</v>
      </c>
      <c r="K14" s="161" t="str">
        <f>VLOOKUP(E14,VIP!$A$2:$O15288,6,0)</f>
        <v>SI</v>
      </c>
      <c r="L14" s="145" t="s">
        <v>2242</v>
      </c>
      <c r="M14" s="221" t="s">
        <v>2541</v>
      </c>
      <c r="N14" s="98" t="s">
        <v>2449</v>
      </c>
      <c r="O14" s="161" t="s">
        <v>2451</v>
      </c>
      <c r="P14" s="98"/>
      <c r="Q14" s="220">
        <v>44410.426076388889</v>
      </c>
      <c r="T14" s="79"/>
      <c r="U14" s="69"/>
    </row>
    <row r="15" spans="1:21" s="125" customFormat="1" ht="18" x14ac:dyDescent="0.25">
      <c r="A15" s="161" t="str">
        <f>VLOOKUP(E15,'LISTADO ATM'!$A$2:$C$902,3,0)</f>
        <v>SUR</v>
      </c>
      <c r="B15" s="117" t="s">
        <v>2731</v>
      </c>
      <c r="C15" s="99">
        <v>44410.133784722224</v>
      </c>
      <c r="D15" s="99" t="s">
        <v>2177</v>
      </c>
      <c r="E15" s="140">
        <v>885</v>
      </c>
      <c r="F15" s="161" t="str">
        <f>VLOOKUP(E15,VIP!$A$2:$O14839,2,0)</f>
        <v>DRBR885</v>
      </c>
      <c r="G15" s="161" t="str">
        <f>VLOOKUP(E15,'LISTADO ATM'!$A$2:$B$901,2,0)</f>
        <v xml:space="preserve">ATM UNP Rancho Arriba </v>
      </c>
      <c r="H15" s="161" t="str">
        <f>VLOOKUP(E15,VIP!$A$2:$O19800,7,FALSE)</f>
        <v>Si</v>
      </c>
      <c r="I15" s="161" t="str">
        <f>VLOOKUP(E15,VIP!$A$2:$O11765,8,FALSE)</f>
        <v>Si</v>
      </c>
      <c r="J15" s="161" t="str">
        <f>VLOOKUP(E15,VIP!$A$2:$O11715,8,FALSE)</f>
        <v>Si</v>
      </c>
      <c r="K15" s="161" t="str">
        <f>VLOOKUP(E15,VIP!$A$2:$O15289,6,0)</f>
        <v>NO</v>
      </c>
      <c r="L15" s="145" t="s">
        <v>2242</v>
      </c>
      <c r="M15" s="221" t="s">
        <v>2541</v>
      </c>
      <c r="N15" s="98" t="s">
        <v>2449</v>
      </c>
      <c r="O15" s="161" t="s">
        <v>2451</v>
      </c>
      <c r="P15" s="98"/>
      <c r="Q15" s="220">
        <v>44410.426076388889</v>
      </c>
      <c r="T15" s="79"/>
      <c r="U15" s="69"/>
    </row>
    <row r="16" spans="1:21" s="125" customFormat="1" ht="18" x14ac:dyDescent="0.25">
      <c r="A16" s="161" t="str">
        <f>VLOOKUP(E16,'LISTADO ATM'!$A$2:$C$902,3,0)</f>
        <v>NORTE</v>
      </c>
      <c r="B16" s="117" t="s">
        <v>2732</v>
      </c>
      <c r="C16" s="99">
        <v>44410.134930555556</v>
      </c>
      <c r="D16" s="99" t="s">
        <v>2178</v>
      </c>
      <c r="E16" s="140">
        <v>64</v>
      </c>
      <c r="F16" s="161" t="str">
        <f>VLOOKUP(E16,VIP!$A$2:$O14840,2,0)</f>
        <v>DRBR064</v>
      </c>
      <c r="G16" s="161" t="str">
        <f>VLOOKUP(E16,'LISTADO ATM'!$A$2:$B$901,2,0)</f>
        <v xml:space="preserve">ATM COOPALINA (Cotuí) </v>
      </c>
      <c r="H16" s="161" t="str">
        <f>VLOOKUP(E16,VIP!$A$2:$O19801,7,FALSE)</f>
        <v>Si</v>
      </c>
      <c r="I16" s="161" t="str">
        <f>VLOOKUP(E16,VIP!$A$2:$O11766,8,FALSE)</f>
        <v>Si</v>
      </c>
      <c r="J16" s="161" t="str">
        <f>VLOOKUP(E16,VIP!$A$2:$O11716,8,FALSE)</f>
        <v>Si</v>
      </c>
      <c r="K16" s="161" t="str">
        <f>VLOOKUP(E16,VIP!$A$2:$O15290,6,0)</f>
        <v>NO</v>
      </c>
      <c r="L16" s="145" t="s">
        <v>2242</v>
      </c>
      <c r="M16" s="221" t="s">
        <v>2541</v>
      </c>
      <c r="N16" s="98" t="s">
        <v>2449</v>
      </c>
      <c r="O16" s="161" t="s">
        <v>2590</v>
      </c>
      <c r="P16" s="98"/>
      <c r="Q16" s="220">
        <v>44410.426076388889</v>
      </c>
      <c r="T16" s="79"/>
      <c r="U16" s="69"/>
    </row>
    <row r="17" spans="1:21" s="125" customFormat="1" ht="18" x14ac:dyDescent="0.25">
      <c r="A17" s="161" t="str">
        <f>VLOOKUP(E17,'LISTADO ATM'!$A$2:$C$902,3,0)</f>
        <v>NORTE</v>
      </c>
      <c r="B17" s="117" t="s">
        <v>2685</v>
      </c>
      <c r="C17" s="99">
        <v>44409.729050925926</v>
      </c>
      <c r="D17" s="99" t="s">
        <v>2465</v>
      </c>
      <c r="E17" s="140">
        <v>388</v>
      </c>
      <c r="F17" s="161" t="str">
        <f>VLOOKUP(E17,VIP!$A$2:$O14843,2,0)</f>
        <v>DRBR388</v>
      </c>
      <c r="G17" s="161" t="str">
        <f>VLOOKUP(E17,'LISTADO ATM'!$A$2:$B$901,2,0)</f>
        <v xml:space="preserve">ATM Multicentro La Sirena Puerto Plata </v>
      </c>
      <c r="H17" s="161" t="str">
        <f>VLOOKUP(E17,VIP!$A$2:$O19804,7,FALSE)</f>
        <v>Si</v>
      </c>
      <c r="I17" s="161" t="str">
        <f>VLOOKUP(E17,VIP!$A$2:$O11769,8,FALSE)</f>
        <v>Si</v>
      </c>
      <c r="J17" s="161" t="str">
        <f>VLOOKUP(E17,VIP!$A$2:$O11719,8,FALSE)</f>
        <v>Si</v>
      </c>
      <c r="K17" s="161" t="str">
        <f>VLOOKUP(E17,VIP!$A$2:$O15293,6,0)</f>
        <v>NO</v>
      </c>
      <c r="L17" s="145" t="s">
        <v>2556</v>
      </c>
      <c r="M17" s="221" t="s">
        <v>2541</v>
      </c>
      <c r="N17" s="98" t="s">
        <v>2449</v>
      </c>
      <c r="O17" s="161" t="s">
        <v>2466</v>
      </c>
      <c r="P17" s="98"/>
      <c r="Q17" s="220">
        <v>44410.426076388889</v>
      </c>
      <c r="T17" s="79"/>
      <c r="U17" s="69"/>
    </row>
    <row r="18" spans="1:21" s="125" customFormat="1" ht="18" x14ac:dyDescent="0.25">
      <c r="A18" s="161" t="str">
        <f>VLOOKUP(E18,'LISTADO ATM'!$A$2:$C$902,3,0)</f>
        <v>NORTE</v>
      </c>
      <c r="B18" s="117" t="s">
        <v>2683</v>
      </c>
      <c r="C18" s="99">
        <v>44409.731064814812</v>
      </c>
      <c r="D18" s="99" t="s">
        <v>2465</v>
      </c>
      <c r="E18" s="140">
        <v>757</v>
      </c>
      <c r="F18" s="161" t="str">
        <f>VLOOKUP(E18,VIP!$A$2:$O14841,2,0)</f>
        <v>DRBR757</v>
      </c>
      <c r="G18" s="161" t="str">
        <f>VLOOKUP(E18,'LISTADO ATM'!$A$2:$B$901,2,0)</f>
        <v xml:space="preserve">ATM UNP Plaza Paseo (Santiago) </v>
      </c>
      <c r="H18" s="161" t="str">
        <f>VLOOKUP(E18,VIP!$A$2:$O19802,7,FALSE)</f>
        <v>Si</v>
      </c>
      <c r="I18" s="161" t="str">
        <f>VLOOKUP(E18,VIP!$A$2:$O11767,8,FALSE)</f>
        <v>Si</v>
      </c>
      <c r="J18" s="161" t="str">
        <f>VLOOKUP(E18,VIP!$A$2:$O11717,8,FALSE)</f>
        <v>Si</v>
      </c>
      <c r="K18" s="161" t="str">
        <f>VLOOKUP(E18,VIP!$A$2:$O15291,6,0)</f>
        <v>NO</v>
      </c>
      <c r="L18" s="145" t="s">
        <v>2556</v>
      </c>
      <c r="M18" s="221" t="s">
        <v>2541</v>
      </c>
      <c r="N18" s="98" t="s">
        <v>2449</v>
      </c>
      <c r="O18" s="161" t="s">
        <v>2466</v>
      </c>
      <c r="P18" s="98"/>
      <c r="Q18" s="220">
        <v>44410.426076388889</v>
      </c>
      <c r="T18" s="79"/>
      <c r="U18" s="69"/>
    </row>
    <row r="19" spans="1:21" s="125" customFormat="1" ht="18" x14ac:dyDescent="0.25">
      <c r="A19" s="161" t="str">
        <f>VLOOKUP(E19,'LISTADO ATM'!$A$2:$C$902,3,0)</f>
        <v>DISTRITO NACIONAL</v>
      </c>
      <c r="B19" s="117" t="s">
        <v>2598</v>
      </c>
      <c r="C19" s="99">
        <v>44408.251006944447</v>
      </c>
      <c r="D19" s="99" t="s">
        <v>2465</v>
      </c>
      <c r="E19" s="140">
        <v>911</v>
      </c>
      <c r="F19" s="161" t="str">
        <f>VLOOKUP(E19,VIP!$A$2:$O14817,2,0)</f>
        <v>DRBR911</v>
      </c>
      <c r="G19" s="161" t="str">
        <f>VLOOKUP(E19,'LISTADO ATM'!$A$2:$B$901,2,0)</f>
        <v xml:space="preserve">ATM Oficina Venezuela II </v>
      </c>
      <c r="H19" s="161" t="str">
        <f>VLOOKUP(E19,VIP!$A$2:$O19778,7,FALSE)</f>
        <v>Si</v>
      </c>
      <c r="I19" s="161" t="str">
        <f>VLOOKUP(E19,VIP!$A$2:$O11743,8,FALSE)</f>
        <v>Si</v>
      </c>
      <c r="J19" s="161" t="str">
        <f>VLOOKUP(E19,VIP!$A$2:$O11693,8,FALSE)</f>
        <v>Si</v>
      </c>
      <c r="K19" s="161" t="str">
        <f>VLOOKUP(E19,VIP!$A$2:$O15267,6,0)</f>
        <v>SI</v>
      </c>
      <c r="L19" s="145" t="s">
        <v>2438</v>
      </c>
      <c r="M19" s="221" t="s">
        <v>2541</v>
      </c>
      <c r="N19" s="98" t="s">
        <v>2449</v>
      </c>
      <c r="O19" s="161" t="s">
        <v>2466</v>
      </c>
      <c r="P19" s="98"/>
      <c r="Q19" s="220">
        <v>44410.426076388889</v>
      </c>
      <c r="T19" s="79"/>
      <c r="U19" s="69"/>
    </row>
    <row r="20" spans="1:21" s="125" customFormat="1" ht="18" x14ac:dyDescent="0.25">
      <c r="A20" s="161" t="str">
        <f>VLOOKUP(E20,'LISTADO ATM'!$A$2:$C$902,3,0)</f>
        <v>DISTRITO NACIONAL</v>
      </c>
      <c r="B20" s="117" t="s">
        <v>2676</v>
      </c>
      <c r="C20" s="99">
        <v>44409.751666666663</v>
      </c>
      <c r="D20" s="99" t="s">
        <v>2177</v>
      </c>
      <c r="E20" s="140">
        <v>935</v>
      </c>
      <c r="F20" s="161" t="str">
        <f>VLOOKUP(E20,VIP!$A$2:$O14834,2,0)</f>
        <v>DRBR16J</v>
      </c>
      <c r="G20" s="161" t="str">
        <f>VLOOKUP(E20,'LISTADO ATM'!$A$2:$B$901,2,0)</f>
        <v xml:space="preserve">ATM Oficina John F. Kennedy </v>
      </c>
      <c r="H20" s="161" t="str">
        <f>VLOOKUP(E20,VIP!$A$2:$O19795,7,FALSE)</f>
        <v>Si</v>
      </c>
      <c r="I20" s="161" t="str">
        <f>VLOOKUP(E20,VIP!$A$2:$O11760,8,FALSE)</f>
        <v>Si</v>
      </c>
      <c r="J20" s="161" t="str">
        <f>VLOOKUP(E20,VIP!$A$2:$O11710,8,FALSE)</f>
        <v>Si</v>
      </c>
      <c r="K20" s="161" t="str">
        <f>VLOOKUP(E20,VIP!$A$2:$O15284,6,0)</f>
        <v>SI</v>
      </c>
      <c r="L20" s="145" t="s">
        <v>2604</v>
      </c>
      <c r="M20" s="221" t="s">
        <v>2541</v>
      </c>
      <c r="N20" s="98" t="s">
        <v>2449</v>
      </c>
      <c r="O20" s="161" t="s">
        <v>2451</v>
      </c>
      <c r="P20" s="98"/>
      <c r="Q20" s="220">
        <v>44410.426076388889</v>
      </c>
      <c r="T20" s="79"/>
      <c r="U20" s="69"/>
    </row>
    <row r="21" spans="1:21" s="125" customFormat="1" ht="18" x14ac:dyDescent="0.25">
      <c r="A21" s="161" t="str">
        <f>VLOOKUP(E21,'LISTADO ATM'!$A$2:$C$902,3,0)</f>
        <v>DISTRITO NACIONAL</v>
      </c>
      <c r="B21" s="117" t="s">
        <v>2611</v>
      </c>
      <c r="C21" s="99">
        <v>44408.538449074076</v>
      </c>
      <c r="D21" s="99" t="s">
        <v>2465</v>
      </c>
      <c r="E21" s="140">
        <v>23</v>
      </c>
      <c r="F21" s="161" t="str">
        <f>VLOOKUP(E21,VIP!$A$2:$O14839,2,0)</f>
        <v>DRBR023</v>
      </c>
      <c r="G21" s="161" t="str">
        <f>VLOOKUP(E21,'LISTADO ATM'!$A$2:$B$901,2,0)</f>
        <v xml:space="preserve">ATM Oficina México </v>
      </c>
      <c r="H21" s="161" t="str">
        <f>VLOOKUP(E21,VIP!$A$2:$O19800,7,FALSE)</f>
        <v>Si</v>
      </c>
      <c r="I21" s="161" t="str">
        <f>VLOOKUP(E21,VIP!$A$2:$O11765,8,FALSE)</f>
        <v>Si</v>
      </c>
      <c r="J21" s="161" t="str">
        <f>VLOOKUP(E21,VIP!$A$2:$O11715,8,FALSE)</f>
        <v>Si</v>
      </c>
      <c r="K21" s="161" t="str">
        <f>VLOOKUP(E21,VIP!$A$2:$O15289,6,0)</f>
        <v>NO</v>
      </c>
      <c r="L21" s="145" t="s">
        <v>2414</v>
      </c>
      <c r="M21" s="221" t="s">
        <v>2541</v>
      </c>
      <c r="N21" s="98" t="s">
        <v>2449</v>
      </c>
      <c r="O21" s="161" t="s">
        <v>2466</v>
      </c>
      <c r="P21" s="98"/>
      <c r="Q21" s="220">
        <v>44410.426076388889</v>
      </c>
      <c r="T21" s="79"/>
      <c r="U21" s="69"/>
    </row>
    <row r="22" spans="1:21" s="125" customFormat="1" ht="18" x14ac:dyDescent="0.25">
      <c r="A22" s="161" t="str">
        <f>VLOOKUP(E22,'LISTADO ATM'!$A$2:$C$902,3,0)</f>
        <v>DISTRITO NACIONAL</v>
      </c>
      <c r="B22" s="117" t="s">
        <v>2617</v>
      </c>
      <c r="C22" s="99">
        <v>44408.711157407408</v>
      </c>
      <c r="D22" s="99" t="s">
        <v>2445</v>
      </c>
      <c r="E22" s="140">
        <v>527</v>
      </c>
      <c r="F22" s="161" t="str">
        <f>VLOOKUP(E22,VIP!$A$2:$O14830,2,0)</f>
        <v>DRBR527</v>
      </c>
      <c r="G22" s="161" t="str">
        <f>VLOOKUP(E22,'LISTADO ATM'!$A$2:$B$901,2,0)</f>
        <v>ATM Oficina Zona Oriental II</v>
      </c>
      <c r="H22" s="161" t="str">
        <f>VLOOKUP(E22,VIP!$A$2:$O19791,7,FALSE)</f>
        <v>Si</v>
      </c>
      <c r="I22" s="161" t="str">
        <f>VLOOKUP(E22,VIP!$A$2:$O11756,8,FALSE)</f>
        <v>Si</v>
      </c>
      <c r="J22" s="161" t="str">
        <f>VLOOKUP(E22,VIP!$A$2:$O11706,8,FALSE)</f>
        <v>Si</v>
      </c>
      <c r="K22" s="161" t="str">
        <f>VLOOKUP(E22,VIP!$A$2:$O15280,6,0)</f>
        <v>SI</v>
      </c>
      <c r="L22" s="145" t="s">
        <v>2414</v>
      </c>
      <c r="M22" s="221" t="s">
        <v>2541</v>
      </c>
      <c r="N22" s="98" t="s">
        <v>2449</v>
      </c>
      <c r="O22" s="161" t="s">
        <v>2450</v>
      </c>
      <c r="P22" s="98"/>
      <c r="Q22" s="220">
        <v>44410.426076388889</v>
      </c>
      <c r="T22" s="79"/>
      <c r="U22" s="69"/>
    </row>
    <row r="23" spans="1:21" s="125" customFormat="1" ht="18" x14ac:dyDescent="0.25">
      <c r="A23" s="161" t="str">
        <f>VLOOKUP(E23,'LISTADO ATM'!$A$2:$C$902,3,0)</f>
        <v>DISTRITO NACIONAL</v>
      </c>
      <c r="B23" s="117" t="s">
        <v>2634</v>
      </c>
      <c r="C23" s="99">
        <v>44408.906886574077</v>
      </c>
      <c r="D23" s="99" t="s">
        <v>2465</v>
      </c>
      <c r="E23" s="140">
        <v>957</v>
      </c>
      <c r="F23" s="161" t="str">
        <f>VLOOKUP(E23,VIP!$A$2:$O14842,2,0)</f>
        <v>DRBR23F</v>
      </c>
      <c r="G23" s="161" t="str">
        <f>VLOOKUP(E23,'LISTADO ATM'!$A$2:$B$901,2,0)</f>
        <v xml:space="preserve">ATM Oficina Venezuela </v>
      </c>
      <c r="H23" s="161" t="str">
        <f>VLOOKUP(E23,VIP!$A$2:$O19803,7,FALSE)</f>
        <v>Si</v>
      </c>
      <c r="I23" s="161" t="str">
        <f>VLOOKUP(E23,VIP!$A$2:$O11768,8,FALSE)</f>
        <v>Si</v>
      </c>
      <c r="J23" s="161" t="str">
        <f>VLOOKUP(E23,VIP!$A$2:$O11718,8,FALSE)</f>
        <v>Si</v>
      </c>
      <c r="K23" s="161" t="str">
        <f>VLOOKUP(E23,VIP!$A$2:$O15292,6,0)</f>
        <v>SI</v>
      </c>
      <c r="L23" s="145" t="s">
        <v>2414</v>
      </c>
      <c r="M23" s="221" t="s">
        <v>2541</v>
      </c>
      <c r="N23" s="98" t="s">
        <v>2449</v>
      </c>
      <c r="O23" s="161" t="s">
        <v>2466</v>
      </c>
      <c r="P23" s="98"/>
      <c r="Q23" s="220">
        <v>44410.426076388889</v>
      </c>
      <c r="T23" s="79"/>
      <c r="U23" s="69"/>
    </row>
    <row r="24" spans="1:21" s="125" customFormat="1" ht="18" x14ac:dyDescent="0.25">
      <c r="A24" s="161" t="str">
        <f>VLOOKUP(E24,'LISTADO ATM'!$A$2:$C$902,3,0)</f>
        <v>DISTRITO NACIONAL</v>
      </c>
      <c r="B24" s="117" t="s">
        <v>2657</v>
      </c>
      <c r="C24" s="99">
        <v>44409.470810185187</v>
      </c>
      <c r="D24" s="99" t="s">
        <v>2465</v>
      </c>
      <c r="E24" s="140">
        <v>231</v>
      </c>
      <c r="F24" s="161" t="str">
        <f>VLOOKUP(E24,VIP!$A$2:$O14836,2,0)</f>
        <v>DRBR231</v>
      </c>
      <c r="G24" s="161" t="str">
        <f>VLOOKUP(E24,'LISTADO ATM'!$A$2:$B$901,2,0)</f>
        <v xml:space="preserve">ATM Oficina Zona Oriental </v>
      </c>
      <c r="H24" s="161" t="str">
        <f>VLOOKUP(E24,VIP!$A$2:$O19797,7,FALSE)</f>
        <v>Si</v>
      </c>
      <c r="I24" s="161" t="str">
        <f>VLOOKUP(E24,VIP!$A$2:$O11762,8,FALSE)</f>
        <v>Si</v>
      </c>
      <c r="J24" s="161" t="str">
        <f>VLOOKUP(E24,VIP!$A$2:$O11712,8,FALSE)</f>
        <v>Si</v>
      </c>
      <c r="K24" s="161" t="str">
        <f>VLOOKUP(E24,VIP!$A$2:$O15286,6,0)</f>
        <v>SI</v>
      </c>
      <c r="L24" s="145" t="s">
        <v>2414</v>
      </c>
      <c r="M24" s="221" t="s">
        <v>2541</v>
      </c>
      <c r="N24" s="98" t="s">
        <v>2449</v>
      </c>
      <c r="O24" s="161" t="s">
        <v>2466</v>
      </c>
      <c r="P24" s="98"/>
      <c r="Q24" s="220">
        <v>44410.426076388889</v>
      </c>
      <c r="T24" s="79"/>
      <c r="U24" s="69"/>
    </row>
    <row r="25" spans="1:21" s="125" customFormat="1" ht="18" x14ac:dyDescent="0.25">
      <c r="A25" s="161" t="str">
        <f>VLOOKUP(E25,'LISTADO ATM'!$A$2:$C$902,3,0)</f>
        <v>NORTE</v>
      </c>
      <c r="B25" s="117" t="s">
        <v>2656</v>
      </c>
      <c r="C25" s="99">
        <v>44409.489317129628</v>
      </c>
      <c r="D25" s="99" t="s">
        <v>2465</v>
      </c>
      <c r="E25" s="140">
        <v>256</v>
      </c>
      <c r="F25" s="161" t="str">
        <f>VLOOKUP(E25,VIP!$A$2:$O14835,2,0)</f>
        <v>DRBR256</v>
      </c>
      <c r="G25" s="161" t="str">
        <f>VLOOKUP(E25,'LISTADO ATM'!$A$2:$B$901,2,0)</f>
        <v xml:space="preserve">ATM Oficina Licey Al Medio </v>
      </c>
      <c r="H25" s="161" t="str">
        <f>VLOOKUP(E25,VIP!$A$2:$O19796,7,FALSE)</f>
        <v>Si</v>
      </c>
      <c r="I25" s="161" t="str">
        <f>VLOOKUP(E25,VIP!$A$2:$O11761,8,FALSE)</f>
        <v>Si</v>
      </c>
      <c r="J25" s="161" t="str">
        <f>VLOOKUP(E25,VIP!$A$2:$O11711,8,FALSE)</f>
        <v>Si</v>
      </c>
      <c r="K25" s="161" t="str">
        <f>VLOOKUP(E25,VIP!$A$2:$O15285,6,0)</f>
        <v>NO</v>
      </c>
      <c r="L25" s="145" t="s">
        <v>2414</v>
      </c>
      <c r="M25" s="221" t="s">
        <v>2541</v>
      </c>
      <c r="N25" s="98" t="s">
        <v>2449</v>
      </c>
      <c r="O25" s="161" t="s">
        <v>2466</v>
      </c>
      <c r="P25" s="98"/>
      <c r="Q25" s="220">
        <v>44410.426076388889</v>
      </c>
      <c r="T25" s="79"/>
      <c r="U25" s="69"/>
    </row>
    <row r="26" spans="1:21" s="125" customFormat="1" ht="18" x14ac:dyDescent="0.25">
      <c r="A26" s="161" t="str">
        <f>VLOOKUP(E26,'LISTADO ATM'!$A$2:$C$902,3,0)</f>
        <v>NORTE</v>
      </c>
      <c r="B26" s="117" t="s">
        <v>2652</v>
      </c>
      <c r="C26" s="99">
        <v>44409.507615740738</v>
      </c>
      <c r="D26" s="99" t="s">
        <v>2601</v>
      </c>
      <c r="E26" s="140">
        <v>606</v>
      </c>
      <c r="F26" s="161" t="str">
        <f>VLOOKUP(E26,VIP!$A$2:$O14831,2,0)</f>
        <v>DRBR704</v>
      </c>
      <c r="G26" s="161" t="str">
        <f>VLOOKUP(E26,'LISTADO ATM'!$A$2:$B$901,2,0)</f>
        <v xml:space="preserve">ATM UNP Manolo Tavarez Justo </v>
      </c>
      <c r="H26" s="161" t="str">
        <f>VLOOKUP(E26,VIP!$A$2:$O19792,7,FALSE)</f>
        <v>Si</v>
      </c>
      <c r="I26" s="161" t="str">
        <f>VLOOKUP(E26,VIP!$A$2:$O11757,8,FALSE)</f>
        <v>Si</v>
      </c>
      <c r="J26" s="161" t="str">
        <f>VLOOKUP(E26,VIP!$A$2:$O11707,8,FALSE)</f>
        <v>Si</v>
      </c>
      <c r="K26" s="161" t="str">
        <f>VLOOKUP(E26,VIP!$A$2:$O15281,6,0)</f>
        <v>NO</v>
      </c>
      <c r="L26" s="145" t="s">
        <v>2414</v>
      </c>
      <c r="M26" s="221" t="s">
        <v>2541</v>
      </c>
      <c r="N26" s="98" t="s">
        <v>2449</v>
      </c>
      <c r="O26" s="161" t="s">
        <v>2647</v>
      </c>
      <c r="P26" s="98"/>
      <c r="Q26" s="220">
        <v>44410.426076388889</v>
      </c>
      <c r="T26" s="79"/>
      <c r="U26" s="69"/>
    </row>
    <row r="27" spans="1:21" s="125" customFormat="1" ht="18" x14ac:dyDescent="0.25">
      <c r="A27" s="161" t="str">
        <f>VLOOKUP(E27,'LISTADO ATM'!$A$2:$C$902,3,0)</f>
        <v>NORTE</v>
      </c>
      <c r="B27" s="117" t="s">
        <v>2698</v>
      </c>
      <c r="C27" s="99">
        <v>44409.69189814815</v>
      </c>
      <c r="D27" s="99" t="s">
        <v>2465</v>
      </c>
      <c r="E27" s="140">
        <v>956</v>
      </c>
      <c r="F27" s="161" t="str">
        <f>VLOOKUP(E27,VIP!$A$2:$O14856,2,0)</f>
        <v>DRBR956</v>
      </c>
      <c r="G27" s="161" t="str">
        <f>VLOOKUP(E27,'LISTADO ATM'!$A$2:$B$901,2,0)</f>
        <v xml:space="preserve">ATM Autoservicio El Jaya (SFM) </v>
      </c>
      <c r="H27" s="161" t="str">
        <f>VLOOKUP(E27,VIP!$A$2:$O19817,7,FALSE)</f>
        <v>Si</v>
      </c>
      <c r="I27" s="161" t="str">
        <f>VLOOKUP(E27,VIP!$A$2:$O11782,8,FALSE)</f>
        <v>Si</v>
      </c>
      <c r="J27" s="161" t="str">
        <f>VLOOKUP(E27,VIP!$A$2:$O11732,8,FALSE)</f>
        <v>Si</v>
      </c>
      <c r="K27" s="161" t="str">
        <f>VLOOKUP(E27,VIP!$A$2:$O15306,6,0)</f>
        <v>NO</v>
      </c>
      <c r="L27" s="145" t="s">
        <v>2414</v>
      </c>
      <c r="M27" s="221" t="s">
        <v>2541</v>
      </c>
      <c r="N27" s="98" t="s">
        <v>2449</v>
      </c>
      <c r="O27" s="161" t="s">
        <v>2466</v>
      </c>
      <c r="P27" s="98"/>
      <c r="Q27" s="220">
        <v>44410.426076388889</v>
      </c>
      <c r="T27" s="79"/>
      <c r="U27" s="69"/>
    </row>
    <row r="28" spans="1:21" s="125" customFormat="1" ht="18" x14ac:dyDescent="0.25">
      <c r="A28" s="161" t="str">
        <f>VLOOKUP(E28,'LISTADO ATM'!$A$2:$C$902,3,0)</f>
        <v>DISTRITO NACIONAL</v>
      </c>
      <c r="B28" s="117" t="s">
        <v>2696</v>
      </c>
      <c r="C28" s="99">
        <v>44409.693101851852</v>
      </c>
      <c r="D28" s="99" t="s">
        <v>2465</v>
      </c>
      <c r="E28" s="140">
        <v>409</v>
      </c>
      <c r="F28" s="161" t="str">
        <f>VLOOKUP(E28,VIP!$A$2:$O14854,2,0)</f>
        <v>DRBR409</v>
      </c>
      <c r="G28" s="161" t="str">
        <f>VLOOKUP(E28,'LISTADO ATM'!$A$2:$B$901,2,0)</f>
        <v xml:space="preserve">ATM Oficina Las Palmas de Herrera I </v>
      </c>
      <c r="H28" s="161" t="str">
        <f>VLOOKUP(E28,VIP!$A$2:$O19815,7,FALSE)</f>
        <v>Si</v>
      </c>
      <c r="I28" s="161" t="str">
        <f>VLOOKUP(E28,VIP!$A$2:$O11780,8,FALSE)</f>
        <v>Si</v>
      </c>
      <c r="J28" s="161" t="str">
        <f>VLOOKUP(E28,VIP!$A$2:$O11730,8,FALSE)</f>
        <v>Si</v>
      </c>
      <c r="K28" s="161" t="str">
        <f>VLOOKUP(E28,VIP!$A$2:$O15304,6,0)</f>
        <v>NO</v>
      </c>
      <c r="L28" s="145" t="s">
        <v>2414</v>
      </c>
      <c r="M28" s="221" t="s">
        <v>2541</v>
      </c>
      <c r="N28" s="98" t="s">
        <v>2449</v>
      </c>
      <c r="O28" s="161" t="s">
        <v>2466</v>
      </c>
      <c r="P28" s="98"/>
      <c r="Q28" s="220">
        <v>44410.426076388889</v>
      </c>
      <c r="T28" s="79"/>
      <c r="U28" s="69"/>
    </row>
    <row r="29" spans="1:21" s="125" customFormat="1" ht="18" x14ac:dyDescent="0.25">
      <c r="A29" s="161" t="str">
        <f>VLOOKUP(E29,'LISTADO ATM'!$A$2:$C$902,3,0)</f>
        <v>SUR</v>
      </c>
      <c r="B29" s="117" t="s">
        <v>2689</v>
      </c>
      <c r="C29" s="99">
        <v>44409.703564814816</v>
      </c>
      <c r="D29" s="99" t="s">
        <v>2465</v>
      </c>
      <c r="E29" s="140">
        <v>301</v>
      </c>
      <c r="F29" s="161" t="str">
        <f>VLOOKUP(E29,VIP!$A$2:$O14847,2,0)</f>
        <v>DRBR301</v>
      </c>
      <c r="G29" s="161" t="str">
        <f>VLOOKUP(E29,'LISTADO ATM'!$A$2:$B$901,2,0)</f>
        <v xml:space="preserve">ATM UNP Alfa y Omega (Barahona) </v>
      </c>
      <c r="H29" s="161" t="str">
        <f>VLOOKUP(E29,VIP!$A$2:$O19808,7,FALSE)</f>
        <v>Si</v>
      </c>
      <c r="I29" s="161" t="str">
        <f>VLOOKUP(E29,VIP!$A$2:$O11773,8,FALSE)</f>
        <v>Si</v>
      </c>
      <c r="J29" s="161" t="str">
        <f>VLOOKUP(E29,VIP!$A$2:$O11723,8,FALSE)</f>
        <v>Si</v>
      </c>
      <c r="K29" s="161" t="str">
        <f>VLOOKUP(E29,VIP!$A$2:$O15297,6,0)</f>
        <v>NO</v>
      </c>
      <c r="L29" s="145" t="s">
        <v>2414</v>
      </c>
      <c r="M29" s="221" t="s">
        <v>2541</v>
      </c>
      <c r="N29" s="98" t="s">
        <v>2449</v>
      </c>
      <c r="O29" s="161" t="s">
        <v>2466</v>
      </c>
      <c r="P29" s="98"/>
      <c r="Q29" s="220">
        <v>44410.426076388889</v>
      </c>
      <c r="T29" s="79"/>
      <c r="U29" s="69"/>
    </row>
    <row r="30" spans="1:21" s="125" customFormat="1" ht="18" x14ac:dyDescent="0.25">
      <c r="A30" s="161" t="str">
        <f>VLOOKUP(E30,'LISTADO ATM'!$A$2:$C$902,3,0)</f>
        <v>SUR</v>
      </c>
      <c r="B30" s="117" t="s">
        <v>2687</v>
      </c>
      <c r="C30" s="99">
        <v>44409.71434027778</v>
      </c>
      <c r="D30" s="99" t="s">
        <v>2465</v>
      </c>
      <c r="E30" s="140">
        <v>783</v>
      </c>
      <c r="F30" s="161" t="str">
        <f>VLOOKUP(E30,VIP!$A$2:$O14845,2,0)</f>
        <v>DRBR303</v>
      </c>
      <c r="G30" s="161" t="str">
        <f>VLOOKUP(E30,'LISTADO ATM'!$A$2:$B$901,2,0)</f>
        <v xml:space="preserve">ATM Autobanco Alfa y Omega (Barahona) </v>
      </c>
      <c r="H30" s="161" t="str">
        <f>VLOOKUP(E30,VIP!$A$2:$O19806,7,FALSE)</f>
        <v>Si</v>
      </c>
      <c r="I30" s="161" t="str">
        <f>VLOOKUP(E30,VIP!$A$2:$O11771,8,FALSE)</f>
        <v>Si</v>
      </c>
      <c r="J30" s="161" t="str">
        <f>VLOOKUP(E30,VIP!$A$2:$O11721,8,FALSE)</f>
        <v>Si</v>
      </c>
      <c r="K30" s="161" t="str">
        <f>VLOOKUP(E30,VIP!$A$2:$O15295,6,0)</f>
        <v>NO</v>
      </c>
      <c r="L30" s="145" t="s">
        <v>2414</v>
      </c>
      <c r="M30" s="221" t="s">
        <v>2541</v>
      </c>
      <c r="N30" s="98" t="s">
        <v>2449</v>
      </c>
      <c r="O30" s="161" t="s">
        <v>2466</v>
      </c>
      <c r="P30" s="98"/>
      <c r="Q30" s="220">
        <v>44410.426076388889</v>
      </c>
      <c r="T30" s="79"/>
      <c r="U30" s="69"/>
    </row>
    <row r="31" spans="1:21" s="125" customFormat="1" ht="18" x14ac:dyDescent="0.25">
      <c r="A31" s="161" t="str">
        <f>VLOOKUP(E31,'LISTADO ATM'!$A$2:$C$902,3,0)</f>
        <v>SUR</v>
      </c>
      <c r="B31" s="117" t="s">
        <v>2719</v>
      </c>
      <c r="C31" s="99">
        <v>44409.821689814817</v>
      </c>
      <c r="D31" s="99" t="s">
        <v>2465</v>
      </c>
      <c r="E31" s="140">
        <v>182</v>
      </c>
      <c r="F31" s="161" t="str">
        <f>VLOOKUP(E31,VIP!$A$2:$O14849,2,0)</f>
        <v>DRBR182</v>
      </c>
      <c r="G31" s="161" t="str">
        <f>VLOOKUP(E31,'LISTADO ATM'!$A$2:$B$901,2,0)</f>
        <v xml:space="preserve">ATM Barahona Comb </v>
      </c>
      <c r="H31" s="161" t="str">
        <f>VLOOKUP(E31,VIP!$A$2:$O19810,7,FALSE)</f>
        <v>Si</v>
      </c>
      <c r="I31" s="161" t="str">
        <f>VLOOKUP(E31,VIP!$A$2:$O11775,8,FALSE)</f>
        <v>Si</v>
      </c>
      <c r="J31" s="161" t="str">
        <f>VLOOKUP(E31,VIP!$A$2:$O11725,8,FALSE)</f>
        <v>Si</v>
      </c>
      <c r="K31" s="161" t="str">
        <f>VLOOKUP(E31,VIP!$A$2:$O15299,6,0)</f>
        <v>NO</v>
      </c>
      <c r="L31" s="145" t="s">
        <v>2414</v>
      </c>
      <c r="M31" s="221" t="s">
        <v>2541</v>
      </c>
      <c r="N31" s="98" t="s">
        <v>2449</v>
      </c>
      <c r="O31" s="161" t="s">
        <v>2466</v>
      </c>
      <c r="P31" s="98"/>
      <c r="Q31" s="220">
        <v>44410.426076388889</v>
      </c>
      <c r="T31" s="79"/>
      <c r="U31" s="69"/>
    </row>
    <row r="32" spans="1:21" s="125" customFormat="1" ht="18" x14ac:dyDescent="0.25">
      <c r="A32" s="161" t="str">
        <f>VLOOKUP(E32,'LISTADO ATM'!$A$2:$C$902,3,0)</f>
        <v>NORTE</v>
      </c>
      <c r="B32" s="117" t="s">
        <v>2709</v>
      </c>
      <c r="C32" s="99">
        <v>44409.879826388889</v>
      </c>
      <c r="D32" s="99" t="s">
        <v>2465</v>
      </c>
      <c r="E32" s="140">
        <v>119</v>
      </c>
      <c r="F32" s="161" t="str">
        <f>VLOOKUP(E32,VIP!$A$2:$O14839,2,0)</f>
        <v>DRBR119</v>
      </c>
      <c r="G32" s="161" t="str">
        <f>VLOOKUP(E32,'LISTADO ATM'!$A$2:$B$901,2,0)</f>
        <v>ATM Oficina La Barranquita</v>
      </c>
      <c r="H32" s="161" t="str">
        <f>VLOOKUP(E32,VIP!$A$2:$O19800,7,FALSE)</f>
        <v>N/A</v>
      </c>
      <c r="I32" s="161" t="str">
        <f>VLOOKUP(E32,VIP!$A$2:$O11765,8,FALSE)</f>
        <v>N/A</v>
      </c>
      <c r="J32" s="161" t="str">
        <f>VLOOKUP(E32,VIP!$A$2:$O11715,8,FALSE)</f>
        <v>N/A</v>
      </c>
      <c r="K32" s="161" t="str">
        <f>VLOOKUP(E32,VIP!$A$2:$O15289,6,0)</f>
        <v>N/A</v>
      </c>
      <c r="L32" s="145" t="s">
        <v>2414</v>
      </c>
      <c r="M32" s="221" t="s">
        <v>2541</v>
      </c>
      <c r="N32" s="98" t="s">
        <v>2449</v>
      </c>
      <c r="O32" s="161" t="s">
        <v>2466</v>
      </c>
      <c r="P32" s="98"/>
      <c r="Q32" s="220">
        <v>44410.426076388889</v>
      </c>
      <c r="T32" s="79"/>
      <c r="U32" s="69"/>
    </row>
    <row r="33" spans="1:21" s="125" customFormat="1" ht="18" x14ac:dyDescent="0.25">
      <c r="A33" s="161" t="str">
        <f>VLOOKUP(E33,'LISTADO ATM'!$A$2:$C$902,3,0)</f>
        <v>NORTE</v>
      </c>
      <c r="B33" s="117" t="s">
        <v>2708</v>
      </c>
      <c r="C33" s="99">
        <v>44409.880787037036</v>
      </c>
      <c r="D33" s="99" t="s">
        <v>2465</v>
      </c>
      <c r="E33" s="140">
        <v>604</v>
      </c>
      <c r="F33" s="161" t="str">
        <f>VLOOKUP(E33,VIP!$A$2:$O14838,2,0)</f>
        <v>DRBR401</v>
      </c>
      <c r="G33" s="161" t="str">
        <f>VLOOKUP(E33,'LISTADO ATM'!$A$2:$B$901,2,0)</f>
        <v xml:space="preserve">ATM Oficina Estancia Nueva (Moca) </v>
      </c>
      <c r="H33" s="161" t="str">
        <f>VLOOKUP(E33,VIP!$A$2:$O19799,7,FALSE)</f>
        <v>Si</v>
      </c>
      <c r="I33" s="161" t="str">
        <f>VLOOKUP(E33,VIP!$A$2:$O11764,8,FALSE)</f>
        <v>Si</v>
      </c>
      <c r="J33" s="161" t="str">
        <f>VLOOKUP(E33,VIP!$A$2:$O11714,8,FALSE)</f>
        <v>Si</v>
      </c>
      <c r="K33" s="161" t="str">
        <f>VLOOKUP(E33,VIP!$A$2:$O15288,6,0)</f>
        <v>NO</v>
      </c>
      <c r="L33" s="145" t="s">
        <v>2414</v>
      </c>
      <c r="M33" s="221" t="s">
        <v>2541</v>
      </c>
      <c r="N33" s="98" t="s">
        <v>2449</v>
      </c>
      <c r="O33" s="161" t="s">
        <v>2466</v>
      </c>
      <c r="P33" s="98"/>
      <c r="Q33" s="220">
        <v>44410.426076388889</v>
      </c>
      <c r="T33" s="79"/>
      <c r="U33" s="69"/>
    </row>
    <row r="34" spans="1:21" s="125" customFormat="1" ht="18" x14ac:dyDescent="0.25">
      <c r="A34" s="161" t="str">
        <f>VLOOKUP(E34,'LISTADO ATM'!$A$2:$C$902,3,0)</f>
        <v>NORTE</v>
      </c>
      <c r="B34" s="117" t="s">
        <v>2733</v>
      </c>
      <c r="C34" s="99">
        <v>44410.232905092591</v>
      </c>
      <c r="D34" s="99" t="s">
        <v>2601</v>
      </c>
      <c r="E34" s="140">
        <v>351</v>
      </c>
      <c r="F34" s="161" t="str">
        <f>VLOOKUP(E34,VIP!$A$2:$O14841,2,0)</f>
        <v>DRBR351</v>
      </c>
      <c r="G34" s="161" t="str">
        <f>VLOOKUP(E34,'LISTADO ATM'!$A$2:$B$901,2,0)</f>
        <v xml:space="preserve">ATM S/M José Luís (Puerto Plata) </v>
      </c>
      <c r="H34" s="161" t="str">
        <f>VLOOKUP(E34,VIP!$A$2:$O19802,7,FALSE)</f>
        <v>Si</v>
      </c>
      <c r="I34" s="161" t="str">
        <f>VLOOKUP(E34,VIP!$A$2:$O11767,8,FALSE)</f>
        <v>Si</v>
      </c>
      <c r="J34" s="161" t="str">
        <f>VLOOKUP(E34,VIP!$A$2:$O11717,8,FALSE)</f>
        <v>Si</v>
      </c>
      <c r="K34" s="161" t="str">
        <f>VLOOKUP(E34,VIP!$A$2:$O15291,6,0)</f>
        <v>NO</v>
      </c>
      <c r="L34" s="145" t="s">
        <v>2414</v>
      </c>
      <c r="M34" s="221" t="s">
        <v>2541</v>
      </c>
      <c r="N34" s="98" t="s">
        <v>2449</v>
      </c>
      <c r="O34" s="161" t="s">
        <v>2735</v>
      </c>
      <c r="P34" s="98"/>
      <c r="Q34" s="220">
        <v>44410.426076388889</v>
      </c>
      <c r="T34" s="79"/>
      <c r="U34" s="69"/>
    </row>
    <row r="35" spans="1:21" s="125" customFormat="1" ht="18" x14ac:dyDescent="0.25">
      <c r="A35" s="161" t="str">
        <f>VLOOKUP(E35,'LISTADO ATM'!$A$2:$C$902,3,0)</f>
        <v>SUR</v>
      </c>
      <c r="B35" s="117">
        <v>3335973154</v>
      </c>
      <c r="C35" s="99">
        <v>44407.830324074072</v>
      </c>
      <c r="D35" s="99" t="s">
        <v>2177</v>
      </c>
      <c r="E35" s="140">
        <v>252</v>
      </c>
      <c r="F35" s="161" t="str">
        <f>VLOOKUP(E35,VIP!$A$2:$O14835,2,0)</f>
        <v>DRBR252</v>
      </c>
      <c r="G35" s="161" t="str">
        <f>VLOOKUP(E35,'LISTADO ATM'!$A$2:$B$901,2,0)</f>
        <v xml:space="preserve">ATM Banco Agrícola (Barahona) </v>
      </c>
      <c r="H35" s="161" t="str">
        <f>VLOOKUP(E35,VIP!$A$2:$O19796,7,FALSE)</f>
        <v>Si</v>
      </c>
      <c r="I35" s="161" t="str">
        <f>VLOOKUP(E35,VIP!$A$2:$O11761,8,FALSE)</f>
        <v>Si</v>
      </c>
      <c r="J35" s="161" t="str">
        <f>VLOOKUP(E35,VIP!$A$2:$O11711,8,FALSE)</f>
        <v>Si</v>
      </c>
      <c r="K35" s="161" t="str">
        <f>VLOOKUP(E35,VIP!$A$2:$O15285,6,0)</f>
        <v>NO</v>
      </c>
      <c r="L35" s="145" t="s">
        <v>2461</v>
      </c>
      <c r="M35" s="221" t="s">
        <v>2541</v>
      </c>
      <c r="N35" s="98" t="s">
        <v>2449</v>
      </c>
      <c r="O35" s="161" t="s">
        <v>2451</v>
      </c>
      <c r="P35" s="98"/>
      <c r="Q35" s="220">
        <v>44410.426076388889</v>
      </c>
      <c r="T35" s="79"/>
      <c r="U35" s="69"/>
    </row>
    <row r="36" spans="1:21" s="125" customFormat="1" ht="18" x14ac:dyDescent="0.25">
      <c r="A36" s="161" t="str">
        <f>VLOOKUP(E36,'LISTADO ATM'!$A$2:$C$902,3,0)</f>
        <v>NORTE</v>
      </c>
      <c r="B36" s="117" t="s">
        <v>2667</v>
      </c>
      <c r="C36" s="99">
        <v>44409.349050925928</v>
      </c>
      <c r="D36" s="99" t="s">
        <v>2178</v>
      </c>
      <c r="E36" s="140">
        <v>796</v>
      </c>
      <c r="F36" s="161" t="str">
        <f>VLOOKUP(E36,VIP!$A$2:$O14855,2,0)</f>
        <v>DRBR155</v>
      </c>
      <c r="G36" s="161" t="str">
        <f>VLOOKUP(E36,'LISTADO ATM'!$A$2:$B$901,2,0)</f>
        <v xml:space="preserve">ATM Oficina Plaza Ventura (Nagua) </v>
      </c>
      <c r="H36" s="161" t="str">
        <f>VLOOKUP(E36,VIP!$A$2:$O19816,7,FALSE)</f>
        <v>Si</v>
      </c>
      <c r="I36" s="161" t="str">
        <f>VLOOKUP(E36,VIP!$A$2:$O11781,8,FALSE)</f>
        <v>Si</v>
      </c>
      <c r="J36" s="161" t="str">
        <f>VLOOKUP(E36,VIP!$A$2:$O11731,8,FALSE)</f>
        <v>Si</v>
      </c>
      <c r="K36" s="161" t="str">
        <f>VLOOKUP(E36,VIP!$A$2:$O15305,6,0)</f>
        <v>SI</v>
      </c>
      <c r="L36" s="145" t="s">
        <v>2461</v>
      </c>
      <c r="M36" s="221" t="s">
        <v>2541</v>
      </c>
      <c r="N36" s="221" t="s">
        <v>2770</v>
      </c>
      <c r="O36" s="161" t="s">
        <v>2578</v>
      </c>
      <c r="P36" s="98"/>
      <c r="Q36" s="220">
        <v>44410.426076388889</v>
      </c>
      <c r="T36" s="79"/>
      <c r="U36" s="69"/>
    </row>
    <row r="37" spans="1:21" s="125" customFormat="1" ht="18" x14ac:dyDescent="0.25">
      <c r="A37" s="161" t="str">
        <f>VLOOKUP(E37,'LISTADO ATM'!$A$2:$C$902,3,0)</f>
        <v>NORTE</v>
      </c>
      <c r="B37" s="117" t="s">
        <v>2690</v>
      </c>
      <c r="C37" s="99">
        <v>44409.70071759259</v>
      </c>
      <c r="D37" s="99" t="s">
        <v>2178</v>
      </c>
      <c r="E37" s="140">
        <v>910</v>
      </c>
      <c r="F37" s="161" t="str">
        <f>VLOOKUP(E37,VIP!$A$2:$O14848,2,0)</f>
        <v>DRBR12A</v>
      </c>
      <c r="G37" s="161" t="str">
        <f>VLOOKUP(E37,'LISTADO ATM'!$A$2:$B$901,2,0)</f>
        <v xml:space="preserve">ATM Oficina El Sol II (Santiago) </v>
      </c>
      <c r="H37" s="161" t="str">
        <f>VLOOKUP(E37,VIP!$A$2:$O19809,7,FALSE)</f>
        <v>Si</v>
      </c>
      <c r="I37" s="161" t="str">
        <f>VLOOKUP(E37,VIP!$A$2:$O11774,8,FALSE)</f>
        <v>Si</v>
      </c>
      <c r="J37" s="161" t="str">
        <f>VLOOKUP(E37,VIP!$A$2:$O11724,8,FALSE)</f>
        <v>Si</v>
      </c>
      <c r="K37" s="161" t="str">
        <f>VLOOKUP(E37,VIP!$A$2:$O15298,6,0)</f>
        <v>SI</v>
      </c>
      <c r="L37" s="145" t="s">
        <v>2461</v>
      </c>
      <c r="M37" s="221" t="s">
        <v>2541</v>
      </c>
      <c r="N37" s="98" t="s">
        <v>2449</v>
      </c>
      <c r="O37" s="161" t="s">
        <v>2578</v>
      </c>
      <c r="P37" s="98"/>
      <c r="Q37" s="220">
        <v>44410.426076388889</v>
      </c>
      <c r="T37" s="79"/>
      <c r="U37" s="69"/>
    </row>
    <row r="38" spans="1:21" s="125" customFormat="1" ht="18" x14ac:dyDescent="0.25">
      <c r="A38" s="161" t="str">
        <f>VLOOKUP(E38,'LISTADO ATM'!$A$2:$C$902,3,0)</f>
        <v>SUR</v>
      </c>
      <c r="B38" s="117" t="s">
        <v>2722</v>
      </c>
      <c r="C38" s="99">
        <v>44409.815196759257</v>
      </c>
      <c r="D38" s="99" t="s">
        <v>2177</v>
      </c>
      <c r="E38" s="140">
        <v>48</v>
      </c>
      <c r="F38" s="161" t="str">
        <f>VLOOKUP(E38,VIP!$A$2:$O14852,2,0)</f>
        <v>DRBR048</v>
      </c>
      <c r="G38" s="161" t="str">
        <f>VLOOKUP(E38,'LISTADO ATM'!$A$2:$B$901,2,0)</f>
        <v xml:space="preserve">ATM Autoservicio Neiba I </v>
      </c>
      <c r="H38" s="161" t="str">
        <f>VLOOKUP(E38,VIP!$A$2:$O19813,7,FALSE)</f>
        <v>Si</v>
      </c>
      <c r="I38" s="161" t="str">
        <f>VLOOKUP(E38,VIP!$A$2:$O11778,8,FALSE)</f>
        <v>Si</v>
      </c>
      <c r="J38" s="161" t="str">
        <f>VLOOKUP(E38,VIP!$A$2:$O11728,8,FALSE)</f>
        <v>Si</v>
      </c>
      <c r="K38" s="161" t="str">
        <f>VLOOKUP(E38,VIP!$A$2:$O15302,6,0)</f>
        <v>SI</v>
      </c>
      <c r="L38" s="145" t="s">
        <v>2461</v>
      </c>
      <c r="M38" s="221" t="s">
        <v>2541</v>
      </c>
      <c r="N38" s="98" t="s">
        <v>2449</v>
      </c>
      <c r="O38" s="161" t="s">
        <v>2451</v>
      </c>
      <c r="P38" s="98"/>
      <c r="Q38" s="220">
        <v>44410.426076388889</v>
      </c>
      <c r="T38" s="79"/>
      <c r="U38" s="69"/>
    </row>
    <row r="39" spans="1:21" s="125" customFormat="1" ht="18" x14ac:dyDescent="0.25">
      <c r="A39" s="161" t="str">
        <f>VLOOKUP(E39,'LISTADO ATM'!$A$2:$C$902,3,0)</f>
        <v>SUR</v>
      </c>
      <c r="B39" s="117" t="s">
        <v>2721</v>
      </c>
      <c r="C39" s="99">
        <v>44409.816018518519</v>
      </c>
      <c r="D39" s="99" t="s">
        <v>2177</v>
      </c>
      <c r="E39" s="140">
        <v>984</v>
      </c>
      <c r="F39" s="161" t="str">
        <f>VLOOKUP(E39,VIP!$A$2:$O14851,2,0)</f>
        <v>DRBR984</v>
      </c>
      <c r="G39" s="161" t="str">
        <f>VLOOKUP(E39,'LISTADO ATM'!$A$2:$B$901,2,0)</f>
        <v xml:space="preserve">ATM Oficina Neiba II </v>
      </c>
      <c r="H39" s="161" t="str">
        <f>VLOOKUP(E39,VIP!$A$2:$O19812,7,FALSE)</f>
        <v>Si</v>
      </c>
      <c r="I39" s="161" t="str">
        <f>VLOOKUP(E39,VIP!$A$2:$O11777,8,FALSE)</f>
        <v>Si</v>
      </c>
      <c r="J39" s="161" t="str">
        <f>VLOOKUP(E39,VIP!$A$2:$O11727,8,FALSE)</f>
        <v>Si</v>
      </c>
      <c r="K39" s="161" t="str">
        <f>VLOOKUP(E39,VIP!$A$2:$O15301,6,0)</f>
        <v>NO</v>
      </c>
      <c r="L39" s="145" t="s">
        <v>2461</v>
      </c>
      <c r="M39" s="221" t="s">
        <v>2541</v>
      </c>
      <c r="N39" s="98" t="s">
        <v>2449</v>
      </c>
      <c r="O39" s="161" t="s">
        <v>2451</v>
      </c>
      <c r="P39" s="98"/>
      <c r="Q39" s="220">
        <v>44410.426076388889</v>
      </c>
      <c r="T39" s="79"/>
      <c r="U39" s="69"/>
    </row>
    <row r="40" spans="1:21" s="125" customFormat="1" ht="18" x14ac:dyDescent="0.25">
      <c r="A40" s="161" t="str">
        <f>VLOOKUP(E40,'LISTADO ATM'!$A$2:$C$902,3,0)</f>
        <v>NORTE</v>
      </c>
      <c r="B40" s="117" t="s">
        <v>2761</v>
      </c>
      <c r="C40" s="99">
        <v>44410.398611111108</v>
      </c>
      <c r="D40" s="99" t="s">
        <v>2178</v>
      </c>
      <c r="E40" s="140">
        <v>638</v>
      </c>
      <c r="F40" s="161" t="str">
        <f>VLOOKUP(E40,VIP!$A$2:$O14850,2,0)</f>
        <v>DRBR638</v>
      </c>
      <c r="G40" s="161" t="str">
        <f>VLOOKUP(E40,'LISTADO ATM'!$A$2:$B$901,2,0)</f>
        <v xml:space="preserve">ATM S/M Yoma </v>
      </c>
      <c r="H40" s="161" t="str">
        <f>VLOOKUP(E40,VIP!$A$2:$O19811,7,FALSE)</f>
        <v>Si</v>
      </c>
      <c r="I40" s="161" t="str">
        <f>VLOOKUP(E40,VIP!$A$2:$O11776,8,FALSE)</f>
        <v>Si</v>
      </c>
      <c r="J40" s="161" t="str">
        <f>VLOOKUP(E40,VIP!$A$2:$O11726,8,FALSE)</f>
        <v>Si</v>
      </c>
      <c r="K40" s="161" t="str">
        <f>VLOOKUP(E40,VIP!$A$2:$O15300,6,0)</f>
        <v>NO</v>
      </c>
      <c r="L40" s="145" t="s">
        <v>2766</v>
      </c>
      <c r="M40" s="98" t="s">
        <v>2442</v>
      </c>
      <c r="N40" s="98" t="s">
        <v>2449</v>
      </c>
      <c r="O40" s="161" t="s">
        <v>2590</v>
      </c>
      <c r="P40" s="98"/>
      <c r="Q40" s="98" t="s">
        <v>2766</v>
      </c>
      <c r="T40" s="79"/>
      <c r="U40" s="69"/>
    </row>
    <row r="41" spans="1:21" s="125" customFormat="1" ht="18" x14ac:dyDescent="0.25">
      <c r="A41" s="161" t="str">
        <f>VLOOKUP(E41,'LISTADO ATM'!$A$2:$C$902,3,0)</f>
        <v>DISTRITO NACIONAL</v>
      </c>
      <c r="B41" s="117">
        <v>3335970840</v>
      </c>
      <c r="C41" s="99">
        <v>44406.349664351852</v>
      </c>
      <c r="D41" s="99" t="s">
        <v>2177</v>
      </c>
      <c r="E41" s="140">
        <v>232</v>
      </c>
      <c r="F41" s="161" t="str">
        <f>VLOOKUP(E41,VIP!$A$2:$O14759,2,0)</f>
        <v>DRBR232</v>
      </c>
      <c r="G41" s="161" t="str">
        <f>VLOOKUP(E41,'LISTADO ATM'!$A$2:$B$901,2,0)</f>
        <v xml:space="preserve">ATM S/M Nacional Charles de Gaulle </v>
      </c>
      <c r="H41" s="161" t="str">
        <f>VLOOKUP(E41,VIP!$A$2:$O19720,7,FALSE)</f>
        <v>Si</v>
      </c>
      <c r="I41" s="161" t="str">
        <f>VLOOKUP(E41,VIP!$A$2:$O11685,8,FALSE)</f>
        <v>Si</v>
      </c>
      <c r="J41" s="161" t="str">
        <f>VLOOKUP(E41,VIP!$A$2:$O11635,8,FALSE)</f>
        <v>Si</v>
      </c>
      <c r="K41" s="161" t="str">
        <f>VLOOKUP(E41,VIP!$A$2:$O15209,6,0)</f>
        <v>SI</v>
      </c>
      <c r="L41" s="145" t="s">
        <v>2216</v>
      </c>
      <c r="M41" s="98" t="s">
        <v>2442</v>
      </c>
      <c r="N41" s="98" t="s">
        <v>2449</v>
      </c>
      <c r="O41" s="161" t="s">
        <v>2451</v>
      </c>
      <c r="P41" s="168"/>
      <c r="Q41" s="98" t="s">
        <v>2216</v>
      </c>
      <c r="T41" s="79"/>
      <c r="U41" s="69"/>
    </row>
    <row r="42" spans="1:21" s="125" customFormat="1" ht="18" x14ac:dyDescent="0.25">
      <c r="A42" s="161" t="str">
        <f>VLOOKUP(E42,'LISTADO ATM'!$A$2:$C$902,3,0)</f>
        <v>DISTRITO NACIONAL</v>
      </c>
      <c r="B42" s="117">
        <v>3335972458</v>
      </c>
      <c r="C42" s="99">
        <v>44407.503541666665</v>
      </c>
      <c r="D42" s="99" t="s">
        <v>2177</v>
      </c>
      <c r="E42" s="140">
        <v>883</v>
      </c>
      <c r="F42" s="161" t="str">
        <f>VLOOKUP(E42,VIP!$A$2:$O14814,2,0)</f>
        <v>DRBR883</v>
      </c>
      <c r="G42" s="161" t="str">
        <f>VLOOKUP(E42,'LISTADO ATM'!$A$2:$B$901,2,0)</f>
        <v xml:space="preserve">ATM Oficina Filadelfia Plaza </v>
      </c>
      <c r="H42" s="161" t="str">
        <f>VLOOKUP(E42,VIP!$A$2:$O19775,7,FALSE)</f>
        <v>Si</v>
      </c>
      <c r="I42" s="161" t="str">
        <f>VLOOKUP(E42,VIP!$A$2:$O11740,8,FALSE)</f>
        <v>Si</v>
      </c>
      <c r="J42" s="161" t="str">
        <f>VLOOKUP(E42,VIP!$A$2:$O11690,8,FALSE)</f>
        <v>Si</v>
      </c>
      <c r="K42" s="161" t="str">
        <f>VLOOKUP(E42,VIP!$A$2:$O15264,6,0)</f>
        <v>NO</v>
      </c>
      <c r="L42" s="145" t="s">
        <v>2216</v>
      </c>
      <c r="M42" s="98" t="s">
        <v>2442</v>
      </c>
      <c r="N42" s="98" t="s">
        <v>2449</v>
      </c>
      <c r="O42" s="161" t="s">
        <v>2451</v>
      </c>
      <c r="P42" s="168"/>
      <c r="Q42" s="98" t="s">
        <v>2216</v>
      </c>
      <c r="T42" s="79"/>
      <c r="U42" s="69"/>
    </row>
    <row r="43" spans="1:21" s="125" customFormat="1" ht="18" x14ac:dyDescent="0.25">
      <c r="A43" s="161" t="str">
        <f>VLOOKUP(E43,'LISTADO ATM'!$A$2:$C$902,3,0)</f>
        <v>DISTRITO NACIONAL</v>
      </c>
      <c r="B43" s="117">
        <v>3335972762</v>
      </c>
      <c r="C43" s="99">
        <v>44407.610173611109</v>
      </c>
      <c r="D43" s="99" t="s">
        <v>2177</v>
      </c>
      <c r="E43" s="140">
        <v>560</v>
      </c>
      <c r="F43" s="161" t="str">
        <f>VLOOKUP(E43,VIP!$A$2:$O14799,2,0)</f>
        <v>DRBR229</v>
      </c>
      <c r="G43" s="161" t="str">
        <f>VLOOKUP(E43,'LISTADO ATM'!$A$2:$B$901,2,0)</f>
        <v xml:space="preserve">ATM Junta Central Electoral </v>
      </c>
      <c r="H43" s="161" t="str">
        <f>VLOOKUP(E43,VIP!$A$2:$O19760,7,FALSE)</f>
        <v>Si</v>
      </c>
      <c r="I43" s="161" t="str">
        <f>VLOOKUP(E43,VIP!$A$2:$O11725,8,FALSE)</f>
        <v>Si</v>
      </c>
      <c r="J43" s="161" t="str">
        <f>VLOOKUP(E43,VIP!$A$2:$O11675,8,FALSE)</f>
        <v>Si</v>
      </c>
      <c r="K43" s="161" t="str">
        <f>VLOOKUP(E43,VIP!$A$2:$O15249,6,0)</f>
        <v>SI</v>
      </c>
      <c r="L43" s="145" t="s">
        <v>2216</v>
      </c>
      <c r="M43" s="98" t="s">
        <v>2442</v>
      </c>
      <c r="N43" s="98" t="s">
        <v>2449</v>
      </c>
      <c r="O43" s="161" t="s">
        <v>2451</v>
      </c>
      <c r="P43" s="168"/>
      <c r="Q43" s="98" t="s">
        <v>2216</v>
      </c>
      <c r="T43" s="79"/>
      <c r="U43" s="69"/>
    </row>
    <row r="44" spans="1:21" s="125" customFormat="1" ht="18" x14ac:dyDescent="0.25">
      <c r="A44" s="161" t="str">
        <f>VLOOKUP(E44,'LISTADO ATM'!$A$2:$C$902,3,0)</f>
        <v>DISTRITO NACIONAL</v>
      </c>
      <c r="B44" s="117">
        <v>3335973155</v>
      </c>
      <c r="C44" s="99">
        <v>44407.830833333333</v>
      </c>
      <c r="D44" s="99" t="s">
        <v>2177</v>
      </c>
      <c r="E44" s="140">
        <v>87</v>
      </c>
      <c r="F44" s="161" t="str">
        <f>VLOOKUP(E44,VIP!$A$2:$O14834,2,0)</f>
        <v>DRBR087</v>
      </c>
      <c r="G44" s="161" t="str">
        <f>VLOOKUP(E44,'LISTADO ATM'!$A$2:$B$901,2,0)</f>
        <v xml:space="preserve">ATM Autoservicio Sarasota </v>
      </c>
      <c r="H44" s="161" t="str">
        <f>VLOOKUP(E44,VIP!$A$2:$O19795,7,FALSE)</f>
        <v>Si</v>
      </c>
      <c r="I44" s="161" t="str">
        <f>VLOOKUP(E44,VIP!$A$2:$O11760,8,FALSE)</f>
        <v>Si</v>
      </c>
      <c r="J44" s="161" t="str">
        <f>VLOOKUP(E44,VIP!$A$2:$O11710,8,FALSE)</f>
        <v>Si</v>
      </c>
      <c r="K44" s="161" t="str">
        <f>VLOOKUP(E44,VIP!$A$2:$O15284,6,0)</f>
        <v>NO</v>
      </c>
      <c r="L44" s="145" t="s">
        <v>2216</v>
      </c>
      <c r="M44" s="98" t="s">
        <v>2442</v>
      </c>
      <c r="N44" s="98" t="s">
        <v>2449</v>
      </c>
      <c r="O44" s="161" t="s">
        <v>2451</v>
      </c>
      <c r="P44" s="98"/>
      <c r="Q44" s="98" t="s">
        <v>2216</v>
      </c>
      <c r="T44" s="79"/>
      <c r="U44" s="69"/>
    </row>
    <row r="45" spans="1:21" s="125" customFormat="1" ht="18" x14ac:dyDescent="0.25">
      <c r="A45" s="161" t="str">
        <f>VLOOKUP(E45,'LISTADO ATM'!$A$2:$C$902,3,0)</f>
        <v>SUR</v>
      </c>
      <c r="B45" s="117" t="s">
        <v>2614</v>
      </c>
      <c r="C45" s="99">
        <v>44408.503611111111</v>
      </c>
      <c r="D45" s="99" t="s">
        <v>2177</v>
      </c>
      <c r="E45" s="140">
        <v>455</v>
      </c>
      <c r="F45" s="161" t="str">
        <f>VLOOKUP(E45,VIP!$A$2:$O14846,2,0)</f>
        <v>DRBR455</v>
      </c>
      <c r="G45" s="161" t="str">
        <f>VLOOKUP(E45,'LISTADO ATM'!$A$2:$B$901,2,0)</f>
        <v xml:space="preserve">ATM Oficina Baní II </v>
      </c>
      <c r="H45" s="161" t="str">
        <f>VLOOKUP(E45,VIP!$A$2:$O19807,7,FALSE)</f>
        <v>Si</v>
      </c>
      <c r="I45" s="161" t="str">
        <f>VLOOKUP(E45,VIP!$A$2:$O11772,8,FALSE)</f>
        <v>Si</v>
      </c>
      <c r="J45" s="161" t="str">
        <f>VLOOKUP(E45,VIP!$A$2:$O11722,8,FALSE)</f>
        <v>Si</v>
      </c>
      <c r="K45" s="161" t="str">
        <f>VLOOKUP(E45,VIP!$A$2:$O15296,6,0)</f>
        <v>NO</v>
      </c>
      <c r="L45" s="145" t="s">
        <v>2216</v>
      </c>
      <c r="M45" s="98" t="s">
        <v>2442</v>
      </c>
      <c r="N45" s="98" t="s">
        <v>2449</v>
      </c>
      <c r="O45" s="161" t="s">
        <v>2451</v>
      </c>
      <c r="P45" s="98"/>
      <c r="Q45" s="98" t="s">
        <v>2216</v>
      </c>
      <c r="T45" s="79"/>
      <c r="U45" s="69"/>
    </row>
    <row r="46" spans="1:21" s="125" customFormat="1" ht="18" x14ac:dyDescent="0.25">
      <c r="A46" s="161" t="str">
        <f>VLOOKUP(E46,'LISTADO ATM'!$A$2:$C$902,3,0)</f>
        <v>SUR</v>
      </c>
      <c r="B46" s="117" t="s">
        <v>2613</v>
      </c>
      <c r="C46" s="99">
        <v>44408.507164351853</v>
      </c>
      <c r="D46" s="99" t="s">
        <v>2177</v>
      </c>
      <c r="E46" s="140">
        <v>470</v>
      </c>
      <c r="F46" s="161" t="str">
        <f>VLOOKUP(E46,VIP!$A$2:$O14845,2,0)</f>
        <v>DRBR470</v>
      </c>
      <c r="G46" s="161" t="str">
        <f>VLOOKUP(E46,'LISTADO ATM'!$A$2:$B$901,2,0)</f>
        <v xml:space="preserve">ATM Hospital Taiwán (Azua) </v>
      </c>
      <c r="H46" s="161" t="str">
        <f>VLOOKUP(E46,VIP!$A$2:$O19806,7,FALSE)</f>
        <v>Si</v>
      </c>
      <c r="I46" s="161" t="str">
        <f>VLOOKUP(E46,VIP!$A$2:$O11771,8,FALSE)</f>
        <v>Si</v>
      </c>
      <c r="J46" s="161" t="str">
        <f>VLOOKUP(E46,VIP!$A$2:$O11721,8,FALSE)</f>
        <v>Si</v>
      </c>
      <c r="K46" s="161" t="str">
        <f>VLOOKUP(E46,VIP!$A$2:$O15295,6,0)</f>
        <v>NO</v>
      </c>
      <c r="L46" s="145" t="s">
        <v>2216</v>
      </c>
      <c r="M46" s="98" t="s">
        <v>2442</v>
      </c>
      <c r="N46" s="98" t="s">
        <v>2449</v>
      </c>
      <c r="O46" s="161" t="s">
        <v>2451</v>
      </c>
      <c r="P46" s="98"/>
      <c r="Q46" s="98" t="s">
        <v>2216</v>
      </c>
      <c r="T46" s="79"/>
      <c r="U46" s="69"/>
    </row>
    <row r="47" spans="1:21" s="125" customFormat="1" ht="18" x14ac:dyDescent="0.25">
      <c r="A47" s="161" t="str">
        <f>VLOOKUP(E47,'LISTADO ATM'!$A$2:$C$902,3,0)</f>
        <v>DISTRITO NACIONAL</v>
      </c>
      <c r="B47" s="117" t="s">
        <v>2644</v>
      </c>
      <c r="C47" s="99">
        <v>44408.820914351854</v>
      </c>
      <c r="D47" s="99" t="s">
        <v>2177</v>
      </c>
      <c r="E47" s="140">
        <v>642</v>
      </c>
      <c r="F47" s="161" t="str">
        <f>VLOOKUP(E47,VIP!$A$2:$O14861,2,0)</f>
        <v>DRBR24O</v>
      </c>
      <c r="G47" s="161" t="str">
        <f>VLOOKUP(E47,'LISTADO ATM'!$A$2:$B$901,2,0)</f>
        <v xml:space="preserve">ATM OMSA Sto. Dgo. </v>
      </c>
      <c r="H47" s="161" t="str">
        <f>VLOOKUP(E47,VIP!$A$2:$O19822,7,FALSE)</f>
        <v>Si</v>
      </c>
      <c r="I47" s="161" t="str">
        <f>VLOOKUP(E47,VIP!$A$2:$O11787,8,FALSE)</f>
        <v>Si</v>
      </c>
      <c r="J47" s="161" t="str">
        <f>VLOOKUP(E47,VIP!$A$2:$O11737,8,FALSE)</f>
        <v>Si</v>
      </c>
      <c r="K47" s="161" t="str">
        <f>VLOOKUP(E47,VIP!$A$2:$O15311,6,0)</f>
        <v>NO</v>
      </c>
      <c r="L47" s="145" t="s">
        <v>2216</v>
      </c>
      <c r="M47" s="98" t="s">
        <v>2442</v>
      </c>
      <c r="N47" s="98" t="s">
        <v>2449</v>
      </c>
      <c r="O47" s="161" t="s">
        <v>2451</v>
      </c>
      <c r="P47" s="98"/>
      <c r="Q47" s="98" t="s">
        <v>2216</v>
      </c>
      <c r="T47" s="79"/>
      <c r="U47" s="69"/>
    </row>
    <row r="48" spans="1:21" s="125" customFormat="1" ht="18" x14ac:dyDescent="0.25">
      <c r="A48" s="161" t="str">
        <f>VLOOKUP(E48,'LISTADO ATM'!$A$2:$C$902,3,0)</f>
        <v>SUR</v>
      </c>
      <c r="B48" s="117" t="s">
        <v>2643</v>
      </c>
      <c r="C48" s="99">
        <v>44408.821631944447</v>
      </c>
      <c r="D48" s="99" t="s">
        <v>2177</v>
      </c>
      <c r="E48" s="140">
        <v>751</v>
      </c>
      <c r="F48" s="161" t="str">
        <f>VLOOKUP(E48,VIP!$A$2:$O14860,2,0)</f>
        <v>DRBR751</v>
      </c>
      <c r="G48" s="161" t="str">
        <f>VLOOKUP(E48,'LISTADO ATM'!$A$2:$B$901,2,0)</f>
        <v>ATM Eco Petroleo Camilo</v>
      </c>
      <c r="H48" s="161" t="str">
        <f>VLOOKUP(E48,VIP!$A$2:$O19821,7,FALSE)</f>
        <v>N/A</v>
      </c>
      <c r="I48" s="161" t="str">
        <f>VLOOKUP(E48,VIP!$A$2:$O11786,8,FALSE)</f>
        <v>N/A</v>
      </c>
      <c r="J48" s="161" t="str">
        <f>VLOOKUP(E48,VIP!$A$2:$O11736,8,FALSE)</f>
        <v>N/A</v>
      </c>
      <c r="K48" s="161" t="str">
        <f>VLOOKUP(E48,VIP!$A$2:$O15310,6,0)</f>
        <v>N/A</v>
      </c>
      <c r="L48" s="145" t="s">
        <v>2216</v>
      </c>
      <c r="M48" s="98" t="s">
        <v>2442</v>
      </c>
      <c r="N48" s="98" t="s">
        <v>2449</v>
      </c>
      <c r="O48" s="161" t="s">
        <v>2451</v>
      </c>
      <c r="P48" s="98"/>
      <c r="Q48" s="98" t="s">
        <v>2216</v>
      </c>
      <c r="T48" s="79"/>
      <c r="U48" s="69"/>
    </row>
    <row r="49" spans="1:21" s="125" customFormat="1" ht="18" x14ac:dyDescent="0.25">
      <c r="A49" s="161" t="str">
        <f>VLOOKUP(E49,'LISTADO ATM'!$A$2:$C$902,3,0)</f>
        <v>DISTRITO NACIONAL</v>
      </c>
      <c r="B49" s="117" t="s">
        <v>2632</v>
      </c>
      <c r="C49" s="99">
        <v>44408.920763888891</v>
      </c>
      <c r="D49" s="99" t="s">
        <v>2177</v>
      </c>
      <c r="E49" s="140">
        <v>327</v>
      </c>
      <c r="F49" s="161" t="str">
        <f>VLOOKUP(E49,VIP!$A$2:$O14837,2,0)</f>
        <v>DRBR327</v>
      </c>
      <c r="G49" s="161" t="str">
        <f>VLOOKUP(E49,'LISTADO ATM'!$A$2:$B$901,2,0)</f>
        <v xml:space="preserve">ATM UNP CCN (Nacional 27 de Febrero) </v>
      </c>
      <c r="H49" s="161" t="str">
        <f>VLOOKUP(E49,VIP!$A$2:$O19798,7,FALSE)</f>
        <v>Si</v>
      </c>
      <c r="I49" s="161" t="str">
        <f>VLOOKUP(E49,VIP!$A$2:$O11763,8,FALSE)</f>
        <v>Si</v>
      </c>
      <c r="J49" s="161" t="str">
        <f>VLOOKUP(E49,VIP!$A$2:$O11713,8,FALSE)</f>
        <v>Si</v>
      </c>
      <c r="K49" s="161" t="str">
        <f>VLOOKUP(E49,VIP!$A$2:$O15287,6,0)</f>
        <v>NO</v>
      </c>
      <c r="L49" s="145" t="s">
        <v>2216</v>
      </c>
      <c r="M49" s="98" t="s">
        <v>2442</v>
      </c>
      <c r="N49" s="221" t="s">
        <v>2770</v>
      </c>
      <c r="O49" s="161" t="s">
        <v>2451</v>
      </c>
      <c r="P49" s="98"/>
      <c r="Q49" s="98" t="s">
        <v>2216</v>
      </c>
      <c r="T49" s="79"/>
      <c r="U49" s="69"/>
    </row>
    <row r="50" spans="1:21" s="125" customFormat="1" ht="18" x14ac:dyDescent="0.25">
      <c r="A50" s="161" t="str">
        <f>VLOOKUP(E50,'LISTADO ATM'!$A$2:$C$902,3,0)</f>
        <v>DISTRITO NACIONAL</v>
      </c>
      <c r="B50" s="117" t="s">
        <v>2631</v>
      </c>
      <c r="C50" s="99">
        <v>44408.921736111108</v>
      </c>
      <c r="D50" s="99" t="s">
        <v>2177</v>
      </c>
      <c r="E50" s="140">
        <v>225</v>
      </c>
      <c r="F50" s="161" t="str">
        <f>VLOOKUP(E50,VIP!$A$2:$O14836,2,0)</f>
        <v>DRBR225</v>
      </c>
      <c r="G50" s="161" t="str">
        <f>VLOOKUP(E50,'LISTADO ATM'!$A$2:$B$901,2,0)</f>
        <v xml:space="preserve">ATM S/M Nacional Arroyo Hondo </v>
      </c>
      <c r="H50" s="161" t="str">
        <f>VLOOKUP(E50,VIP!$A$2:$O19797,7,FALSE)</f>
        <v>Si</v>
      </c>
      <c r="I50" s="161" t="str">
        <f>VLOOKUP(E50,VIP!$A$2:$O11762,8,FALSE)</f>
        <v>Si</v>
      </c>
      <c r="J50" s="161" t="str">
        <f>VLOOKUP(E50,VIP!$A$2:$O11712,8,FALSE)</f>
        <v>Si</v>
      </c>
      <c r="K50" s="161" t="str">
        <f>VLOOKUP(E50,VIP!$A$2:$O15286,6,0)</f>
        <v>NO</v>
      </c>
      <c r="L50" s="145" t="s">
        <v>2216</v>
      </c>
      <c r="M50" s="98" t="s">
        <v>2442</v>
      </c>
      <c r="N50" s="221" t="s">
        <v>2770</v>
      </c>
      <c r="O50" s="161" t="s">
        <v>2451</v>
      </c>
      <c r="P50" s="98"/>
      <c r="Q50" s="98" t="s">
        <v>2216</v>
      </c>
      <c r="T50" s="79"/>
      <c r="U50" s="69"/>
    </row>
    <row r="51" spans="1:21" s="125" customFormat="1" ht="18" x14ac:dyDescent="0.25">
      <c r="A51" s="161" t="str">
        <f>VLOOKUP(E51,'LISTADO ATM'!$A$2:$C$902,3,0)</f>
        <v>DISTRITO NACIONAL</v>
      </c>
      <c r="B51" s="117" t="s">
        <v>2629</v>
      </c>
      <c r="C51" s="99">
        <v>44408.926412037035</v>
      </c>
      <c r="D51" s="99" t="s">
        <v>2177</v>
      </c>
      <c r="E51" s="140">
        <v>302</v>
      </c>
      <c r="F51" s="161" t="str">
        <f>VLOOKUP(E51,VIP!$A$2:$O14832,2,0)</f>
        <v>DRBR302</v>
      </c>
      <c r="G51" s="161" t="str">
        <f>VLOOKUP(E51,'LISTADO ATM'!$A$2:$B$901,2,0)</f>
        <v xml:space="preserve">ATM S/M Aprezio Los Mameyes  </v>
      </c>
      <c r="H51" s="161" t="str">
        <f>VLOOKUP(E51,VIP!$A$2:$O19793,7,FALSE)</f>
        <v>Si</v>
      </c>
      <c r="I51" s="161" t="str">
        <f>VLOOKUP(E51,VIP!$A$2:$O11758,8,FALSE)</f>
        <v>Si</v>
      </c>
      <c r="J51" s="161" t="str">
        <f>VLOOKUP(E51,VIP!$A$2:$O11708,8,FALSE)</f>
        <v>Si</v>
      </c>
      <c r="K51" s="161" t="str">
        <f>VLOOKUP(E51,VIP!$A$2:$O15282,6,0)</f>
        <v>NO</v>
      </c>
      <c r="L51" s="145" t="s">
        <v>2216</v>
      </c>
      <c r="M51" s="98" t="s">
        <v>2442</v>
      </c>
      <c r="N51" s="98" t="s">
        <v>2449</v>
      </c>
      <c r="O51" s="161" t="s">
        <v>2451</v>
      </c>
      <c r="P51" s="98"/>
      <c r="Q51" s="98" t="s">
        <v>2216</v>
      </c>
      <c r="T51" s="79"/>
      <c r="U51" s="69"/>
    </row>
    <row r="52" spans="1:21" s="125" customFormat="1" ht="18" x14ac:dyDescent="0.25">
      <c r="A52" s="161" t="str">
        <f>VLOOKUP(E52,'LISTADO ATM'!$A$2:$C$902,3,0)</f>
        <v>DISTRITO NACIONAL</v>
      </c>
      <c r="B52" s="117" t="s">
        <v>2628</v>
      </c>
      <c r="C52" s="99">
        <v>44408.927581018521</v>
      </c>
      <c r="D52" s="99" t="s">
        <v>2177</v>
      </c>
      <c r="E52" s="140">
        <v>718</v>
      </c>
      <c r="F52" s="161" t="str">
        <f>VLOOKUP(E52,VIP!$A$2:$O14831,2,0)</f>
        <v>DRBR24Y</v>
      </c>
      <c r="G52" s="161" t="str">
        <f>VLOOKUP(E52,'LISTADO ATM'!$A$2:$B$901,2,0)</f>
        <v xml:space="preserve">ATM Feria Ganadera </v>
      </c>
      <c r="H52" s="161" t="str">
        <f>VLOOKUP(E52,VIP!$A$2:$O19792,7,FALSE)</f>
        <v>Si</v>
      </c>
      <c r="I52" s="161" t="str">
        <f>VLOOKUP(E52,VIP!$A$2:$O11757,8,FALSE)</f>
        <v>Si</v>
      </c>
      <c r="J52" s="161" t="str">
        <f>VLOOKUP(E52,VIP!$A$2:$O11707,8,FALSE)</f>
        <v>Si</v>
      </c>
      <c r="K52" s="161" t="str">
        <f>VLOOKUP(E52,VIP!$A$2:$O15281,6,0)</f>
        <v>NO</v>
      </c>
      <c r="L52" s="145" t="s">
        <v>2216</v>
      </c>
      <c r="M52" s="98" t="s">
        <v>2442</v>
      </c>
      <c r="N52" s="221" t="s">
        <v>2770</v>
      </c>
      <c r="O52" s="161" t="s">
        <v>2451</v>
      </c>
      <c r="P52" s="98"/>
      <c r="Q52" s="98" t="s">
        <v>2216</v>
      </c>
      <c r="T52" s="79"/>
      <c r="U52" s="69"/>
    </row>
    <row r="53" spans="1:21" s="125" customFormat="1" ht="18" x14ac:dyDescent="0.25">
      <c r="A53" s="162" t="str">
        <f>VLOOKUP(E53,'LISTADO ATM'!$A$2:$C$902,3,0)</f>
        <v>DISTRITO NACIONAL</v>
      </c>
      <c r="B53" s="117" t="s">
        <v>2627</v>
      </c>
      <c r="C53" s="99">
        <v>44408.928414351853</v>
      </c>
      <c r="D53" s="99" t="s">
        <v>2177</v>
      </c>
      <c r="E53" s="140">
        <v>551</v>
      </c>
      <c r="F53" s="162" t="str">
        <f>VLOOKUP(E53,VIP!$A$2:$O14830,2,0)</f>
        <v>DRBR01C</v>
      </c>
      <c r="G53" s="162" t="str">
        <f>VLOOKUP(E53,'LISTADO ATM'!$A$2:$B$901,2,0)</f>
        <v xml:space="preserve">ATM Oficina Padre Castellanos </v>
      </c>
      <c r="H53" s="162" t="str">
        <f>VLOOKUP(E53,VIP!$A$2:$O19791,7,FALSE)</f>
        <v>Si</v>
      </c>
      <c r="I53" s="162" t="str">
        <f>VLOOKUP(E53,VIP!$A$2:$O11756,8,FALSE)</f>
        <v>Si</v>
      </c>
      <c r="J53" s="162" t="str">
        <f>VLOOKUP(E53,VIP!$A$2:$O11706,8,FALSE)</f>
        <v>Si</v>
      </c>
      <c r="K53" s="162" t="str">
        <f>VLOOKUP(E53,VIP!$A$2:$O15280,6,0)</f>
        <v>NO</v>
      </c>
      <c r="L53" s="145" t="s">
        <v>2216</v>
      </c>
      <c r="M53" s="98" t="s">
        <v>2442</v>
      </c>
      <c r="N53" s="98" t="s">
        <v>2449</v>
      </c>
      <c r="O53" s="162" t="s">
        <v>2451</v>
      </c>
      <c r="P53" s="98"/>
      <c r="Q53" s="98" t="s">
        <v>2216</v>
      </c>
      <c r="T53" s="79"/>
      <c r="U53" s="69"/>
    </row>
    <row r="54" spans="1:21" s="125" customFormat="1" ht="18" x14ac:dyDescent="0.25">
      <c r="A54" s="162" t="str">
        <f>VLOOKUP(E54,'LISTADO ATM'!$A$2:$C$902,3,0)</f>
        <v>DISTRITO NACIONAL</v>
      </c>
      <c r="B54" s="117" t="s">
        <v>2662</v>
      </c>
      <c r="C54" s="99">
        <v>44409.395775462966</v>
      </c>
      <c r="D54" s="99" t="s">
        <v>2177</v>
      </c>
      <c r="E54" s="140">
        <v>125</v>
      </c>
      <c r="F54" s="162" t="str">
        <f>VLOOKUP(E54,VIP!$A$2:$O14847,2,0)</f>
        <v>DRBR125</v>
      </c>
      <c r="G54" s="162" t="str">
        <f>VLOOKUP(E54,'LISTADO ATM'!$A$2:$B$901,2,0)</f>
        <v xml:space="preserve">ATM Dirección General de Aduanas II </v>
      </c>
      <c r="H54" s="162" t="str">
        <f>VLOOKUP(E54,VIP!$A$2:$O19808,7,FALSE)</f>
        <v>Si</v>
      </c>
      <c r="I54" s="162" t="str">
        <f>VLOOKUP(E54,VIP!$A$2:$O11773,8,FALSE)</f>
        <v>Si</v>
      </c>
      <c r="J54" s="162" t="str">
        <f>VLOOKUP(E54,VIP!$A$2:$O11723,8,FALSE)</f>
        <v>Si</v>
      </c>
      <c r="K54" s="162" t="str">
        <f>VLOOKUP(E54,VIP!$A$2:$O15297,6,0)</f>
        <v>NO</v>
      </c>
      <c r="L54" s="145" t="s">
        <v>2216</v>
      </c>
      <c r="M54" s="98" t="s">
        <v>2442</v>
      </c>
      <c r="N54" s="98" t="s">
        <v>2449</v>
      </c>
      <c r="O54" s="162" t="s">
        <v>2451</v>
      </c>
      <c r="P54" s="98"/>
      <c r="Q54" s="98" t="s">
        <v>2216</v>
      </c>
      <c r="T54" s="79"/>
      <c r="U54" s="69"/>
    </row>
    <row r="55" spans="1:21" ht="18" x14ac:dyDescent="0.25">
      <c r="A55" s="163" t="str">
        <f>VLOOKUP(E55,'LISTADO ATM'!$A$2:$C$902,3,0)</f>
        <v>DISTRITO NACIONAL</v>
      </c>
      <c r="B55" s="117" t="s">
        <v>2672</v>
      </c>
      <c r="C55" s="99">
        <v>44409.651458333334</v>
      </c>
      <c r="D55" s="99" t="s">
        <v>2177</v>
      </c>
      <c r="E55" s="140">
        <v>192</v>
      </c>
      <c r="F55" s="163" t="str">
        <f>VLOOKUP(E55,VIP!$A$2:$O14830,2,0)</f>
        <v>DRBR192</v>
      </c>
      <c r="G55" s="163" t="str">
        <f>VLOOKUP(E55,'LISTADO ATM'!$A$2:$B$901,2,0)</f>
        <v xml:space="preserve">ATM Autobanco Luperón II </v>
      </c>
      <c r="H55" s="163" t="str">
        <f>VLOOKUP(E55,VIP!$A$2:$O19791,7,FALSE)</f>
        <v>Si</v>
      </c>
      <c r="I55" s="163" t="str">
        <f>VLOOKUP(E55,VIP!$A$2:$O11756,8,FALSE)</f>
        <v>Si</v>
      </c>
      <c r="J55" s="163" t="str">
        <f>VLOOKUP(E55,VIP!$A$2:$O11706,8,FALSE)</f>
        <v>Si</v>
      </c>
      <c r="K55" s="163" t="str">
        <f>VLOOKUP(E55,VIP!$A$2:$O15280,6,0)</f>
        <v>NO</v>
      </c>
      <c r="L55" s="145" t="s">
        <v>2216</v>
      </c>
      <c r="M55" s="98" t="s">
        <v>2442</v>
      </c>
      <c r="N55" s="98" t="s">
        <v>2449</v>
      </c>
      <c r="O55" s="163" t="s">
        <v>2451</v>
      </c>
      <c r="P55" s="98"/>
      <c r="Q55" s="98" t="s">
        <v>2216</v>
      </c>
    </row>
    <row r="56" spans="1:21" ht="18" x14ac:dyDescent="0.25">
      <c r="A56" s="164" t="str">
        <f>VLOOKUP(E56,'LISTADO ATM'!$A$2:$C$902,3,0)</f>
        <v>NORTE</v>
      </c>
      <c r="B56" s="117" t="s">
        <v>2680</v>
      </c>
      <c r="C56" s="99">
        <v>44409.738576388889</v>
      </c>
      <c r="D56" s="99" t="s">
        <v>2178</v>
      </c>
      <c r="E56" s="140">
        <v>257</v>
      </c>
      <c r="F56" s="164" t="str">
        <f>VLOOKUP(E56,VIP!$A$2:$O14838,2,0)</f>
        <v>DRBR257</v>
      </c>
      <c r="G56" s="164" t="str">
        <f>VLOOKUP(E56,'LISTADO ATM'!$A$2:$B$901,2,0)</f>
        <v xml:space="preserve">ATM S/M Pola (Santiago) </v>
      </c>
      <c r="H56" s="164" t="str">
        <f>VLOOKUP(E56,VIP!$A$2:$O19799,7,FALSE)</f>
        <v>Si</v>
      </c>
      <c r="I56" s="164" t="str">
        <f>VLOOKUP(E56,VIP!$A$2:$O11764,8,FALSE)</f>
        <v>Si</v>
      </c>
      <c r="J56" s="164" t="str">
        <f>VLOOKUP(E56,VIP!$A$2:$O11714,8,FALSE)</f>
        <v>Si</v>
      </c>
      <c r="K56" s="164" t="str">
        <f>VLOOKUP(E56,VIP!$A$2:$O15288,6,0)</f>
        <v>NO</v>
      </c>
      <c r="L56" s="145" t="s">
        <v>2216</v>
      </c>
      <c r="M56" s="98" t="s">
        <v>2442</v>
      </c>
      <c r="N56" s="98" t="s">
        <v>2449</v>
      </c>
      <c r="O56" s="164" t="s">
        <v>2578</v>
      </c>
      <c r="P56" s="98"/>
      <c r="Q56" s="98" t="s">
        <v>2216</v>
      </c>
    </row>
    <row r="57" spans="1:21" ht="18" x14ac:dyDescent="0.25">
      <c r="A57" s="164" t="str">
        <f>VLOOKUP(E57,'LISTADO ATM'!$A$2:$C$902,3,0)</f>
        <v>DISTRITO NACIONAL</v>
      </c>
      <c r="B57" s="117" t="s">
        <v>2679</v>
      </c>
      <c r="C57" s="99">
        <v>44409.739085648151</v>
      </c>
      <c r="D57" s="99" t="s">
        <v>2177</v>
      </c>
      <c r="E57" s="140">
        <v>488</v>
      </c>
      <c r="F57" s="164" t="str">
        <f>VLOOKUP(E57,VIP!$A$2:$O14837,2,0)</f>
        <v>DRBR488</v>
      </c>
      <c r="G57" s="164" t="str">
        <f>VLOOKUP(E57,'LISTADO ATM'!$A$2:$B$901,2,0)</f>
        <v xml:space="preserve">ATM Aeropuerto El Higuero </v>
      </c>
      <c r="H57" s="164" t="str">
        <f>VLOOKUP(E57,VIP!$A$2:$O19798,7,FALSE)</f>
        <v>Si</v>
      </c>
      <c r="I57" s="164" t="str">
        <f>VLOOKUP(E57,VIP!$A$2:$O11763,8,FALSE)</f>
        <v>Si</v>
      </c>
      <c r="J57" s="164" t="str">
        <f>VLOOKUP(E57,VIP!$A$2:$O11713,8,FALSE)</f>
        <v>Si</v>
      </c>
      <c r="K57" s="164" t="str">
        <f>VLOOKUP(E57,VIP!$A$2:$O15287,6,0)</f>
        <v>NO</v>
      </c>
      <c r="L57" s="145" t="s">
        <v>2216</v>
      </c>
      <c r="M57" s="98" t="s">
        <v>2442</v>
      </c>
      <c r="N57" s="98" t="s">
        <v>2449</v>
      </c>
      <c r="O57" s="164" t="s">
        <v>2451</v>
      </c>
      <c r="P57" s="98"/>
      <c r="Q57" s="98" t="s">
        <v>2216</v>
      </c>
    </row>
    <row r="58" spans="1:21" ht="18" x14ac:dyDescent="0.25">
      <c r="A58" s="164" t="str">
        <f>VLOOKUP(E58,'LISTADO ATM'!$A$2:$C$902,3,0)</f>
        <v>ESTE</v>
      </c>
      <c r="B58" s="117" t="s">
        <v>2678</v>
      </c>
      <c r="C58" s="99">
        <v>44409.739710648151</v>
      </c>
      <c r="D58" s="99" t="s">
        <v>2177</v>
      </c>
      <c r="E58" s="140">
        <v>519</v>
      </c>
      <c r="F58" s="164" t="str">
        <f>VLOOKUP(E58,VIP!$A$2:$O14836,2,0)</f>
        <v>DRBR519</v>
      </c>
      <c r="G58" s="164" t="str">
        <f>VLOOKUP(E58,'LISTADO ATM'!$A$2:$B$901,2,0)</f>
        <v xml:space="preserve">ATM Plaza Estrella (Bávaro) </v>
      </c>
      <c r="H58" s="164" t="str">
        <f>VLOOKUP(E58,VIP!$A$2:$O19797,7,FALSE)</f>
        <v>Si</v>
      </c>
      <c r="I58" s="164" t="str">
        <f>VLOOKUP(E58,VIP!$A$2:$O11762,8,FALSE)</f>
        <v>Si</v>
      </c>
      <c r="J58" s="164" t="str">
        <f>VLOOKUP(E58,VIP!$A$2:$O11712,8,FALSE)</f>
        <v>Si</v>
      </c>
      <c r="K58" s="164" t="str">
        <f>VLOOKUP(E58,VIP!$A$2:$O15286,6,0)</f>
        <v>NO</v>
      </c>
      <c r="L58" s="145" t="s">
        <v>2216</v>
      </c>
      <c r="M58" s="98" t="s">
        <v>2442</v>
      </c>
      <c r="N58" s="98" t="s">
        <v>2449</v>
      </c>
      <c r="O58" s="164" t="s">
        <v>2451</v>
      </c>
      <c r="P58" s="98"/>
      <c r="Q58" s="98" t="s">
        <v>2216</v>
      </c>
    </row>
    <row r="59" spans="1:21" ht="18" x14ac:dyDescent="0.25">
      <c r="A59" s="164" t="str">
        <f>VLOOKUP(E59,'LISTADO ATM'!$A$2:$C$902,3,0)</f>
        <v>DISTRITO NACIONAL</v>
      </c>
      <c r="B59" s="117" t="s">
        <v>2711</v>
      </c>
      <c r="C59" s="99">
        <v>44409.870127314818</v>
      </c>
      <c r="D59" s="99" t="s">
        <v>2177</v>
      </c>
      <c r="E59" s="140">
        <v>542</v>
      </c>
      <c r="F59" s="164" t="str">
        <f>VLOOKUP(E59,VIP!$A$2:$O14841,2,0)</f>
        <v>DRBR542</v>
      </c>
      <c r="G59" s="164" t="str">
        <f>VLOOKUP(E59,'LISTADO ATM'!$A$2:$B$901,2,0)</f>
        <v>ATM S/M la Cadena Carretera Mella</v>
      </c>
      <c r="H59" s="164" t="str">
        <f>VLOOKUP(E59,VIP!$A$2:$O19802,7,FALSE)</f>
        <v>NO</v>
      </c>
      <c r="I59" s="164" t="str">
        <f>VLOOKUP(E59,VIP!$A$2:$O11767,8,FALSE)</f>
        <v>SI</v>
      </c>
      <c r="J59" s="164" t="str">
        <f>VLOOKUP(E59,VIP!$A$2:$O11717,8,FALSE)</f>
        <v>SI</v>
      </c>
      <c r="K59" s="164" t="str">
        <f>VLOOKUP(E59,VIP!$A$2:$O15291,6,0)</f>
        <v>NO</v>
      </c>
      <c r="L59" s="145" t="s">
        <v>2216</v>
      </c>
      <c r="M59" s="98" t="s">
        <v>2442</v>
      </c>
      <c r="N59" s="98" t="s">
        <v>2449</v>
      </c>
      <c r="O59" s="164" t="s">
        <v>2451</v>
      </c>
      <c r="P59" s="98"/>
      <c r="Q59" s="98" t="s">
        <v>2216</v>
      </c>
    </row>
    <row r="60" spans="1:21" ht="18" x14ac:dyDescent="0.25">
      <c r="A60" s="164" t="str">
        <f>VLOOKUP(E60,'LISTADO ATM'!$A$2:$C$902,3,0)</f>
        <v>DISTRITO NACIONAL</v>
      </c>
      <c r="B60" s="117" t="s">
        <v>2707</v>
      </c>
      <c r="C60" s="99">
        <v>44409.884594907409</v>
      </c>
      <c r="D60" s="99" t="s">
        <v>2177</v>
      </c>
      <c r="E60" s="140">
        <v>861</v>
      </c>
      <c r="F60" s="164" t="str">
        <f>VLOOKUP(E60,VIP!$A$2:$O14837,2,0)</f>
        <v>DRBR861</v>
      </c>
      <c r="G60" s="164" t="str">
        <f>VLOOKUP(E60,'LISTADO ATM'!$A$2:$B$901,2,0)</f>
        <v xml:space="preserve">ATM Oficina Bella Vista 27 de Febrero II </v>
      </c>
      <c r="H60" s="164" t="str">
        <f>VLOOKUP(E60,VIP!$A$2:$O19798,7,FALSE)</f>
        <v>Si</v>
      </c>
      <c r="I60" s="164" t="str">
        <f>VLOOKUP(E60,VIP!$A$2:$O11763,8,FALSE)</f>
        <v>Si</v>
      </c>
      <c r="J60" s="164" t="str">
        <f>VLOOKUP(E60,VIP!$A$2:$O11713,8,FALSE)</f>
        <v>Si</v>
      </c>
      <c r="K60" s="164" t="str">
        <f>VLOOKUP(E60,VIP!$A$2:$O15287,6,0)</f>
        <v>NO</v>
      </c>
      <c r="L60" s="145" t="s">
        <v>2216</v>
      </c>
      <c r="M60" s="98" t="s">
        <v>2442</v>
      </c>
      <c r="N60" s="98" t="s">
        <v>2449</v>
      </c>
      <c r="O60" s="164" t="s">
        <v>2451</v>
      </c>
      <c r="P60" s="98"/>
      <c r="Q60" s="98" t="s">
        <v>2216</v>
      </c>
    </row>
    <row r="61" spans="1:21" ht="18" x14ac:dyDescent="0.25">
      <c r="A61" s="164" t="str">
        <f>VLOOKUP(E61,'LISTADO ATM'!$A$2:$C$902,3,0)</f>
        <v>ESTE</v>
      </c>
      <c r="B61" s="117" t="s">
        <v>2701</v>
      </c>
      <c r="C61" s="99">
        <v>44409.912141203706</v>
      </c>
      <c r="D61" s="99" t="s">
        <v>2177</v>
      </c>
      <c r="E61" s="140">
        <v>16</v>
      </c>
      <c r="F61" s="164" t="str">
        <f>VLOOKUP(E61,VIP!$A$2:$O14831,2,0)</f>
        <v>DRBR046</v>
      </c>
      <c r="G61" s="164" t="str">
        <f>VLOOKUP(E61,'LISTADO ATM'!$A$2:$B$901,2,0)</f>
        <v>ATM Estación Texaco Sabana de la Mar</v>
      </c>
      <c r="H61" s="164" t="str">
        <f>VLOOKUP(E61,VIP!$A$2:$O19792,7,FALSE)</f>
        <v>Si</v>
      </c>
      <c r="I61" s="164" t="str">
        <f>VLOOKUP(E61,VIP!$A$2:$O11757,8,FALSE)</f>
        <v>Si</v>
      </c>
      <c r="J61" s="164" t="str">
        <f>VLOOKUP(E61,VIP!$A$2:$O11707,8,FALSE)</f>
        <v>Si</v>
      </c>
      <c r="K61" s="164" t="str">
        <f>VLOOKUP(E61,VIP!$A$2:$O15281,6,0)</f>
        <v>NO</v>
      </c>
      <c r="L61" s="145" t="s">
        <v>2216</v>
      </c>
      <c r="M61" s="98" t="s">
        <v>2442</v>
      </c>
      <c r="N61" s="98" t="s">
        <v>2449</v>
      </c>
      <c r="O61" s="164" t="s">
        <v>2451</v>
      </c>
      <c r="P61" s="98"/>
      <c r="Q61" s="98" t="s">
        <v>2216</v>
      </c>
    </row>
    <row r="62" spans="1:21" ht="18" x14ac:dyDescent="0.25">
      <c r="A62" s="164" t="str">
        <f>VLOOKUP(E62,'LISTADO ATM'!$A$2:$C$902,3,0)</f>
        <v>DISTRITO NACIONAL</v>
      </c>
      <c r="B62" s="117" t="s">
        <v>2725</v>
      </c>
      <c r="C62" s="99">
        <v>44409.933263888888</v>
      </c>
      <c r="D62" s="99" t="s">
        <v>2177</v>
      </c>
      <c r="E62" s="140">
        <v>545</v>
      </c>
      <c r="F62" s="164" t="str">
        <f>VLOOKUP(E62,VIP!$A$2:$O14833,2,0)</f>
        <v>DRBR995</v>
      </c>
      <c r="G62" s="164" t="str">
        <f>VLOOKUP(E62,'LISTADO ATM'!$A$2:$B$901,2,0)</f>
        <v xml:space="preserve">ATM Oficina Isabel La Católica II  </v>
      </c>
      <c r="H62" s="164" t="str">
        <f>VLOOKUP(E62,VIP!$A$2:$O19794,7,FALSE)</f>
        <v>Si</v>
      </c>
      <c r="I62" s="164" t="str">
        <f>VLOOKUP(E62,VIP!$A$2:$O11759,8,FALSE)</f>
        <v>Si</v>
      </c>
      <c r="J62" s="164" t="str">
        <f>VLOOKUP(E62,VIP!$A$2:$O11709,8,FALSE)</f>
        <v>Si</v>
      </c>
      <c r="K62" s="164" t="str">
        <f>VLOOKUP(E62,VIP!$A$2:$O15283,6,0)</f>
        <v>NO</v>
      </c>
      <c r="L62" s="145" t="s">
        <v>2216</v>
      </c>
      <c r="M62" s="98" t="s">
        <v>2442</v>
      </c>
      <c r="N62" s="98" t="s">
        <v>2449</v>
      </c>
      <c r="O62" s="164" t="s">
        <v>2451</v>
      </c>
      <c r="P62" s="98"/>
      <c r="Q62" s="98" t="s">
        <v>2216</v>
      </c>
    </row>
    <row r="63" spans="1:21" ht="18" x14ac:dyDescent="0.25">
      <c r="A63" s="164" t="str">
        <f>VLOOKUP(E63,'LISTADO ATM'!$A$2:$C$902,3,0)</f>
        <v>DISTRITO NACIONAL</v>
      </c>
      <c r="B63" s="117" t="s">
        <v>2739</v>
      </c>
      <c r="C63" s="99">
        <v>44410.323969907404</v>
      </c>
      <c r="D63" s="99" t="s">
        <v>2177</v>
      </c>
      <c r="E63" s="140">
        <v>113</v>
      </c>
      <c r="F63" s="164" t="str">
        <f>VLOOKUP(E63,VIP!$A$2:$O14846,2,0)</f>
        <v>DRBR113</v>
      </c>
      <c r="G63" s="164" t="str">
        <f>VLOOKUP(E63,'LISTADO ATM'!$A$2:$B$901,2,0)</f>
        <v xml:space="preserve">ATM Autoservicio Atalaya del Mar </v>
      </c>
      <c r="H63" s="164" t="str">
        <f>VLOOKUP(E63,VIP!$A$2:$O19807,7,FALSE)</f>
        <v>Si</v>
      </c>
      <c r="I63" s="164" t="str">
        <f>VLOOKUP(E63,VIP!$A$2:$O11772,8,FALSE)</f>
        <v>No</v>
      </c>
      <c r="J63" s="164" t="str">
        <f>VLOOKUP(E63,VIP!$A$2:$O11722,8,FALSE)</f>
        <v>No</v>
      </c>
      <c r="K63" s="164" t="str">
        <f>VLOOKUP(E63,VIP!$A$2:$O15296,6,0)</f>
        <v>NO</v>
      </c>
      <c r="L63" s="145" t="s">
        <v>2216</v>
      </c>
      <c r="M63" s="98" t="s">
        <v>2442</v>
      </c>
      <c r="N63" s="98" t="s">
        <v>2449</v>
      </c>
      <c r="O63" s="164" t="s">
        <v>2451</v>
      </c>
      <c r="P63" s="98"/>
      <c r="Q63" s="98" t="s">
        <v>2216</v>
      </c>
    </row>
    <row r="64" spans="1:21" ht="18" x14ac:dyDescent="0.25">
      <c r="A64" s="164" t="str">
        <f>VLOOKUP(E64,'LISTADO ATM'!$A$2:$C$902,3,0)</f>
        <v>DISTRITO NACIONAL</v>
      </c>
      <c r="B64" s="117" t="s">
        <v>2765</v>
      </c>
      <c r="C64" s="99">
        <v>44410.366689814815</v>
      </c>
      <c r="D64" s="99" t="s">
        <v>2177</v>
      </c>
      <c r="E64" s="140">
        <v>248</v>
      </c>
      <c r="F64" s="164" t="str">
        <f>VLOOKUP(E64,VIP!$A$2:$O14854,2,0)</f>
        <v>DRBR248</v>
      </c>
      <c r="G64" s="164" t="str">
        <f>VLOOKUP(E64,'LISTADO ATM'!$A$2:$B$901,2,0)</f>
        <v xml:space="preserve">ATM Shell Paraiso </v>
      </c>
      <c r="H64" s="164" t="str">
        <f>VLOOKUP(E64,VIP!$A$2:$O19815,7,FALSE)</f>
        <v>Si</v>
      </c>
      <c r="I64" s="164" t="str">
        <f>VLOOKUP(E64,VIP!$A$2:$O11780,8,FALSE)</f>
        <v>Si</v>
      </c>
      <c r="J64" s="164" t="str">
        <f>VLOOKUP(E64,VIP!$A$2:$O11730,8,FALSE)</f>
        <v>Si</v>
      </c>
      <c r="K64" s="164" t="str">
        <f>VLOOKUP(E64,VIP!$A$2:$O15304,6,0)</f>
        <v>NO</v>
      </c>
      <c r="L64" s="145" t="s">
        <v>2216</v>
      </c>
      <c r="M64" s="98" t="s">
        <v>2442</v>
      </c>
      <c r="N64" s="98" t="s">
        <v>2767</v>
      </c>
      <c r="O64" s="164" t="s">
        <v>2451</v>
      </c>
      <c r="P64" s="98"/>
      <c r="Q64" s="98" t="s">
        <v>2216</v>
      </c>
    </row>
    <row r="65" spans="1:17" ht="18" x14ac:dyDescent="0.25">
      <c r="A65" s="164" t="str">
        <f>VLOOKUP(E65,'LISTADO ATM'!$A$2:$C$902,3,0)</f>
        <v>DISTRITO NACIONAL</v>
      </c>
      <c r="B65" s="117" t="s">
        <v>2630</v>
      </c>
      <c r="C65" s="99">
        <v>44408.922592592593</v>
      </c>
      <c r="D65" s="99" t="s">
        <v>2177</v>
      </c>
      <c r="E65" s="140">
        <v>473</v>
      </c>
      <c r="F65" s="164" t="str">
        <f>VLOOKUP(E65,VIP!$A$2:$O14835,2,0)</f>
        <v>DRBR473</v>
      </c>
      <c r="G65" s="164" t="str">
        <f>VLOOKUP(E65,'LISTADO ATM'!$A$2:$B$901,2,0)</f>
        <v xml:space="preserve">ATM Oficina Carrefour II </v>
      </c>
      <c r="H65" s="164" t="str">
        <f>VLOOKUP(E65,VIP!$A$2:$O19796,7,FALSE)</f>
        <v>Si</v>
      </c>
      <c r="I65" s="164" t="str">
        <f>VLOOKUP(E65,VIP!$A$2:$O11761,8,FALSE)</f>
        <v>Si</v>
      </c>
      <c r="J65" s="164" t="str">
        <f>VLOOKUP(E65,VIP!$A$2:$O11711,8,FALSE)</f>
        <v>Si</v>
      </c>
      <c r="K65" s="164" t="str">
        <f>VLOOKUP(E65,VIP!$A$2:$O15285,6,0)</f>
        <v>NO</v>
      </c>
      <c r="L65" s="145" t="s">
        <v>2646</v>
      </c>
      <c r="M65" s="98" t="s">
        <v>2442</v>
      </c>
      <c r="N65" s="221" t="s">
        <v>2770</v>
      </c>
      <c r="O65" s="164" t="s">
        <v>2451</v>
      </c>
      <c r="P65" s="98"/>
      <c r="Q65" s="98" t="s">
        <v>2646</v>
      </c>
    </row>
    <row r="66" spans="1:17" ht="18" x14ac:dyDescent="0.25">
      <c r="A66" s="164" t="str">
        <f>VLOOKUP(E66,'LISTADO ATM'!$A$2:$C$902,3,0)</f>
        <v>NORTE</v>
      </c>
      <c r="B66" s="117" t="s">
        <v>2726</v>
      </c>
      <c r="C66" s="99">
        <v>44409.933611111112</v>
      </c>
      <c r="D66" s="99" t="s">
        <v>2178</v>
      </c>
      <c r="E66" s="140">
        <v>304</v>
      </c>
      <c r="F66" s="164" t="str">
        <f>VLOOKUP(E66,VIP!$A$2:$O14834,2,0)</f>
        <v>DRBR304</v>
      </c>
      <c r="G66" s="164" t="str">
        <f>VLOOKUP(E66,'LISTADO ATM'!$A$2:$B$901,2,0)</f>
        <v xml:space="preserve">ATM Multicentro La Sirena Estrella Sadhala </v>
      </c>
      <c r="H66" s="164" t="str">
        <f>VLOOKUP(E66,VIP!$A$2:$O19795,7,FALSE)</f>
        <v>Si</v>
      </c>
      <c r="I66" s="164" t="str">
        <f>VLOOKUP(E66,VIP!$A$2:$O11760,8,FALSE)</f>
        <v>Si</v>
      </c>
      <c r="J66" s="164" t="str">
        <f>VLOOKUP(E66,VIP!$A$2:$O11710,8,FALSE)</f>
        <v>Si</v>
      </c>
      <c r="K66" s="164" t="str">
        <f>VLOOKUP(E66,VIP!$A$2:$O15284,6,0)</f>
        <v>NO</v>
      </c>
      <c r="L66" s="145" t="s">
        <v>2754</v>
      </c>
      <c r="M66" s="98" t="s">
        <v>2442</v>
      </c>
      <c r="N66" s="98" t="s">
        <v>2449</v>
      </c>
      <c r="O66" s="164" t="s">
        <v>2578</v>
      </c>
      <c r="P66" s="98"/>
      <c r="Q66" s="98" t="s">
        <v>2754</v>
      </c>
    </row>
    <row r="67" spans="1:17" ht="18" x14ac:dyDescent="0.25">
      <c r="A67" s="164" t="str">
        <f>VLOOKUP(E67,'LISTADO ATM'!$A$2:$C$902,3,0)</f>
        <v>DISTRITO NACIONAL</v>
      </c>
      <c r="B67" s="117">
        <v>3335971809</v>
      </c>
      <c r="C67" s="99">
        <v>44406.735798611109</v>
      </c>
      <c r="D67" s="99" t="s">
        <v>2177</v>
      </c>
      <c r="E67" s="140">
        <v>761</v>
      </c>
      <c r="F67" s="164" t="str">
        <f>VLOOKUP(E67,VIP!$A$2:$O14812,2,0)</f>
        <v>DRBR761</v>
      </c>
      <c r="G67" s="164" t="str">
        <f>VLOOKUP(E67,'LISTADO ATM'!$A$2:$B$901,2,0)</f>
        <v xml:space="preserve">ATM ISSPOL </v>
      </c>
      <c r="H67" s="164" t="str">
        <f>VLOOKUP(E67,VIP!$A$2:$O19773,7,FALSE)</f>
        <v>Si</v>
      </c>
      <c r="I67" s="164" t="str">
        <f>VLOOKUP(E67,VIP!$A$2:$O11738,8,FALSE)</f>
        <v>Si</v>
      </c>
      <c r="J67" s="164" t="str">
        <f>VLOOKUP(E67,VIP!$A$2:$O11688,8,FALSE)</f>
        <v>Si</v>
      </c>
      <c r="K67" s="164" t="str">
        <f>VLOOKUP(E67,VIP!$A$2:$O15262,6,0)</f>
        <v>NO</v>
      </c>
      <c r="L67" s="145" t="s">
        <v>2242</v>
      </c>
      <c r="M67" s="98" t="s">
        <v>2442</v>
      </c>
      <c r="N67" s="98" t="s">
        <v>2449</v>
      </c>
      <c r="O67" s="164" t="s">
        <v>2451</v>
      </c>
      <c r="P67" s="168"/>
      <c r="Q67" s="98" t="s">
        <v>2242</v>
      </c>
    </row>
    <row r="68" spans="1:17" ht="18" x14ac:dyDescent="0.25">
      <c r="A68" s="164" t="str">
        <f>VLOOKUP(E68,'LISTADO ATM'!$A$2:$C$902,3,0)</f>
        <v>ESTE</v>
      </c>
      <c r="B68" s="117">
        <v>3335972953</v>
      </c>
      <c r="C68" s="99">
        <v>44407.660891203705</v>
      </c>
      <c r="D68" s="99" t="s">
        <v>2177</v>
      </c>
      <c r="E68" s="140">
        <v>213</v>
      </c>
      <c r="F68" s="164" t="str">
        <f>VLOOKUP(E68,VIP!$A$2:$O14801,2,0)</f>
        <v>DRBR213</v>
      </c>
      <c r="G68" s="164" t="str">
        <f>VLOOKUP(E68,'LISTADO ATM'!$A$2:$B$901,2,0)</f>
        <v xml:space="preserve">ATM Almacenes Iberia (La Romana) </v>
      </c>
      <c r="H68" s="164" t="str">
        <f>VLOOKUP(E68,VIP!$A$2:$O19762,7,FALSE)</f>
        <v>Si</v>
      </c>
      <c r="I68" s="164" t="str">
        <f>VLOOKUP(E68,VIP!$A$2:$O11727,8,FALSE)</f>
        <v>Si</v>
      </c>
      <c r="J68" s="164" t="str">
        <f>VLOOKUP(E68,VIP!$A$2:$O11677,8,FALSE)</f>
        <v>Si</v>
      </c>
      <c r="K68" s="164" t="str">
        <f>VLOOKUP(E68,VIP!$A$2:$O15251,6,0)</f>
        <v>NO</v>
      </c>
      <c r="L68" s="145" t="s">
        <v>2242</v>
      </c>
      <c r="M68" s="98" t="s">
        <v>2442</v>
      </c>
      <c r="N68" s="98" t="s">
        <v>2449</v>
      </c>
      <c r="O68" s="164" t="s">
        <v>2451</v>
      </c>
      <c r="P68" s="168"/>
      <c r="Q68" s="98" t="s">
        <v>2242</v>
      </c>
    </row>
    <row r="69" spans="1:17" ht="18" x14ac:dyDescent="0.25">
      <c r="A69" s="164" t="str">
        <f>VLOOKUP(E69,'LISTADO ATM'!$A$2:$C$902,3,0)</f>
        <v>NORTE</v>
      </c>
      <c r="B69" s="117" t="s">
        <v>2639</v>
      </c>
      <c r="C69" s="99">
        <v>44408.848668981482</v>
      </c>
      <c r="D69" s="99" t="s">
        <v>2178</v>
      </c>
      <c r="E69" s="140">
        <v>201</v>
      </c>
      <c r="F69" s="164" t="str">
        <f>VLOOKUP(E69,VIP!$A$2:$O14849,2,0)</f>
        <v>DRBR201</v>
      </c>
      <c r="G69" s="164" t="str">
        <f>VLOOKUP(E69,'LISTADO ATM'!$A$2:$B$901,2,0)</f>
        <v xml:space="preserve">ATM Oficina Mao </v>
      </c>
      <c r="H69" s="164" t="str">
        <f>VLOOKUP(E69,VIP!$A$2:$O19810,7,FALSE)</f>
        <v>Si</v>
      </c>
      <c r="I69" s="164" t="str">
        <f>VLOOKUP(E69,VIP!$A$2:$O11775,8,FALSE)</f>
        <v>Si</v>
      </c>
      <c r="J69" s="164" t="str">
        <f>VLOOKUP(E69,VIP!$A$2:$O11725,8,FALSE)</f>
        <v>Si</v>
      </c>
      <c r="K69" s="164" t="str">
        <f>VLOOKUP(E69,VIP!$A$2:$O15299,6,0)</f>
        <v>SI</v>
      </c>
      <c r="L69" s="145" t="s">
        <v>2242</v>
      </c>
      <c r="M69" s="98" t="s">
        <v>2442</v>
      </c>
      <c r="N69" s="221" t="s">
        <v>2770</v>
      </c>
      <c r="O69" s="164" t="s">
        <v>2590</v>
      </c>
      <c r="P69" s="98"/>
      <c r="Q69" s="98" t="s">
        <v>2242</v>
      </c>
    </row>
    <row r="70" spans="1:17" ht="18" x14ac:dyDescent="0.25">
      <c r="A70" s="164" t="str">
        <f>VLOOKUP(E70,'LISTADO ATM'!$A$2:$C$902,3,0)</f>
        <v>ESTE</v>
      </c>
      <c r="B70" s="117" t="s">
        <v>2670</v>
      </c>
      <c r="C70" s="99">
        <v>44409.323784722219</v>
      </c>
      <c r="D70" s="99" t="s">
        <v>2177</v>
      </c>
      <c r="E70" s="140">
        <v>959</v>
      </c>
      <c r="F70" s="164" t="str">
        <f>VLOOKUP(E70,VIP!$A$2:$O14859,2,0)</f>
        <v>DRBR959</v>
      </c>
      <c r="G70" s="164" t="str">
        <f>VLOOKUP(E70,'LISTADO ATM'!$A$2:$B$901,2,0)</f>
        <v>ATM Estación Next Bavaro</v>
      </c>
      <c r="H70" s="164" t="str">
        <f>VLOOKUP(E70,VIP!$A$2:$O19820,7,FALSE)</f>
        <v>Si</v>
      </c>
      <c r="I70" s="164" t="str">
        <f>VLOOKUP(E70,VIP!$A$2:$O11785,8,FALSE)</f>
        <v>Si</v>
      </c>
      <c r="J70" s="164" t="str">
        <f>VLOOKUP(E70,VIP!$A$2:$O11735,8,FALSE)</f>
        <v>Si</v>
      </c>
      <c r="K70" s="164" t="str">
        <f>VLOOKUP(E70,VIP!$A$2:$O15309,6,0)</f>
        <v>NO</v>
      </c>
      <c r="L70" s="145" t="s">
        <v>2242</v>
      </c>
      <c r="M70" s="98" t="s">
        <v>2442</v>
      </c>
      <c r="N70" s="98" t="s">
        <v>2449</v>
      </c>
      <c r="O70" s="164" t="s">
        <v>2451</v>
      </c>
      <c r="P70" s="98"/>
      <c r="Q70" s="98" t="s">
        <v>2242</v>
      </c>
    </row>
    <row r="71" spans="1:17" ht="18" x14ac:dyDescent="0.25">
      <c r="A71" s="164" t="str">
        <f>VLOOKUP(E71,'LISTADO ATM'!$A$2:$C$902,3,0)</f>
        <v>ESTE</v>
      </c>
      <c r="B71" s="117" t="s">
        <v>2674</v>
      </c>
      <c r="C71" s="99">
        <v>44409.770648148151</v>
      </c>
      <c r="D71" s="99" t="s">
        <v>2177</v>
      </c>
      <c r="E71" s="140">
        <v>368</v>
      </c>
      <c r="F71" s="164" t="str">
        <f>VLOOKUP(E71,VIP!$A$2:$O14831,2,0)</f>
        <v xml:space="preserve">DRBR368 </v>
      </c>
      <c r="G71" s="164" t="str">
        <f>VLOOKUP(E71,'LISTADO ATM'!$A$2:$B$901,2,0)</f>
        <v>ATM Ayuntamiento Peralvillo</v>
      </c>
      <c r="H71" s="164" t="str">
        <f>VLOOKUP(E71,VIP!$A$2:$O19792,7,FALSE)</f>
        <v>N/A</v>
      </c>
      <c r="I71" s="164" t="str">
        <f>VLOOKUP(E71,VIP!$A$2:$O11757,8,FALSE)</f>
        <v>N/A</v>
      </c>
      <c r="J71" s="164" t="str">
        <f>VLOOKUP(E71,VIP!$A$2:$O11707,8,FALSE)</f>
        <v>N/A</v>
      </c>
      <c r="K71" s="164" t="str">
        <f>VLOOKUP(E71,VIP!$A$2:$O15281,6,0)</f>
        <v>N/A</v>
      </c>
      <c r="L71" s="145" t="s">
        <v>2242</v>
      </c>
      <c r="M71" s="98" t="s">
        <v>2442</v>
      </c>
      <c r="N71" s="98" t="s">
        <v>2449</v>
      </c>
      <c r="O71" s="164" t="s">
        <v>2451</v>
      </c>
      <c r="P71" s="98"/>
      <c r="Q71" s="98" t="s">
        <v>2242</v>
      </c>
    </row>
    <row r="72" spans="1:17" ht="18" x14ac:dyDescent="0.25">
      <c r="A72" s="164" t="str">
        <f>VLOOKUP(E72,'LISTADO ATM'!$A$2:$C$902,3,0)</f>
        <v>ESTE</v>
      </c>
      <c r="B72" s="117" t="s">
        <v>2724</v>
      </c>
      <c r="C72" s="99">
        <v>44409.932916666665</v>
      </c>
      <c r="D72" s="99" t="s">
        <v>2177</v>
      </c>
      <c r="E72" s="140">
        <v>472</v>
      </c>
      <c r="F72" s="164" t="str">
        <f>VLOOKUP(E72,VIP!$A$2:$O14832,2,0)</f>
        <v>DRBRA72</v>
      </c>
      <c r="G72" s="164" t="str">
        <f>VLOOKUP(E72,'LISTADO ATM'!$A$2:$B$901,2,0)</f>
        <v>ATM Ayuntamiento Ramon Santana</v>
      </c>
      <c r="H72" s="164" t="str">
        <f>VLOOKUP(E72,VIP!$A$2:$O19793,7,FALSE)</f>
        <v>Si</v>
      </c>
      <c r="I72" s="164" t="str">
        <f>VLOOKUP(E72,VIP!$A$2:$O11758,8,FALSE)</f>
        <v>Si</v>
      </c>
      <c r="J72" s="164" t="str">
        <f>VLOOKUP(E72,VIP!$A$2:$O11708,8,FALSE)</f>
        <v>Si</v>
      </c>
      <c r="K72" s="164" t="str">
        <f>VLOOKUP(E72,VIP!$A$2:$O15282,6,0)</f>
        <v>NO</v>
      </c>
      <c r="L72" s="145" t="s">
        <v>2242</v>
      </c>
      <c r="M72" s="98" t="s">
        <v>2442</v>
      </c>
      <c r="N72" s="98" t="s">
        <v>2449</v>
      </c>
      <c r="O72" s="164" t="s">
        <v>2451</v>
      </c>
      <c r="P72" s="98"/>
      <c r="Q72" s="98" t="s">
        <v>2242</v>
      </c>
    </row>
    <row r="73" spans="1:17" ht="18" x14ac:dyDescent="0.25">
      <c r="A73" s="164" t="str">
        <f>VLOOKUP(E73,'LISTADO ATM'!$A$2:$C$902,3,0)</f>
        <v>NORTE</v>
      </c>
      <c r="B73" s="117" t="s">
        <v>2605</v>
      </c>
      <c r="C73" s="99">
        <v>44408.616041666668</v>
      </c>
      <c r="D73" s="99" t="s">
        <v>2465</v>
      </c>
      <c r="E73" s="140">
        <v>8</v>
      </c>
      <c r="F73" s="164" t="str">
        <f>VLOOKUP(E73,VIP!$A$2:$O14825,2,0)</f>
        <v>DRBR008</v>
      </c>
      <c r="G73" s="164" t="str">
        <f>VLOOKUP(E73,'LISTADO ATM'!$A$2:$B$901,2,0)</f>
        <v>ATM Autoservicio Yaque</v>
      </c>
      <c r="H73" s="164" t="str">
        <f>VLOOKUP(E73,VIP!$A$2:$O19786,7,FALSE)</f>
        <v>Si</v>
      </c>
      <c r="I73" s="164" t="str">
        <f>VLOOKUP(E73,VIP!$A$2:$O11751,8,FALSE)</f>
        <v>Si</v>
      </c>
      <c r="J73" s="164" t="str">
        <f>VLOOKUP(E73,VIP!$A$2:$O11701,8,FALSE)</f>
        <v>Si</v>
      </c>
      <c r="K73" s="164" t="str">
        <f>VLOOKUP(E73,VIP!$A$2:$O15275,6,0)</f>
        <v>NO</v>
      </c>
      <c r="L73" s="145" t="s">
        <v>2596</v>
      </c>
      <c r="M73" s="98" t="s">
        <v>2442</v>
      </c>
      <c r="N73" s="98" t="s">
        <v>2449</v>
      </c>
      <c r="O73" s="164" t="s">
        <v>2466</v>
      </c>
      <c r="P73" s="98"/>
      <c r="Q73" s="98" t="s">
        <v>2596</v>
      </c>
    </row>
    <row r="74" spans="1:17" ht="18" x14ac:dyDescent="0.25">
      <c r="A74" s="164" t="str">
        <f>VLOOKUP(E74,'LISTADO ATM'!$A$2:$C$902,3,0)</f>
        <v>SUR</v>
      </c>
      <c r="B74" s="117" t="s">
        <v>2660</v>
      </c>
      <c r="C74" s="99">
        <v>44409.407488425924</v>
      </c>
      <c r="D74" s="99" t="s">
        <v>2465</v>
      </c>
      <c r="E74" s="140">
        <v>880</v>
      </c>
      <c r="F74" s="164" t="str">
        <f>VLOOKUP(E74,VIP!$A$2:$O14842,2,0)</f>
        <v>DRBR880</v>
      </c>
      <c r="G74" s="164" t="str">
        <f>VLOOKUP(E74,'LISTADO ATM'!$A$2:$B$901,2,0)</f>
        <v xml:space="preserve">ATM Autoservicio Barahona II </v>
      </c>
      <c r="H74" s="164" t="str">
        <f>VLOOKUP(E74,VIP!$A$2:$O19803,7,FALSE)</f>
        <v>Si</v>
      </c>
      <c r="I74" s="164" t="str">
        <f>VLOOKUP(E74,VIP!$A$2:$O11768,8,FALSE)</f>
        <v>Si</v>
      </c>
      <c r="J74" s="164" t="str">
        <f>VLOOKUP(E74,VIP!$A$2:$O11718,8,FALSE)</f>
        <v>Si</v>
      </c>
      <c r="K74" s="164" t="str">
        <f>VLOOKUP(E74,VIP!$A$2:$O15292,6,0)</f>
        <v>SI</v>
      </c>
      <c r="L74" s="145" t="s">
        <v>2596</v>
      </c>
      <c r="M74" s="98" t="s">
        <v>2442</v>
      </c>
      <c r="N74" s="98" t="s">
        <v>2449</v>
      </c>
      <c r="O74" s="164" t="s">
        <v>2466</v>
      </c>
      <c r="P74" s="98"/>
      <c r="Q74" s="98" t="s">
        <v>2596</v>
      </c>
    </row>
    <row r="75" spans="1:17" ht="18" x14ac:dyDescent="0.25">
      <c r="A75" s="164" t="str">
        <f>VLOOKUP(E75,'LISTADO ATM'!$A$2:$C$902,3,0)</f>
        <v>NORTE</v>
      </c>
      <c r="B75" s="117" t="s">
        <v>2686</v>
      </c>
      <c r="C75" s="99">
        <v>44409.728333333333</v>
      </c>
      <c r="D75" s="99" t="s">
        <v>2465</v>
      </c>
      <c r="E75" s="140">
        <v>431</v>
      </c>
      <c r="F75" s="164" t="str">
        <f>VLOOKUP(E75,VIP!$A$2:$O14844,2,0)</f>
        <v>DRBR583</v>
      </c>
      <c r="G75" s="164" t="str">
        <f>VLOOKUP(E75,'LISTADO ATM'!$A$2:$B$901,2,0)</f>
        <v xml:space="preserve">ATM Autoservicio Sol (Santiago) </v>
      </c>
      <c r="H75" s="164" t="str">
        <f>VLOOKUP(E75,VIP!$A$2:$O19805,7,FALSE)</f>
        <v>Si</v>
      </c>
      <c r="I75" s="164" t="str">
        <f>VLOOKUP(E75,VIP!$A$2:$O11770,8,FALSE)</f>
        <v>Si</v>
      </c>
      <c r="J75" s="164" t="str">
        <f>VLOOKUP(E75,VIP!$A$2:$O11720,8,FALSE)</f>
        <v>Si</v>
      </c>
      <c r="K75" s="164" t="str">
        <f>VLOOKUP(E75,VIP!$A$2:$O15294,6,0)</f>
        <v>SI</v>
      </c>
      <c r="L75" s="145" t="s">
        <v>2596</v>
      </c>
      <c r="M75" s="98" t="s">
        <v>2442</v>
      </c>
      <c r="N75" s="98" t="s">
        <v>2449</v>
      </c>
      <c r="O75" s="164" t="s">
        <v>2466</v>
      </c>
      <c r="P75" s="98"/>
      <c r="Q75" s="98" t="s">
        <v>2596</v>
      </c>
    </row>
    <row r="76" spans="1:17" ht="18" x14ac:dyDescent="0.25">
      <c r="A76" s="164" t="str">
        <f>VLOOKUP(E76,'LISTADO ATM'!$A$2:$C$902,3,0)</f>
        <v>DISTRITO NACIONAL</v>
      </c>
      <c r="B76" s="117">
        <v>3335973090</v>
      </c>
      <c r="C76" s="99">
        <v>44407.737835648149</v>
      </c>
      <c r="D76" s="99" t="s">
        <v>2465</v>
      </c>
      <c r="E76" s="140">
        <v>24</v>
      </c>
      <c r="F76" s="164" t="str">
        <f>VLOOKUP(E76,VIP!$A$2:$O14801,2,0)</f>
        <v>DRBR024</v>
      </c>
      <c r="G76" s="164" t="str">
        <f>VLOOKUP(E76,'LISTADO ATM'!$A$2:$B$901,2,0)</f>
        <v xml:space="preserve">ATM Oficina Eusebio Manzueta </v>
      </c>
      <c r="H76" s="164" t="str">
        <f>VLOOKUP(E76,VIP!$A$2:$O19762,7,FALSE)</f>
        <v>No</v>
      </c>
      <c r="I76" s="164" t="str">
        <f>VLOOKUP(E76,VIP!$A$2:$O11727,8,FALSE)</f>
        <v>No</v>
      </c>
      <c r="J76" s="164" t="str">
        <f>VLOOKUP(E76,VIP!$A$2:$O11677,8,FALSE)</f>
        <v>No</v>
      </c>
      <c r="K76" s="164" t="str">
        <f>VLOOKUP(E76,VIP!$A$2:$O15251,6,0)</f>
        <v>NO</v>
      </c>
      <c r="L76" s="145" t="s">
        <v>2556</v>
      </c>
      <c r="M76" s="98" t="s">
        <v>2442</v>
      </c>
      <c r="N76" s="98" t="s">
        <v>2449</v>
      </c>
      <c r="O76" s="164" t="s">
        <v>2466</v>
      </c>
      <c r="P76" s="168"/>
      <c r="Q76" s="98" t="s">
        <v>2556</v>
      </c>
    </row>
    <row r="77" spans="1:17" ht="18" x14ac:dyDescent="0.25">
      <c r="A77" s="164" t="str">
        <f>VLOOKUP(E77,'LISTADO ATM'!$A$2:$C$902,3,0)</f>
        <v>DISTRITO NACIONAL</v>
      </c>
      <c r="B77" s="117">
        <v>3335973157</v>
      </c>
      <c r="C77" s="99">
        <v>44407.832824074074</v>
      </c>
      <c r="D77" s="99" t="s">
        <v>2465</v>
      </c>
      <c r="E77" s="140">
        <v>979</v>
      </c>
      <c r="F77" s="164" t="str">
        <f>VLOOKUP(E77,VIP!$A$2:$O14832,2,0)</f>
        <v>DRBR979</v>
      </c>
      <c r="G77" s="164" t="str">
        <f>VLOOKUP(E77,'LISTADO ATM'!$A$2:$B$901,2,0)</f>
        <v xml:space="preserve">ATM Oficina Luperón I </v>
      </c>
      <c r="H77" s="164" t="str">
        <f>VLOOKUP(E77,VIP!$A$2:$O19793,7,FALSE)</f>
        <v>Si</v>
      </c>
      <c r="I77" s="164" t="str">
        <f>VLOOKUP(E77,VIP!$A$2:$O11758,8,FALSE)</f>
        <v>Si</v>
      </c>
      <c r="J77" s="164" t="str">
        <f>VLOOKUP(E77,VIP!$A$2:$O11708,8,FALSE)</f>
        <v>Si</v>
      </c>
      <c r="K77" s="164" t="str">
        <f>VLOOKUP(E77,VIP!$A$2:$O15282,6,0)</f>
        <v>NO</v>
      </c>
      <c r="L77" s="145" t="s">
        <v>2556</v>
      </c>
      <c r="M77" s="98" t="s">
        <v>2442</v>
      </c>
      <c r="N77" s="98" t="s">
        <v>2449</v>
      </c>
      <c r="O77" s="164" t="s">
        <v>2466</v>
      </c>
      <c r="P77" s="98"/>
      <c r="Q77" s="98" t="s">
        <v>2556</v>
      </c>
    </row>
    <row r="78" spans="1:17" ht="18" x14ac:dyDescent="0.25">
      <c r="A78" s="164" t="str">
        <f>VLOOKUP(E78,'LISTADO ATM'!$A$2:$C$902,3,0)</f>
        <v>DISTRITO NACIONAL</v>
      </c>
      <c r="B78" s="117" t="s">
        <v>2642</v>
      </c>
      <c r="C78" s="99">
        <v>44408.822256944448</v>
      </c>
      <c r="D78" s="99" t="s">
        <v>2445</v>
      </c>
      <c r="E78" s="140">
        <v>536</v>
      </c>
      <c r="F78" s="164" t="str">
        <f>VLOOKUP(E78,VIP!$A$2:$O14859,2,0)</f>
        <v>DRBR509</v>
      </c>
      <c r="G78" s="164" t="str">
        <f>VLOOKUP(E78,'LISTADO ATM'!$A$2:$B$901,2,0)</f>
        <v xml:space="preserve">ATM Super Lama San Isidro </v>
      </c>
      <c r="H78" s="164" t="str">
        <f>VLOOKUP(E78,VIP!$A$2:$O19820,7,FALSE)</f>
        <v>Si</v>
      </c>
      <c r="I78" s="164" t="str">
        <f>VLOOKUP(E78,VIP!$A$2:$O11785,8,FALSE)</f>
        <v>Si</v>
      </c>
      <c r="J78" s="164" t="str">
        <f>VLOOKUP(E78,VIP!$A$2:$O11735,8,FALSE)</f>
        <v>Si</v>
      </c>
      <c r="K78" s="164" t="str">
        <f>VLOOKUP(E78,VIP!$A$2:$O15309,6,0)</f>
        <v>NO</v>
      </c>
      <c r="L78" s="145" t="s">
        <v>2556</v>
      </c>
      <c r="M78" s="98" t="s">
        <v>2442</v>
      </c>
      <c r="N78" s="98" t="s">
        <v>2449</v>
      </c>
      <c r="O78" s="164" t="s">
        <v>2450</v>
      </c>
      <c r="P78" s="98"/>
      <c r="Q78" s="98" t="s">
        <v>2556</v>
      </c>
    </row>
    <row r="79" spans="1:17" ht="18" x14ac:dyDescent="0.25">
      <c r="A79" s="164" t="str">
        <f>VLOOKUP(E79,'LISTADO ATM'!$A$2:$C$902,3,0)</f>
        <v>ESTE</v>
      </c>
      <c r="B79" s="117" t="s">
        <v>2640</v>
      </c>
      <c r="C79" s="99">
        <v>44408.843958333331</v>
      </c>
      <c r="D79" s="99" t="s">
        <v>2465</v>
      </c>
      <c r="E79" s="140">
        <v>386</v>
      </c>
      <c r="F79" s="164" t="str">
        <f>VLOOKUP(E79,VIP!$A$2:$O14855,2,0)</f>
        <v>DRBR386</v>
      </c>
      <c r="G79" s="164" t="str">
        <f>VLOOKUP(E79,'LISTADO ATM'!$A$2:$B$901,2,0)</f>
        <v xml:space="preserve">ATM Plaza Verón II </v>
      </c>
      <c r="H79" s="164" t="str">
        <f>VLOOKUP(E79,VIP!$A$2:$O19816,7,FALSE)</f>
        <v>Si</v>
      </c>
      <c r="I79" s="164" t="str">
        <f>VLOOKUP(E79,VIP!$A$2:$O11781,8,FALSE)</f>
        <v>Si</v>
      </c>
      <c r="J79" s="164" t="str">
        <f>VLOOKUP(E79,VIP!$A$2:$O11731,8,FALSE)</f>
        <v>Si</v>
      </c>
      <c r="K79" s="164" t="str">
        <f>VLOOKUP(E79,VIP!$A$2:$O15305,6,0)</f>
        <v>NO</v>
      </c>
      <c r="L79" s="145" t="s">
        <v>2556</v>
      </c>
      <c r="M79" s="98" t="s">
        <v>2442</v>
      </c>
      <c r="N79" s="98" t="s">
        <v>2449</v>
      </c>
      <c r="O79" s="164" t="s">
        <v>2466</v>
      </c>
      <c r="P79" s="98"/>
      <c r="Q79" s="98" t="s">
        <v>2556</v>
      </c>
    </row>
    <row r="80" spans="1:17" ht="18" x14ac:dyDescent="0.25">
      <c r="A80" s="164" t="str">
        <f>VLOOKUP(E80,'LISTADO ATM'!$A$2:$C$902,3,0)</f>
        <v>SUR</v>
      </c>
      <c r="B80" s="117" t="s">
        <v>2669</v>
      </c>
      <c r="C80" s="99">
        <v>44409.326921296299</v>
      </c>
      <c r="D80" s="99" t="s">
        <v>2465</v>
      </c>
      <c r="E80" s="140">
        <v>50</v>
      </c>
      <c r="F80" s="164" t="str">
        <f>VLOOKUP(E80,VIP!$A$2:$O14858,2,0)</f>
        <v>DRBR050</v>
      </c>
      <c r="G80" s="164" t="str">
        <f>VLOOKUP(E80,'LISTADO ATM'!$A$2:$B$901,2,0)</f>
        <v xml:space="preserve">ATM Oficina Padre Las Casas (Azua) </v>
      </c>
      <c r="H80" s="164" t="str">
        <f>VLOOKUP(E80,VIP!$A$2:$O19819,7,FALSE)</f>
        <v>Si</v>
      </c>
      <c r="I80" s="164" t="str">
        <f>VLOOKUP(E80,VIP!$A$2:$O11784,8,FALSE)</f>
        <v>Si</v>
      </c>
      <c r="J80" s="164" t="str">
        <f>VLOOKUP(E80,VIP!$A$2:$O11734,8,FALSE)</f>
        <v>Si</v>
      </c>
      <c r="K80" s="164" t="str">
        <f>VLOOKUP(E80,VIP!$A$2:$O15308,6,0)</f>
        <v>NO</v>
      </c>
      <c r="L80" s="145" t="s">
        <v>2556</v>
      </c>
      <c r="M80" s="98" t="s">
        <v>2442</v>
      </c>
      <c r="N80" s="98" t="s">
        <v>2449</v>
      </c>
      <c r="O80" s="164" t="s">
        <v>2466</v>
      </c>
      <c r="P80" s="98"/>
      <c r="Q80" s="98" t="s">
        <v>2556</v>
      </c>
    </row>
    <row r="81" spans="1:17" ht="18" x14ac:dyDescent="0.25">
      <c r="A81" s="164" t="str">
        <f>VLOOKUP(E81,'LISTADO ATM'!$A$2:$C$902,3,0)</f>
        <v>DISTRITO NACIONAL</v>
      </c>
      <c r="B81" s="117" t="s">
        <v>2688</v>
      </c>
      <c r="C81" s="99">
        <v>44409.705428240741</v>
      </c>
      <c r="D81" s="99" t="s">
        <v>2445</v>
      </c>
      <c r="E81" s="140">
        <v>889</v>
      </c>
      <c r="F81" s="164" t="str">
        <f>VLOOKUP(E81,VIP!$A$2:$O14846,2,0)</f>
        <v>DRBR889</v>
      </c>
      <c r="G81" s="164" t="str">
        <f>VLOOKUP(E81,'LISTADO ATM'!$A$2:$B$901,2,0)</f>
        <v>ATM Oficina Plaza Lama Máximo Gómez II</v>
      </c>
      <c r="H81" s="164" t="str">
        <f>VLOOKUP(E81,VIP!$A$2:$O19807,7,FALSE)</f>
        <v>Si</v>
      </c>
      <c r="I81" s="164" t="str">
        <f>VLOOKUP(E81,VIP!$A$2:$O11772,8,FALSE)</f>
        <v>Si</v>
      </c>
      <c r="J81" s="164" t="str">
        <f>VLOOKUP(E81,VIP!$A$2:$O11722,8,FALSE)</f>
        <v>Si</v>
      </c>
      <c r="K81" s="164" t="str">
        <f>VLOOKUP(E81,VIP!$A$2:$O15296,6,0)</f>
        <v>NO</v>
      </c>
      <c r="L81" s="145" t="s">
        <v>2556</v>
      </c>
      <c r="M81" s="98" t="s">
        <v>2442</v>
      </c>
      <c r="N81" s="98" t="s">
        <v>2449</v>
      </c>
      <c r="O81" s="164" t="s">
        <v>2450</v>
      </c>
      <c r="P81" s="98"/>
      <c r="Q81" s="98" t="s">
        <v>2556</v>
      </c>
    </row>
    <row r="82" spans="1:17" ht="18" x14ac:dyDescent="0.25">
      <c r="A82" s="164" t="str">
        <f>VLOOKUP(E82,'LISTADO ATM'!$A$2:$C$902,3,0)</f>
        <v>NORTE</v>
      </c>
      <c r="B82" s="117" t="s">
        <v>2684</v>
      </c>
      <c r="C82" s="99">
        <v>44409.73064814815</v>
      </c>
      <c r="D82" s="99" t="s">
        <v>2465</v>
      </c>
      <c r="E82" s="140">
        <v>877</v>
      </c>
      <c r="F82" s="164" t="str">
        <f>VLOOKUP(E82,VIP!$A$2:$O14842,2,0)</f>
        <v>DRBR877</v>
      </c>
      <c r="G82" s="164" t="str">
        <f>VLOOKUP(E82,'LISTADO ATM'!$A$2:$B$901,2,0)</f>
        <v xml:space="preserve">ATM Estación Los Samanes (Ranchito, La Vega) </v>
      </c>
      <c r="H82" s="164" t="str">
        <f>VLOOKUP(E82,VIP!$A$2:$O19803,7,FALSE)</f>
        <v>Si</v>
      </c>
      <c r="I82" s="164" t="str">
        <f>VLOOKUP(E82,VIP!$A$2:$O11768,8,FALSE)</f>
        <v>Si</v>
      </c>
      <c r="J82" s="164" t="str">
        <f>VLOOKUP(E82,VIP!$A$2:$O11718,8,FALSE)</f>
        <v>Si</v>
      </c>
      <c r="K82" s="164" t="str">
        <f>VLOOKUP(E82,VIP!$A$2:$O15292,6,0)</f>
        <v>NO</v>
      </c>
      <c r="L82" s="145" t="s">
        <v>2556</v>
      </c>
      <c r="M82" s="98" t="s">
        <v>2442</v>
      </c>
      <c r="N82" s="98" t="s">
        <v>2449</v>
      </c>
      <c r="O82" s="164" t="s">
        <v>2466</v>
      </c>
      <c r="P82" s="98"/>
      <c r="Q82" s="98" t="s">
        <v>2556</v>
      </c>
    </row>
    <row r="83" spans="1:17" ht="18" x14ac:dyDescent="0.25">
      <c r="A83" s="164" t="str">
        <f>VLOOKUP(E83,'LISTADO ATM'!$A$2:$C$902,3,0)</f>
        <v>DISTRITO NACIONAL</v>
      </c>
      <c r="B83" s="117" t="s">
        <v>2712</v>
      </c>
      <c r="C83" s="99">
        <v>44409.848900462966</v>
      </c>
      <c r="D83" s="99" t="s">
        <v>2465</v>
      </c>
      <c r="E83" s="140">
        <v>973</v>
      </c>
      <c r="F83" s="164" t="str">
        <f>VLOOKUP(E83,VIP!$A$2:$O14842,2,0)</f>
        <v>DRBR912</v>
      </c>
      <c r="G83" s="164" t="str">
        <f>VLOOKUP(E83,'LISTADO ATM'!$A$2:$B$901,2,0)</f>
        <v xml:space="preserve">ATM Oficina Sabana de la Mar </v>
      </c>
      <c r="H83" s="164" t="str">
        <f>VLOOKUP(E83,VIP!$A$2:$O19803,7,FALSE)</f>
        <v>Si</v>
      </c>
      <c r="I83" s="164" t="str">
        <f>VLOOKUP(E83,VIP!$A$2:$O11768,8,FALSE)</f>
        <v>Si</v>
      </c>
      <c r="J83" s="164" t="str">
        <f>VLOOKUP(E83,VIP!$A$2:$O11718,8,FALSE)</f>
        <v>Si</v>
      </c>
      <c r="K83" s="164" t="str">
        <f>VLOOKUP(E83,VIP!$A$2:$O15292,6,0)</f>
        <v>NO</v>
      </c>
      <c r="L83" s="145" t="s">
        <v>2556</v>
      </c>
      <c r="M83" s="98" t="s">
        <v>2442</v>
      </c>
      <c r="N83" s="98" t="s">
        <v>2449</v>
      </c>
      <c r="O83" s="164" t="s">
        <v>2466</v>
      </c>
      <c r="P83" s="98"/>
      <c r="Q83" s="98" t="s">
        <v>2556</v>
      </c>
    </row>
    <row r="84" spans="1:17" ht="18" x14ac:dyDescent="0.25">
      <c r="A84" s="164" t="str">
        <f>VLOOKUP(E84,'LISTADO ATM'!$A$2:$C$902,3,0)</f>
        <v>DISTRITO NACIONAL</v>
      </c>
      <c r="B84" s="117" t="s">
        <v>2705</v>
      </c>
      <c r="C84" s="99">
        <v>44409.887986111113</v>
      </c>
      <c r="D84" s="99" t="s">
        <v>2445</v>
      </c>
      <c r="E84" s="140">
        <v>26</v>
      </c>
      <c r="F84" s="164" t="str">
        <f>VLOOKUP(E84,VIP!$A$2:$O14835,2,0)</f>
        <v>DRBR221</v>
      </c>
      <c r="G84" s="164" t="str">
        <f>VLOOKUP(E84,'LISTADO ATM'!$A$2:$B$901,2,0)</f>
        <v>ATM S/M Jumbo San Isidro</v>
      </c>
      <c r="H84" s="164" t="str">
        <f>VLOOKUP(E84,VIP!$A$2:$O19796,7,FALSE)</f>
        <v>Si</v>
      </c>
      <c r="I84" s="164" t="str">
        <f>VLOOKUP(E84,VIP!$A$2:$O11761,8,FALSE)</f>
        <v>Si</v>
      </c>
      <c r="J84" s="164" t="str">
        <f>VLOOKUP(E84,VIP!$A$2:$O11711,8,FALSE)</f>
        <v>Si</v>
      </c>
      <c r="K84" s="164" t="str">
        <f>VLOOKUP(E84,VIP!$A$2:$O15285,6,0)</f>
        <v>NO</v>
      </c>
      <c r="L84" s="145" t="s">
        <v>2556</v>
      </c>
      <c r="M84" s="98" t="s">
        <v>2442</v>
      </c>
      <c r="N84" s="98" t="s">
        <v>2449</v>
      </c>
      <c r="O84" s="164" t="s">
        <v>2450</v>
      </c>
      <c r="P84" s="98"/>
      <c r="Q84" s="98" t="s">
        <v>2556</v>
      </c>
    </row>
    <row r="85" spans="1:17" ht="18" x14ac:dyDescent="0.25">
      <c r="A85" s="164" t="str">
        <f>VLOOKUP(E85,'LISTADO ATM'!$A$2:$C$902,3,0)</f>
        <v>DISTRITO NACIONAL</v>
      </c>
      <c r="B85" s="117">
        <v>3335970949</v>
      </c>
      <c r="C85" s="99">
        <v>44406.375243055554</v>
      </c>
      <c r="D85" s="99" t="s">
        <v>2445</v>
      </c>
      <c r="E85" s="140">
        <v>908</v>
      </c>
      <c r="F85" s="164" t="str">
        <f>VLOOKUP(E85,VIP!$A$2:$O14845,2,0)</f>
        <v>DRBR16D</v>
      </c>
      <c r="G85" s="164" t="str">
        <f>VLOOKUP(E85,'LISTADO ATM'!$A$2:$B$901,2,0)</f>
        <v xml:space="preserve">ATM Oficina Plaza Botánika </v>
      </c>
      <c r="H85" s="164" t="str">
        <f>VLOOKUP(E85,VIP!$A$2:$O19806,7,FALSE)</f>
        <v>Si</v>
      </c>
      <c r="I85" s="164" t="str">
        <f>VLOOKUP(E85,VIP!$A$2:$O11771,8,FALSE)</f>
        <v>Si</v>
      </c>
      <c r="J85" s="164" t="str">
        <f>VLOOKUP(E85,VIP!$A$2:$O11721,8,FALSE)</f>
        <v>Si</v>
      </c>
      <c r="K85" s="164" t="str">
        <f>VLOOKUP(E85,VIP!$A$2:$O15295,6,0)</f>
        <v>NO</v>
      </c>
      <c r="L85" s="145" t="s">
        <v>2438</v>
      </c>
      <c r="M85" s="98" t="s">
        <v>2442</v>
      </c>
      <c r="N85" s="98" t="s">
        <v>2449</v>
      </c>
      <c r="O85" s="164" t="s">
        <v>2450</v>
      </c>
      <c r="P85" s="168"/>
      <c r="Q85" s="98" t="s">
        <v>2438</v>
      </c>
    </row>
    <row r="86" spans="1:17" ht="18" x14ac:dyDescent="0.25">
      <c r="A86" s="164" t="str">
        <f>VLOOKUP(E86,'LISTADO ATM'!$A$2:$C$902,3,0)</f>
        <v>DISTRITO NACIONAL</v>
      </c>
      <c r="B86" s="117">
        <v>3335973017</v>
      </c>
      <c r="C86" s="99">
        <v>44407.688796296294</v>
      </c>
      <c r="D86" s="99" t="s">
        <v>2445</v>
      </c>
      <c r="E86" s="140">
        <v>672</v>
      </c>
      <c r="F86" s="164" t="str">
        <f>VLOOKUP(E86,VIP!$A$2:$O14810,2,0)</f>
        <v>DRBR672</v>
      </c>
      <c r="G86" s="164" t="str">
        <f>VLOOKUP(E86,'LISTADO ATM'!$A$2:$B$901,2,0)</f>
        <v>ATM Destacamento Policía Nacional La Victoria</v>
      </c>
      <c r="H86" s="164" t="str">
        <f>VLOOKUP(E86,VIP!$A$2:$O19771,7,FALSE)</f>
        <v>Si</v>
      </c>
      <c r="I86" s="164" t="str">
        <f>VLOOKUP(E86,VIP!$A$2:$O11736,8,FALSE)</f>
        <v>Si</v>
      </c>
      <c r="J86" s="164" t="str">
        <f>VLOOKUP(E86,VIP!$A$2:$O11686,8,FALSE)</f>
        <v>Si</v>
      </c>
      <c r="K86" s="164" t="str">
        <f>VLOOKUP(E86,VIP!$A$2:$O15260,6,0)</f>
        <v>SI</v>
      </c>
      <c r="L86" s="145" t="s">
        <v>2438</v>
      </c>
      <c r="M86" s="98" t="s">
        <v>2442</v>
      </c>
      <c r="N86" s="98" t="s">
        <v>2449</v>
      </c>
      <c r="O86" s="164" t="s">
        <v>2450</v>
      </c>
      <c r="P86" s="168"/>
      <c r="Q86" s="98" t="s">
        <v>2438</v>
      </c>
    </row>
    <row r="87" spans="1:17" ht="18" x14ac:dyDescent="0.25">
      <c r="A87" s="164" t="str">
        <f>VLOOKUP(E87,'LISTADO ATM'!$A$2:$C$902,3,0)</f>
        <v>DISTRITO NACIONAL</v>
      </c>
      <c r="B87" s="117">
        <v>3335973171</v>
      </c>
      <c r="C87" s="99">
        <v>44407.875486111108</v>
      </c>
      <c r="D87" s="99" t="s">
        <v>2465</v>
      </c>
      <c r="E87" s="140">
        <v>486</v>
      </c>
      <c r="F87" s="164" t="str">
        <f>VLOOKUP(E87,VIP!$A$2:$O14820,2,0)</f>
        <v>DRBR486</v>
      </c>
      <c r="G87" s="164" t="str">
        <f>VLOOKUP(E87,'LISTADO ATM'!$A$2:$B$901,2,0)</f>
        <v xml:space="preserve">ATM Olé La Caleta </v>
      </c>
      <c r="H87" s="164" t="str">
        <f>VLOOKUP(E87,VIP!$A$2:$O19781,7,FALSE)</f>
        <v>Si</v>
      </c>
      <c r="I87" s="164" t="str">
        <f>VLOOKUP(E87,VIP!$A$2:$O11746,8,FALSE)</f>
        <v>Si</v>
      </c>
      <c r="J87" s="164" t="str">
        <f>VLOOKUP(E87,VIP!$A$2:$O11696,8,FALSE)</f>
        <v>Si</v>
      </c>
      <c r="K87" s="164" t="str">
        <f>VLOOKUP(E87,VIP!$A$2:$O15270,6,0)</f>
        <v>NO</v>
      </c>
      <c r="L87" s="145" t="s">
        <v>2438</v>
      </c>
      <c r="M87" s="98" t="s">
        <v>2442</v>
      </c>
      <c r="N87" s="98" t="s">
        <v>2449</v>
      </c>
      <c r="O87" s="164" t="s">
        <v>2466</v>
      </c>
      <c r="P87" s="98"/>
      <c r="Q87" s="98" t="s">
        <v>2438</v>
      </c>
    </row>
    <row r="88" spans="1:17" ht="18" x14ac:dyDescent="0.25">
      <c r="A88" s="164" t="str">
        <f>VLOOKUP(E88,'LISTADO ATM'!$A$2:$C$902,3,0)</f>
        <v>SUR</v>
      </c>
      <c r="B88" s="117">
        <v>3335973174</v>
      </c>
      <c r="C88" s="99">
        <v>44407.879953703705</v>
      </c>
      <c r="D88" s="99" t="s">
        <v>2465</v>
      </c>
      <c r="E88" s="140">
        <v>537</v>
      </c>
      <c r="F88" s="164" t="str">
        <f>VLOOKUP(E88,VIP!$A$2:$O14818,2,0)</f>
        <v>DRBR537</v>
      </c>
      <c r="G88" s="164" t="str">
        <f>VLOOKUP(E88,'LISTADO ATM'!$A$2:$B$901,2,0)</f>
        <v xml:space="preserve">ATM Estación Texaco Enriquillo (Barahona) </v>
      </c>
      <c r="H88" s="164" t="str">
        <f>VLOOKUP(E88,VIP!$A$2:$O19779,7,FALSE)</f>
        <v>Si</v>
      </c>
      <c r="I88" s="164" t="str">
        <f>VLOOKUP(E88,VIP!$A$2:$O11744,8,FALSE)</f>
        <v>Si</v>
      </c>
      <c r="J88" s="164" t="str">
        <f>VLOOKUP(E88,VIP!$A$2:$O11694,8,FALSE)</f>
        <v>Si</v>
      </c>
      <c r="K88" s="164" t="str">
        <f>VLOOKUP(E88,VIP!$A$2:$O15268,6,0)</f>
        <v>NO</v>
      </c>
      <c r="L88" s="145" t="s">
        <v>2438</v>
      </c>
      <c r="M88" s="98" t="s">
        <v>2442</v>
      </c>
      <c r="N88" s="98" t="s">
        <v>2449</v>
      </c>
      <c r="O88" s="164" t="s">
        <v>2466</v>
      </c>
      <c r="P88" s="98"/>
      <c r="Q88" s="98" t="s">
        <v>2438</v>
      </c>
    </row>
    <row r="89" spans="1:17" ht="18" x14ac:dyDescent="0.25">
      <c r="A89" s="164" t="str">
        <f>VLOOKUP(E89,'LISTADO ATM'!$A$2:$C$902,3,0)</f>
        <v>DISTRITO NACIONAL</v>
      </c>
      <c r="B89" s="117" t="s">
        <v>2597</v>
      </c>
      <c r="C89" s="99">
        <v>44408.250960648147</v>
      </c>
      <c r="D89" s="99" t="s">
        <v>2465</v>
      </c>
      <c r="E89" s="140">
        <v>567</v>
      </c>
      <c r="F89" s="164" t="str">
        <f>VLOOKUP(E89,VIP!$A$2:$O14814,2,0)</f>
        <v>DRBR015</v>
      </c>
      <c r="G89" s="164" t="str">
        <f>VLOOKUP(E89,'LISTADO ATM'!$A$2:$B$901,2,0)</f>
        <v xml:space="preserve">ATM Oficina Máximo Gómez </v>
      </c>
      <c r="H89" s="164" t="str">
        <f>VLOOKUP(E89,VIP!$A$2:$O19775,7,FALSE)</f>
        <v>Si</v>
      </c>
      <c r="I89" s="164" t="str">
        <f>VLOOKUP(E89,VIP!$A$2:$O11740,8,FALSE)</f>
        <v>Si</v>
      </c>
      <c r="J89" s="164" t="str">
        <f>VLOOKUP(E89,VIP!$A$2:$O11690,8,FALSE)</f>
        <v>Si</v>
      </c>
      <c r="K89" s="164" t="str">
        <f>VLOOKUP(E89,VIP!$A$2:$O15264,6,0)</f>
        <v>NO</v>
      </c>
      <c r="L89" s="145" t="s">
        <v>2438</v>
      </c>
      <c r="M89" s="98" t="s">
        <v>2442</v>
      </c>
      <c r="N89" s="98" t="s">
        <v>2449</v>
      </c>
      <c r="O89" s="164" t="s">
        <v>2466</v>
      </c>
      <c r="P89" s="98"/>
      <c r="Q89" s="98" t="s">
        <v>2438</v>
      </c>
    </row>
    <row r="90" spans="1:17" ht="18" x14ac:dyDescent="0.25">
      <c r="A90" s="164" t="str">
        <f>VLOOKUP(E90,'LISTADO ATM'!$A$2:$C$902,3,0)</f>
        <v>DISTRITO NACIONAL</v>
      </c>
      <c r="B90" s="117" t="s">
        <v>2599</v>
      </c>
      <c r="C90" s="99">
        <v>44408.452905092592</v>
      </c>
      <c r="D90" s="99" t="s">
        <v>2445</v>
      </c>
      <c r="E90" s="140">
        <v>572</v>
      </c>
      <c r="F90" s="164" t="str">
        <f>VLOOKUP(E90,VIP!$A$2:$O14815,2,0)</f>
        <v>DRBR174</v>
      </c>
      <c r="G90" s="164" t="str">
        <f>VLOOKUP(E90,'LISTADO ATM'!$A$2:$B$901,2,0)</f>
        <v xml:space="preserve">ATM Olé Ovando </v>
      </c>
      <c r="H90" s="164" t="str">
        <f>VLOOKUP(E90,VIP!$A$2:$O19776,7,FALSE)</f>
        <v>Si</v>
      </c>
      <c r="I90" s="164" t="str">
        <f>VLOOKUP(E90,VIP!$A$2:$O11741,8,FALSE)</f>
        <v>Si</v>
      </c>
      <c r="J90" s="164" t="str">
        <f>VLOOKUP(E90,VIP!$A$2:$O11691,8,FALSE)</f>
        <v>Si</v>
      </c>
      <c r="K90" s="164" t="str">
        <f>VLOOKUP(E90,VIP!$A$2:$O15265,6,0)</f>
        <v>NO</v>
      </c>
      <c r="L90" s="145" t="s">
        <v>2438</v>
      </c>
      <c r="M90" s="98" t="s">
        <v>2442</v>
      </c>
      <c r="N90" s="98" t="s">
        <v>2449</v>
      </c>
      <c r="O90" s="165" t="s">
        <v>2450</v>
      </c>
      <c r="P90" s="98"/>
      <c r="Q90" s="98" t="s">
        <v>2438</v>
      </c>
    </row>
    <row r="91" spans="1:17" ht="18" x14ac:dyDescent="0.25">
      <c r="A91" s="165" t="str">
        <f>VLOOKUP(E91,'LISTADO ATM'!$A$2:$C$902,3,0)</f>
        <v>DISTRITO NACIONAL</v>
      </c>
      <c r="B91" s="117" t="s">
        <v>2626</v>
      </c>
      <c r="C91" s="99">
        <v>44408.650358796294</v>
      </c>
      <c r="D91" s="99" t="s">
        <v>2465</v>
      </c>
      <c r="E91" s="140">
        <v>194</v>
      </c>
      <c r="F91" s="165" t="str">
        <f>VLOOKUP(E91,VIP!$A$2:$O14854,2,0)</f>
        <v>DRBR194</v>
      </c>
      <c r="G91" s="165" t="str">
        <f>VLOOKUP(E91,'LISTADO ATM'!$A$2:$B$901,2,0)</f>
        <v xml:space="preserve">ATM UNP Pantoja </v>
      </c>
      <c r="H91" s="165" t="str">
        <f>VLOOKUP(E91,VIP!$A$2:$O19815,7,FALSE)</f>
        <v>Si</v>
      </c>
      <c r="I91" s="165" t="str">
        <f>VLOOKUP(E91,VIP!$A$2:$O11780,8,FALSE)</f>
        <v>No</v>
      </c>
      <c r="J91" s="165" t="str">
        <f>VLOOKUP(E91,VIP!$A$2:$O11730,8,FALSE)</f>
        <v>No</v>
      </c>
      <c r="K91" s="165" t="str">
        <f>VLOOKUP(E91,VIP!$A$2:$O15304,6,0)</f>
        <v>NO</v>
      </c>
      <c r="L91" s="145" t="s">
        <v>2438</v>
      </c>
      <c r="M91" s="98" t="s">
        <v>2442</v>
      </c>
      <c r="N91" s="98" t="s">
        <v>2449</v>
      </c>
      <c r="O91" s="165" t="s">
        <v>2466</v>
      </c>
      <c r="P91" s="98"/>
      <c r="Q91" s="98" t="s">
        <v>2438</v>
      </c>
    </row>
    <row r="92" spans="1:17" ht="18" x14ac:dyDescent="0.25">
      <c r="A92" s="165" t="str">
        <f>VLOOKUP(E92,'LISTADO ATM'!$A$2:$C$902,3,0)</f>
        <v>DISTRITO NACIONAL</v>
      </c>
      <c r="B92" s="117" t="s">
        <v>2622</v>
      </c>
      <c r="C92" s="99">
        <v>44408.697939814818</v>
      </c>
      <c r="D92" s="99" t="s">
        <v>2465</v>
      </c>
      <c r="E92" s="140">
        <v>160</v>
      </c>
      <c r="F92" s="165" t="str">
        <f>VLOOKUP(E92,VIP!$A$2:$O14838,2,0)</f>
        <v>DRBR160</v>
      </c>
      <c r="G92" s="165" t="str">
        <f>VLOOKUP(E92,'LISTADO ATM'!$A$2:$B$901,2,0)</f>
        <v xml:space="preserve">ATM Oficina Herrera </v>
      </c>
      <c r="H92" s="165" t="str">
        <f>VLOOKUP(E92,VIP!$A$2:$O19799,7,FALSE)</f>
        <v>Si</v>
      </c>
      <c r="I92" s="165" t="str">
        <f>VLOOKUP(E92,VIP!$A$2:$O11764,8,FALSE)</f>
        <v>Si</v>
      </c>
      <c r="J92" s="165" t="str">
        <f>VLOOKUP(E92,VIP!$A$2:$O11714,8,FALSE)</f>
        <v>Si</v>
      </c>
      <c r="K92" s="165" t="str">
        <f>VLOOKUP(E92,VIP!$A$2:$O15288,6,0)</f>
        <v>NO</v>
      </c>
      <c r="L92" s="145" t="s">
        <v>2438</v>
      </c>
      <c r="M92" s="98" t="s">
        <v>2442</v>
      </c>
      <c r="N92" s="98" t="s">
        <v>2449</v>
      </c>
      <c r="O92" s="165" t="s">
        <v>2466</v>
      </c>
      <c r="P92" s="98"/>
      <c r="Q92" s="98" t="s">
        <v>2438</v>
      </c>
    </row>
    <row r="93" spans="1:17" ht="18" x14ac:dyDescent="0.25">
      <c r="A93" s="165" t="str">
        <f>VLOOKUP(E93,'LISTADO ATM'!$A$2:$C$902,3,0)</f>
        <v>ESTE</v>
      </c>
      <c r="B93" s="117" t="s">
        <v>2621</v>
      </c>
      <c r="C93" s="99">
        <v>44408.700266203705</v>
      </c>
      <c r="D93" s="99" t="s">
        <v>2465</v>
      </c>
      <c r="E93" s="140">
        <v>912</v>
      </c>
      <c r="F93" s="165" t="str">
        <f>VLOOKUP(E93,VIP!$A$2:$O14837,2,0)</f>
        <v>DRBR973</v>
      </c>
      <c r="G93" s="165" t="str">
        <f>VLOOKUP(E93,'LISTADO ATM'!$A$2:$B$901,2,0)</f>
        <v xml:space="preserve">ATM Oficina San Pedro II </v>
      </c>
      <c r="H93" s="165" t="str">
        <f>VLOOKUP(E93,VIP!$A$2:$O19798,7,FALSE)</f>
        <v>Si</v>
      </c>
      <c r="I93" s="165" t="str">
        <f>VLOOKUP(E93,VIP!$A$2:$O11763,8,FALSE)</f>
        <v>Si</v>
      </c>
      <c r="J93" s="165" t="str">
        <f>VLOOKUP(E93,VIP!$A$2:$O11713,8,FALSE)</f>
        <v>Si</v>
      </c>
      <c r="K93" s="165" t="str">
        <f>VLOOKUP(E93,VIP!$A$2:$O15287,6,0)</f>
        <v>SI</v>
      </c>
      <c r="L93" s="145" t="s">
        <v>2438</v>
      </c>
      <c r="M93" s="98" t="s">
        <v>2442</v>
      </c>
      <c r="N93" s="98" t="s">
        <v>2449</v>
      </c>
      <c r="O93" s="165" t="s">
        <v>2466</v>
      </c>
      <c r="P93" s="98"/>
      <c r="Q93" s="98" t="s">
        <v>2438</v>
      </c>
    </row>
    <row r="94" spans="1:17" ht="18" x14ac:dyDescent="0.25">
      <c r="A94" s="165" t="str">
        <f>VLOOKUP(E94,'LISTADO ATM'!$A$2:$C$902,3,0)</f>
        <v>ESTE</v>
      </c>
      <c r="B94" s="117" t="s">
        <v>2641</v>
      </c>
      <c r="C94" s="99">
        <v>44408.843622685185</v>
      </c>
      <c r="D94" s="99" t="s">
        <v>2465</v>
      </c>
      <c r="E94" s="140">
        <v>385</v>
      </c>
      <c r="F94" s="165" t="str">
        <f>VLOOKUP(E94,VIP!$A$2:$O14856,2,0)</f>
        <v>DRBR385</v>
      </c>
      <c r="G94" s="165" t="str">
        <f>VLOOKUP(E94,'LISTADO ATM'!$A$2:$B$901,2,0)</f>
        <v xml:space="preserve">ATM Plaza Verón I </v>
      </c>
      <c r="H94" s="165" t="str">
        <f>VLOOKUP(E94,VIP!$A$2:$O19817,7,FALSE)</f>
        <v>Si</v>
      </c>
      <c r="I94" s="165" t="str">
        <f>VLOOKUP(E94,VIP!$A$2:$O11782,8,FALSE)</f>
        <v>Si</v>
      </c>
      <c r="J94" s="165" t="str">
        <f>VLOOKUP(E94,VIP!$A$2:$O11732,8,FALSE)</f>
        <v>Si</v>
      </c>
      <c r="K94" s="165" t="str">
        <f>VLOOKUP(E94,VIP!$A$2:$O15306,6,0)</f>
        <v>NO</v>
      </c>
      <c r="L94" s="145" t="s">
        <v>2438</v>
      </c>
      <c r="M94" s="98" t="s">
        <v>2442</v>
      </c>
      <c r="N94" s="98" t="s">
        <v>2449</v>
      </c>
      <c r="O94" s="165" t="s">
        <v>2466</v>
      </c>
      <c r="P94" s="98"/>
      <c r="Q94" s="98" t="s">
        <v>2438</v>
      </c>
    </row>
    <row r="95" spans="1:17" ht="18" x14ac:dyDescent="0.25">
      <c r="A95" s="165" t="str">
        <f>VLOOKUP(E95,'LISTADO ATM'!$A$2:$C$902,3,0)</f>
        <v>ESTE</v>
      </c>
      <c r="B95" s="117" t="s">
        <v>2636</v>
      </c>
      <c r="C95" s="99">
        <v>44408.892951388887</v>
      </c>
      <c r="D95" s="99" t="s">
        <v>2465</v>
      </c>
      <c r="E95" s="140">
        <v>111</v>
      </c>
      <c r="F95" s="165" t="str">
        <f>VLOOKUP(E95,VIP!$A$2:$O14845,2,0)</f>
        <v>DRBR111</v>
      </c>
      <c r="G95" s="165" t="str">
        <f>VLOOKUP(E95,'LISTADO ATM'!$A$2:$B$901,2,0)</f>
        <v xml:space="preserve">ATM Oficina San Pedro </v>
      </c>
      <c r="H95" s="165" t="str">
        <f>VLOOKUP(E95,VIP!$A$2:$O19806,7,FALSE)</f>
        <v>Si</v>
      </c>
      <c r="I95" s="165" t="str">
        <f>VLOOKUP(E95,VIP!$A$2:$O11771,8,FALSE)</f>
        <v>Si</v>
      </c>
      <c r="J95" s="165" t="str">
        <f>VLOOKUP(E95,VIP!$A$2:$O11721,8,FALSE)</f>
        <v>Si</v>
      </c>
      <c r="K95" s="165" t="str">
        <f>VLOOKUP(E95,VIP!$A$2:$O15295,6,0)</f>
        <v>SI</v>
      </c>
      <c r="L95" s="145" t="s">
        <v>2438</v>
      </c>
      <c r="M95" s="98" t="s">
        <v>2442</v>
      </c>
      <c r="N95" s="98" t="s">
        <v>2449</v>
      </c>
      <c r="O95" s="165" t="s">
        <v>2466</v>
      </c>
      <c r="P95" s="98"/>
      <c r="Q95" s="98" t="s">
        <v>2438</v>
      </c>
    </row>
    <row r="96" spans="1:17" ht="18" x14ac:dyDescent="0.25">
      <c r="A96" s="165" t="str">
        <f>VLOOKUP(E96,'LISTADO ATM'!$A$2:$C$902,3,0)</f>
        <v>NORTE</v>
      </c>
      <c r="B96" s="117" t="s">
        <v>2658</v>
      </c>
      <c r="C96" s="99">
        <v>44409.462939814817</v>
      </c>
      <c r="D96" s="99" t="s">
        <v>2601</v>
      </c>
      <c r="E96" s="140">
        <v>88</v>
      </c>
      <c r="F96" s="165" t="str">
        <f>VLOOKUP(E96,VIP!$A$2:$O14837,2,0)</f>
        <v>DRBR088</v>
      </c>
      <c r="G96" s="165" t="str">
        <f>VLOOKUP(E96,'LISTADO ATM'!$A$2:$B$901,2,0)</f>
        <v xml:space="preserve">ATM S/M La Fuente (Santiago) </v>
      </c>
      <c r="H96" s="165" t="str">
        <f>VLOOKUP(E96,VIP!$A$2:$O19798,7,FALSE)</f>
        <v>Si</v>
      </c>
      <c r="I96" s="165" t="str">
        <f>VLOOKUP(E96,VIP!$A$2:$O11763,8,FALSE)</f>
        <v>Si</v>
      </c>
      <c r="J96" s="165" t="str">
        <f>VLOOKUP(E96,VIP!$A$2:$O11713,8,FALSE)</f>
        <v>Si</v>
      </c>
      <c r="K96" s="165" t="str">
        <f>VLOOKUP(E96,VIP!$A$2:$O15287,6,0)</f>
        <v>NO</v>
      </c>
      <c r="L96" s="145" t="s">
        <v>2438</v>
      </c>
      <c r="M96" s="98" t="s">
        <v>2442</v>
      </c>
      <c r="N96" s="98" t="s">
        <v>2449</v>
      </c>
      <c r="O96" s="165" t="s">
        <v>2647</v>
      </c>
      <c r="P96" s="98"/>
      <c r="Q96" s="98" t="s">
        <v>2438</v>
      </c>
    </row>
    <row r="97" spans="1:17" ht="18" x14ac:dyDescent="0.25">
      <c r="A97" s="165" t="str">
        <f>VLOOKUP(E97,'LISTADO ATM'!$A$2:$C$902,3,0)</f>
        <v>DISTRITO NACIONAL</v>
      </c>
      <c r="B97" s="117" t="s">
        <v>2654</v>
      </c>
      <c r="C97" s="99">
        <v>44409.495173611111</v>
      </c>
      <c r="D97" s="99" t="s">
        <v>2445</v>
      </c>
      <c r="E97" s="140">
        <v>406</v>
      </c>
      <c r="F97" s="165" t="str">
        <f>VLOOKUP(E97,VIP!$A$2:$O14833,2,0)</f>
        <v>DRBR406</v>
      </c>
      <c r="G97" s="165" t="str">
        <f>VLOOKUP(E97,'LISTADO ATM'!$A$2:$B$901,2,0)</f>
        <v xml:space="preserve">ATM UNP Plaza Lama Máximo Gómez </v>
      </c>
      <c r="H97" s="165" t="str">
        <f>VLOOKUP(E97,VIP!$A$2:$O19794,7,FALSE)</f>
        <v>Si</v>
      </c>
      <c r="I97" s="165" t="str">
        <f>VLOOKUP(E97,VIP!$A$2:$O11759,8,FALSE)</f>
        <v>Si</v>
      </c>
      <c r="J97" s="165" t="str">
        <f>VLOOKUP(E97,VIP!$A$2:$O11709,8,FALSE)</f>
        <v>Si</v>
      </c>
      <c r="K97" s="165" t="str">
        <f>VLOOKUP(E97,VIP!$A$2:$O15283,6,0)</f>
        <v>SI</v>
      </c>
      <c r="L97" s="145" t="s">
        <v>2438</v>
      </c>
      <c r="M97" s="98" t="s">
        <v>2442</v>
      </c>
      <c r="N97" s="98" t="s">
        <v>2449</v>
      </c>
      <c r="O97" s="165" t="s">
        <v>2450</v>
      </c>
      <c r="P97" s="98"/>
      <c r="Q97" s="98" t="s">
        <v>2438</v>
      </c>
    </row>
    <row r="98" spans="1:17" ht="18" x14ac:dyDescent="0.25">
      <c r="A98" s="165" t="str">
        <f>VLOOKUP(E98,'LISTADO ATM'!$A$2:$C$902,3,0)</f>
        <v>NORTE</v>
      </c>
      <c r="B98" s="117" t="s">
        <v>2699</v>
      </c>
      <c r="C98" s="99">
        <v>44409.691076388888</v>
      </c>
      <c r="D98" s="99" t="s">
        <v>2465</v>
      </c>
      <c r="E98" s="140">
        <v>888</v>
      </c>
      <c r="F98" s="165" t="str">
        <f>VLOOKUP(E98,VIP!$A$2:$O14857,2,0)</f>
        <v>DRBR888</v>
      </c>
      <c r="G98" s="165" t="str">
        <f>VLOOKUP(E98,'LISTADO ATM'!$A$2:$B$901,2,0)</f>
        <v>ATM Oficina galeria 56 II (SFM)</v>
      </c>
      <c r="H98" s="165" t="str">
        <f>VLOOKUP(E98,VIP!$A$2:$O19818,7,FALSE)</f>
        <v>Si</v>
      </c>
      <c r="I98" s="165" t="str">
        <f>VLOOKUP(E98,VIP!$A$2:$O11783,8,FALSE)</f>
        <v>Si</v>
      </c>
      <c r="J98" s="165" t="str">
        <f>VLOOKUP(E98,VIP!$A$2:$O11733,8,FALSE)</f>
        <v>Si</v>
      </c>
      <c r="K98" s="165" t="str">
        <f>VLOOKUP(E98,VIP!$A$2:$O15307,6,0)</f>
        <v>SI</v>
      </c>
      <c r="L98" s="145" t="s">
        <v>2438</v>
      </c>
      <c r="M98" s="98" t="s">
        <v>2442</v>
      </c>
      <c r="N98" s="98" t="s">
        <v>2449</v>
      </c>
      <c r="O98" s="165" t="s">
        <v>2466</v>
      </c>
      <c r="P98" s="98"/>
      <c r="Q98" s="98" t="s">
        <v>2438</v>
      </c>
    </row>
    <row r="99" spans="1:17" ht="18" x14ac:dyDescent="0.25">
      <c r="A99" s="165" t="str">
        <f>VLOOKUP(E99,'LISTADO ATM'!$A$2:$C$902,3,0)</f>
        <v>DISTRITO NACIONAL</v>
      </c>
      <c r="B99" s="117" t="s">
        <v>2716</v>
      </c>
      <c r="C99" s="99">
        <v>44409.828356481485</v>
      </c>
      <c r="D99" s="99" t="s">
        <v>2445</v>
      </c>
      <c r="E99" s="140">
        <v>696</v>
      </c>
      <c r="F99" s="165" t="str">
        <f>VLOOKUP(E99,VIP!$A$2:$O14846,2,0)</f>
        <v>DRBR696</v>
      </c>
      <c r="G99" s="165" t="str">
        <f>VLOOKUP(E99,'LISTADO ATM'!$A$2:$B$901,2,0)</f>
        <v>ATM Olé Jacobo Majluta</v>
      </c>
      <c r="H99" s="165" t="str">
        <f>VLOOKUP(E99,VIP!$A$2:$O19807,7,FALSE)</f>
        <v>Si</v>
      </c>
      <c r="I99" s="165" t="str">
        <f>VLOOKUP(E99,VIP!$A$2:$O11772,8,FALSE)</f>
        <v>Si</v>
      </c>
      <c r="J99" s="165" t="str">
        <f>VLOOKUP(E99,VIP!$A$2:$O11722,8,FALSE)</f>
        <v>Si</v>
      </c>
      <c r="K99" s="165" t="str">
        <f>VLOOKUP(E99,VIP!$A$2:$O15296,6,0)</f>
        <v>NO</v>
      </c>
      <c r="L99" s="145" t="s">
        <v>2438</v>
      </c>
      <c r="M99" s="98" t="s">
        <v>2442</v>
      </c>
      <c r="N99" s="98" t="s">
        <v>2449</v>
      </c>
      <c r="O99" s="165" t="s">
        <v>2450</v>
      </c>
      <c r="P99" s="98"/>
      <c r="Q99" s="98" t="s">
        <v>2438</v>
      </c>
    </row>
    <row r="100" spans="1:17" ht="18" x14ac:dyDescent="0.25">
      <c r="A100" s="165" t="str">
        <f>VLOOKUP(E100,'LISTADO ATM'!$A$2:$C$902,3,0)</f>
        <v>NORTE</v>
      </c>
      <c r="B100" s="117" t="s">
        <v>2703</v>
      </c>
      <c r="C100" s="99">
        <v>44409.909814814811</v>
      </c>
      <c r="D100" s="99" t="s">
        <v>2465</v>
      </c>
      <c r="E100" s="140">
        <v>291</v>
      </c>
      <c r="F100" s="165" t="str">
        <f>VLOOKUP(E100,VIP!$A$2:$O14833,2,0)</f>
        <v>DRBR291</v>
      </c>
      <c r="G100" s="165" t="str">
        <f>VLOOKUP(E100,'LISTADO ATM'!$A$2:$B$901,2,0)</f>
        <v xml:space="preserve">ATM S/M Jumbo Las Colinas </v>
      </c>
      <c r="H100" s="165" t="str">
        <f>VLOOKUP(E100,VIP!$A$2:$O19794,7,FALSE)</f>
        <v>Si</v>
      </c>
      <c r="I100" s="165" t="str">
        <f>VLOOKUP(E100,VIP!$A$2:$O11759,8,FALSE)</f>
        <v>Si</v>
      </c>
      <c r="J100" s="165" t="str">
        <f>VLOOKUP(E100,VIP!$A$2:$O11709,8,FALSE)</f>
        <v>Si</v>
      </c>
      <c r="K100" s="165" t="str">
        <f>VLOOKUP(E100,VIP!$A$2:$O15283,6,0)</f>
        <v>NO</v>
      </c>
      <c r="L100" s="145" t="s">
        <v>2438</v>
      </c>
      <c r="M100" s="98" t="s">
        <v>2442</v>
      </c>
      <c r="N100" s="98" t="s">
        <v>2449</v>
      </c>
      <c r="O100" s="165" t="s">
        <v>2466</v>
      </c>
      <c r="P100" s="98"/>
      <c r="Q100" s="98" t="s">
        <v>2438</v>
      </c>
    </row>
    <row r="101" spans="1:17" ht="18" x14ac:dyDescent="0.25">
      <c r="A101" s="165" t="str">
        <f>VLOOKUP(E101,'LISTADO ATM'!$A$2:$C$902,3,0)</f>
        <v>NORTE</v>
      </c>
      <c r="B101" s="117" t="s">
        <v>2702</v>
      </c>
      <c r="C101" s="99">
        <v>44409.910196759258</v>
      </c>
      <c r="D101" s="99" t="s">
        <v>2465</v>
      </c>
      <c r="E101" s="140">
        <v>142</v>
      </c>
      <c r="F101" s="165" t="str">
        <f>VLOOKUP(E101,VIP!$A$2:$O14832,2,0)</f>
        <v>DRBR142</v>
      </c>
      <c r="G101" s="165" t="str">
        <f>VLOOKUP(E101,'LISTADO ATM'!$A$2:$B$901,2,0)</f>
        <v xml:space="preserve">ATM Centro de Caja Galerías Bonao </v>
      </c>
      <c r="H101" s="165" t="str">
        <f>VLOOKUP(E101,VIP!$A$2:$O19793,7,FALSE)</f>
        <v>Si</v>
      </c>
      <c r="I101" s="165" t="str">
        <f>VLOOKUP(E101,VIP!$A$2:$O11758,8,FALSE)</f>
        <v>Si</v>
      </c>
      <c r="J101" s="165" t="str">
        <f>VLOOKUP(E101,VIP!$A$2:$O11708,8,FALSE)</f>
        <v>Si</v>
      </c>
      <c r="K101" s="165" t="str">
        <f>VLOOKUP(E101,VIP!$A$2:$O15282,6,0)</f>
        <v>SI</v>
      </c>
      <c r="L101" s="145" t="s">
        <v>2438</v>
      </c>
      <c r="M101" s="98" t="s">
        <v>2442</v>
      </c>
      <c r="N101" s="98" t="s">
        <v>2449</v>
      </c>
      <c r="O101" s="165" t="s">
        <v>2466</v>
      </c>
      <c r="P101" s="98"/>
      <c r="Q101" s="98" t="s">
        <v>2438</v>
      </c>
    </row>
    <row r="102" spans="1:17" ht="18" x14ac:dyDescent="0.25">
      <c r="A102" s="165" t="str">
        <f>VLOOKUP(E102,'LISTADO ATM'!$A$2:$C$902,3,0)</f>
        <v>NORTE</v>
      </c>
      <c r="B102" s="117" t="s">
        <v>2763</v>
      </c>
      <c r="C102" s="99">
        <v>44410.38690972222</v>
      </c>
      <c r="D102" s="99" t="s">
        <v>2465</v>
      </c>
      <c r="E102" s="140">
        <v>395</v>
      </c>
      <c r="F102" s="165" t="str">
        <f>VLOOKUP(E102,VIP!$A$2:$O14852,2,0)</f>
        <v>DRBR395</v>
      </c>
      <c r="G102" s="165" t="str">
        <f>VLOOKUP(E102,'LISTADO ATM'!$A$2:$B$901,2,0)</f>
        <v xml:space="preserve">ATM UNP Sabana Iglesia </v>
      </c>
      <c r="H102" s="165" t="str">
        <f>VLOOKUP(E102,VIP!$A$2:$O19813,7,FALSE)</f>
        <v>Si</v>
      </c>
      <c r="I102" s="165" t="str">
        <f>VLOOKUP(E102,VIP!$A$2:$O11778,8,FALSE)</f>
        <v>Si</v>
      </c>
      <c r="J102" s="165" t="str">
        <f>VLOOKUP(E102,VIP!$A$2:$O11728,8,FALSE)</f>
        <v>Si</v>
      </c>
      <c r="K102" s="165" t="str">
        <f>VLOOKUP(E102,VIP!$A$2:$O15302,6,0)</f>
        <v>NO</v>
      </c>
      <c r="L102" s="145" t="s">
        <v>2438</v>
      </c>
      <c r="M102" s="98" t="s">
        <v>2442</v>
      </c>
      <c r="N102" s="98" t="s">
        <v>2449</v>
      </c>
      <c r="O102" s="165" t="s">
        <v>2592</v>
      </c>
      <c r="P102" s="98"/>
      <c r="Q102" s="98" t="s">
        <v>2438</v>
      </c>
    </row>
    <row r="103" spans="1:17" ht="18" x14ac:dyDescent="0.25">
      <c r="A103" s="165" t="str">
        <f>VLOOKUP(E103,'LISTADO ATM'!$A$2:$C$902,3,0)</f>
        <v>NORTE</v>
      </c>
      <c r="B103" s="117" t="s">
        <v>2756</v>
      </c>
      <c r="C103" s="99">
        <v>44410.451666666668</v>
      </c>
      <c r="D103" s="99" t="s">
        <v>2601</v>
      </c>
      <c r="E103" s="140">
        <v>208</v>
      </c>
      <c r="F103" s="165" t="str">
        <f>VLOOKUP(E103,VIP!$A$2:$O14845,2,0)</f>
        <v>DRBR208</v>
      </c>
      <c r="G103" s="165" t="str">
        <f>VLOOKUP(E103,'LISTADO ATM'!$A$2:$B$901,2,0)</f>
        <v xml:space="preserve">ATM UNP Tireo </v>
      </c>
      <c r="H103" s="165" t="str">
        <f>VLOOKUP(E103,VIP!$A$2:$O19806,7,FALSE)</f>
        <v>Si</v>
      </c>
      <c r="I103" s="165" t="str">
        <f>VLOOKUP(E103,VIP!$A$2:$O11771,8,FALSE)</f>
        <v>Si</v>
      </c>
      <c r="J103" s="165" t="str">
        <f>VLOOKUP(E103,VIP!$A$2:$O11721,8,FALSE)</f>
        <v>Si</v>
      </c>
      <c r="K103" s="165" t="str">
        <f>VLOOKUP(E103,VIP!$A$2:$O15295,6,0)</f>
        <v>NO</v>
      </c>
      <c r="L103" s="145" t="s">
        <v>2438</v>
      </c>
      <c r="M103" s="98" t="s">
        <v>2442</v>
      </c>
      <c r="N103" s="98" t="s">
        <v>2449</v>
      </c>
      <c r="O103" s="165" t="s">
        <v>2602</v>
      </c>
      <c r="P103" s="98"/>
      <c r="Q103" s="98" t="s">
        <v>2438</v>
      </c>
    </row>
    <row r="104" spans="1:17" ht="18" x14ac:dyDescent="0.25">
      <c r="A104" s="165" t="str">
        <f>VLOOKUP(E104,'LISTADO ATM'!$A$2:$C$902,3,0)</f>
        <v>DISTRITO NACIONAL</v>
      </c>
      <c r="B104" s="117" t="s">
        <v>2625</v>
      </c>
      <c r="C104" s="99">
        <v>44408.684803240743</v>
      </c>
      <c r="D104" s="99" t="s">
        <v>2177</v>
      </c>
      <c r="E104" s="140">
        <v>887</v>
      </c>
      <c r="F104" s="165" t="str">
        <f>VLOOKUP(E104,VIP!$A$2:$O14849,2,0)</f>
        <v>DRBR887</v>
      </c>
      <c r="G104" s="165" t="str">
        <f>VLOOKUP(E104,'LISTADO ATM'!$A$2:$B$901,2,0)</f>
        <v>ATM S/M Bravo Los Proceres</v>
      </c>
      <c r="H104" s="165" t="str">
        <f>VLOOKUP(E104,VIP!$A$2:$O19810,7,FALSE)</f>
        <v>Si</v>
      </c>
      <c r="I104" s="165" t="str">
        <f>VLOOKUP(E104,VIP!$A$2:$O11775,8,FALSE)</f>
        <v>Si</v>
      </c>
      <c r="J104" s="165" t="str">
        <f>VLOOKUP(E104,VIP!$A$2:$O11725,8,FALSE)</f>
        <v>Si</v>
      </c>
      <c r="K104" s="165" t="str">
        <f>VLOOKUP(E104,VIP!$A$2:$O15299,6,0)</f>
        <v>NO</v>
      </c>
      <c r="L104" s="145" t="s">
        <v>2604</v>
      </c>
      <c r="M104" s="98" t="s">
        <v>2442</v>
      </c>
      <c r="N104" s="98" t="s">
        <v>2449</v>
      </c>
      <c r="O104" s="165" t="s">
        <v>2451</v>
      </c>
      <c r="P104" s="98"/>
      <c r="Q104" s="98" t="s">
        <v>2604</v>
      </c>
    </row>
    <row r="105" spans="1:17" ht="18" x14ac:dyDescent="0.25">
      <c r="A105" s="165" t="str">
        <f>VLOOKUP(E105,'LISTADO ATM'!$A$2:$C$902,3,0)</f>
        <v>ESTE</v>
      </c>
      <c r="B105" s="117" t="s">
        <v>2624</v>
      </c>
      <c r="C105" s="99">
        <v>44408.693993055553</v>
      </c>
      <c r="D105" s="99" t="s">
        <v>2177</v>
      </c>
      <c r="E105" s="140">
        <v>293</v>
      </c>
      <c r="F105" s="165" t="str">
        <f>VLOOKUP(E105,VIP!$A$2:$O14844,2,0)</f>
        <v>DRBR293</v>
      </c>
      <c r="G105" s="165" t="str">
        <f>VLOOKUP(E105,'LISTADO ATM'!$A$2:$B$901,2,0)</f>
        <v xml:space="preserve">ATM S/M Nueva Visión (San Pedro) </v>
      </c>
      <c r="H105" s="165" t="str">
        <f>VLOOKUP(E105,VIP!$A$2:$O19805,7,FALSE)</f>
        <v>Si</v>
      </c>
      <c r="I105" s="165" t="str">
        <f>VLOOKUP(E105,VIP!$A$2:$O11770,8,FALSE)</f>
        <v>Si</v>
      </c>
      <c r="J105" s="165" t="str">
        <f>VLOOKUP(E105,VIP!$A$2:$O11720,8,FALSE)</f>
        <v>Si</v>
      </c>
      <c r="K105" s="165" t="str">
        <f>VLOOKUP(E105,VIP!$A$2:$O15294,6,0)</f>
        <v>NO</v>
      </c>
      <c r="L105" s="145" t="s">
        <v>2604</v>
      </c>
      <c r="M105" s="98" t="s">
        <v>2442</v>
      </c>
      <c r="N105" s="221" t="s">
        <v>2770</v>
      </c>
      <c r="O105" s="165" t="s">
        <v>2451</v>
      </c>
      <c r="P105" s="98"/>
      <c r="Q105" s="98" t="s">
        <v>2604</v>
      </c>
    </row>
    <row r="106" spans="1:17" ht="18" x14ac:dyDescent="0.25">
      <c r="A106" s="165" t="str">
        <f>VLOOKUP(E106,'LISTADO ATM'!$A$2:$C$902,3,0)</f>
        <v>ESTE</v>
      </c>
      <c r="B106" s="117" t="s">
        <v>2623</v>
      </c>
      <c r="C106" s="99">
        <v>44408.694895833331</v>
      </c>
      <c r="D106" s="99" t="s">
        <v>2177</v>
      </c>
      <c r="E106" s="140">
        <v>294</v>
      </c>
      <c r="F106" s="165" t="str">
        <f>VLOOKUP(E106,VIP!$A$2:$O14843,2,0)</f>
        <v>DRBR294</v>
      </c>
      <c r="G106" s="165" t="str">
        <f>VLOOKUP(E106,'LISTADO ATM'!$A$2:$B$901,2,0)</f>
        <v xml:space="preserve">ATM Plaza Zaglul San Pedro II </v>
      </c>
      <c r="H106" s="165" t="str">
        <f>VLOOKUP(E106,VIP!$A$2:$O19804,7,FALSE)</f>
        <v>Si</v>
      </c>
      <c r="I106" s="165" t="str">
        <f>VLOOKUP(E106,VIP!$A$2:$O11769,8,FALSE)</f>
        <v>Si</v>
      </c>
      <c r="J106" s="165" t="str">
        <f>VLOOKUP(E106,VIP!$A$2:$O11719,8,FALSE)</f>
        <v>Si</v>
      </c>
      <c r="K106" s="165" t="str">
        <f>VLOOKUP(E106,VIP!$A$2:$O15293,6,0)</f>
        <v>NO</v>
      </c>
      <c r="L106" s="145" t="s">
        <v>2604</v>
      </c>
      <c r="M106" s="98" t="s">
        <v>2442</v>
      </c>
      <c r="N106" s="221" t="s">
        <v>2770</v>
      </c>
      <c r="O106" s="165" t="s">
        <v>2451</v>
      </c>
      <c r="P106" s="98"/>
      <c r="Q106" s="98" t="s">
        <v>2604</v>
      </c>
    </row>
    <row r="107" spans="1:17" ht="18" x14ac:dyDescent="0.25">
      <c r="A107" s="165" t="str">
        <f>VLOOKUP(E107,'LISTADO ATM'!$A$2:$C$902,3,0)</f>
        <v>NORTE</v>
      </c>
      <c r="B107" s="117" t="s">
        <v>2661</v>
      </c>
      <c r="C107" s="99">
        <v>44409.401446759257</v>
      </c>
      <c r="D107" s="99" t="s">
        <v>2178</v>
      </c>
      <c r="E107" s="140">
        <v>809</v>
      </c>
      <c r="F107" s="165" t="str">
        <f>VLOOKUP(E107,VIP!$A$2:$O14845,2,0)</f>
        <v>DRBR809</v>
      </c>
      <c r="G107" s="165" t="str">
        <f>VLOOKUP(E107,'LISTADO ATM'!$A$2:$B$901,2,0)</f>
        <v>ATM Yoma (Cotuí)</v>
      </c>
      <c r="H107" s="165" t="str">
        <f>VLOOKUP(E107,VIP!$A$2:$O19806,7,FALSE)</f>
        <v>Si</v>
      </c>
      <c r="I107" s="165" t="str">
        <f>VLOOKUP(E107,VIP!$A$2:$O11771,8,FALSE)</f>
        <v>Si</v>
      </c>
      <c r="J107" s="165" t="str">
        <f>VLOOKUP(E107,VIP!$A$2:$O11721,8,FALSE)</f>
        <v>Si</v>
      </c>
      <c r="K107" s="165" t="str">
        <f>VLOOKUP(E107,VIP!$A$2:$O15295,6,0)</f>
        <v>NO</v>
      </c>
      <c r="L107" s="145" t="s">
        <v>2604</v>
      </c>
      <c r="M107" s="98" t="s">
        <v>2442</v>
      </c>
      <c r="N107" s="98" t="s">
        <v>2449</v>
      </c>
      <c r="O107" s="165" t="s">
        <v>2578</v>
      </c>
      <c r="P107" s="98"/>
      <c r="Q107" s="98" t="s">
        <v>2604</v>
      </c>
    </row>
    <row r="108" spans="1:17" ht="18" x14ac:dyDescent="0.25">
      <c r="A108" s="165" t="str">
        <f>VLOOKUP(E108,'LISTADO ATM'!$A$2:$C$902,3,0)</f>
        <v>DISTRITO NACIONAL</v>
      </c>
      <c r="B108" s="117" t="s">
        <v>2714</v>
      </c>
      <c r="C108" s="99">
        <v>44409.837268518517</v>
      </c>
      <c r="D108" s="99" t="s">
        <v>2177</v>
      </c>
      <c r="E108" s="140">
        <v>816</v>
      </c>
      <c r="F108" s="165" t="str">
        <f>VLOOKUP(E108,VIP!$A$2:$O14844,2,0)</f>
        <v>DRBR816</v>
      </c>
      <c r="G108" s="165" t="str">
        <f>VLOOKUP(E108,'LISTADO ATM'!$A$2:$B$901,2,0)</f>
        <v xml:space="preserve">ATM Oficina Pedro Brand </v>
      </c>
      <c r="H108" s="165" t="str">
        <f>VLOOKUP(E108,VIP!$A$2:$O19805,7,FALSE)</f>
        <v>Si</v>
      </c>
      <c r="I108" s="165" t="str">
        <f>VLOOKUP(E108,VIP!$A$2:$O11770,8,FALSE)</f>
        <v>Si</v>
      </c>
      <c r="J108" s="165" t="str">
        <f>VLOOKUP(E108,VIP!$A$2:$O11720,8,FALSE)</f>
        <v>Si</v>
      </c>
      <c r="K108" s="165" t="str">
        <f>VLOOKUP(E108,VIP!$A$2:$O15294,6,0)</f>
        <v>NO</v>
      </c>
      <c r="L108" s="145" t="s">
        <v>2604</v>
      </c>
      <c r="M108" s="98" t="s">
        <v>2442</v>
      </c>
      <c r="N108" s="98" t="s">
        <v>2449</v>
      </c>
      <c r="O108" s="165" t="s">
        <v>2451</v>
      </c>
      <c r="P108" s="98"/>
      <c r="Q108" s="98" t="s">
        <v>2604</v>
      </c>
    </row>
    <row r="109" spans="1:17" ht="18" x14ac:dyDescent="0.25">
      <c r="A109" s="165" t="str">
        <f>VLOOKUP(E109,'LISTADO ATM'!$A$2:$C$902,3,0)</f>
        <v>DISTRITO NACIONAL</v>
      </c>
      <c r="B109" s="117">
        <v>3335972266</v>
      </c>
      <c r="C109" s="99">
        <v>44407.444814814815</v>
      </c>
      <c r="D109" s="99" t="s">
        <v>2465</v>
      </c>
      <c r="E109" s="140">
        <v>813</v>
      </c>
      <c r="F109" s="165" t="str">
        <f>VLOOKUP(E109,VIP!$A$2:$O14797,2,0)</f>
        <v>DRBR815</v>
      </c>
      <c r="G109" s="165" t="str">
        <f>VLOOKUP(E109,'LISTADO ATM'!$A$2:$B$901,2,0)</f>
        <v>ATM Occidental Mall</v>
      </c>
      <c r="H109" s="165" t="str">
        <f>VLOOKUP(E109,VIP!$A$2:$O19758,7,FALSE)</f>
        <v>Si</v>
      </c>
      <c r="I109" s="165" t="str">
        <f>VLOOKUP(E109,VIP!$A$2:$O11723,8,FALSE)</f>
        <v>Si</v>
      </c>
      <c r="J109" s="165" t="str">
        <f>VLOOKUP(E109,VIP!$A$2:$O11673,8,FALSE)</f>
        <v>Si</v>
      </c>
      <c r="K109" s="165" t="str">
        <f>VLOOKUP(E109,VIP!$A$2:$O15247,6,0)</f>
        <v>NO</v>
      </c>
      <c r="L109" s="145" t="s">
        <v>2414</v>
      </c>
      <c r="M109" s="98" t="s">
        <v>2442</v>
      </c>
      <c r="N109" s="98" t="s">
        <v>2449</v>
      </c>
      <c r="O109" s="165" t="s">
        <v>2592</v>
      </c>
      <c r="P109" s="168"/>
      <c r="Q109" s="98" t="s">
        <v>2414</v>
      </c>
    </row>
    <row r="110" spans="1:17" ht="18" x14ac:dyDescent="0.25">
      <c r="A110" s="165" t="str">
        <f>VLOOKUP(E110,'LISTADO ATM'!$A$2:$C$902,3,0)</f>
        <v>ESTE</v>
      </c>
      <c r="B110" s="117">
        <v>3335972512</v>
      </c>
      <c r="C110" s="99">
        <v>44407.51939814815</v>
      </c>
      <c r="D110" s="99" t="s">
        <v>2445</v>
      </c>
      <c r="E110" s="140">
        <v>822</v>
      </c>
      <c r="F110" s="165" t="str">
        <f>VLOOKUP(E110,VIP!$A$2:$O14808,2,0)</f>
        <v>DRBR822</v>
      </c>
      <c r="G110" s="165" t="str">
        <f>VLOOKUP(E110,'LISTADO ATM'!$A$2:$B$901,2,0)</f>
        <v xml:space="preserve">ATM INDUSPALMA </v>
      </c>
      <c r="H110" s="165" t="str">
        <f>VLOOKUP(E110,VIP!$A$2:$O19769,7,FALSE)</f>
        <v>Si</v>
      </c>
      <c r="I110" s="165" t="str">
        <f>VLOOKUP(E110,VIP!$A$2:$O11734,8,FALSE)</f>
        <v>Si</v>
      </c>
      <c r="J110" s="165" t="str">
        <f>VLOOKUP(E110,VIP!$A$2:$O11684,8,FALSE)</f>
        <v>Si</v>
      </c>
      <c r="K110" s="165" t="str">
        <f>VLOOKUP(E110,VIP!$A$2:$O15258,6,0)</f>
        <v>NO</v>
      </c>
      <c r="L110" s="145" t="s">
        <v>2414</v>
      </c>
      <c r="M110" s="98" t="s">
        <v>2442</v>
      </c>
      <c r="N110" s="98" t="s">
        <v>2449</v>
      </c>
      <c r="O110" s="165" t="s">
        <v>2450</v>
      </c>
      <c r="P110" s="168"/>
      <c r="Q110" s="98" t="s">
        <v>2414</v>
      </c>
    </row>
    <row r="111" spans="1:17" ht="18" x14ac:dyDescent="0.25">
      <c r="A111" s="165" t="str">
        <f>VLOOKUP(E111,'LISTADO ATM'!$A$2:$C$902,3,0)</f>
        <v>SUR</v>
      </c>
      <c r="B111" s="117">
        <v>3335973187</v>
      </c>
      <c r="C111" s="99">
        <v>44407.902638888889</v>
      </c>
      <c r="D111" s="99" t="s">
        <v>2465</v>
      </c>
      <c r="E111" s="140">
        <v>780</v>
      </c>
      <c r="F111" s="165" t="str">
        <f>VLOOKUP(E111,VIP!$A$2:$O14808,2,0)</f>
        <v>DRBR041</v>
      </c>
      <c r="G111" s="165" t="str">
        <f>VLOOKUP(E111,'LISTADO ATM'!$A$2:$B$901,2,0)</f>
        <v xml:space="preserve">ATM Oficina Barahona I </v>
      </c>
      <c r="H111" s="165" t="str">
        <f>VLOOKUP(E111,VIP!$A$2:$O19769,7,FALSE)</f>
        <v>Si</v>
      </c>
      <c r="I111" s="165" t="str">
        <f>VLOOKUP(E111,VIP!$A$2:$O11734,8,FALSE)</f>
        <v>Si</v>
      </c>
      <c r="J111" s="165" t="str">
        <f>VLOOKUP(E111,VIP!$A$2:$O11684,8,FALSE)</f>
        <v>Si</v>
      </c>
      <c r="K111" s="165" t="str">
        <f>VLOOKUP(E111,VIP!$A$2:$O15258,6,0)</f>
        <v>SI</v>
      </c>
      <c r="L111" s="145" t="s">
        <v>2414</v>
      </c>
      <c r="M111" s="98" t="s">
        <v>2442</v>
      </c>
      <c r="N111" s="98" t="s">
        <v>2449</v>
      </c>
      <c r="O111" s="165" t="s">
        <v>2466</v>
      </c>
      <c r="P111" s="98"/>
      <c r="Q111" s="98" t="s">
        <v>2414</v>
      </c>
    </row>
    <row r="112" spans="1:17" ht="18" x14ac:dyDescent="0.25">
      <c r="A112" s="165" t="str">
        <f>VLOOKUP(E112,'LISTADO ATM'!$A$2:$C$902,3,0)</f>
        <v>DISTRITO NACIONAL</v>
      </c>
      <c r="B112" s="117" t="s">
        <v>2600</v>
      </c>
      <c r="C112" s="99">
        <v>44408.424907407411</v>
      </c>
      <c r="D112" s="99" t="s">
        <v>2465</v>
      </c>
      <c r="E112" s="140">
        <v>347</v>
      </c>
      <c r="F112" s="165" t="str">
        <f>VLOOKUP(E112,VIP!$A$2:$O14828,2,0)</f>
        <v>DRBR347</v>
      </c>
      <c r="G112" s="165" t="str">
        <f>VLOOKUP(E112,'LISTADO ATM'!$A$2:$B$901,2,0)</f>
        <v>ATM Patio de Colombia</v>
      </c>
      <c r="H112" s="165" t="str">
        <f>VLOOKUP(E112,VIP!$A$2:$O19789,7,FALSE)</f>
        <v>N/A</v>
      </c>
      <c r="I112" s="165" t="str">
        <f>VLOOKUP(E112,VIP!$A$2:$O11754,8,FALSE)</f>
        <v>N/A</v>
      </c>
      <c r="J112" s="165" t="str">
        <f>VLOOKUP(E112,VIP!$A$2:$O11704,8,FALSE)</f>
        <v>N/A</v>
      </c>
      <c r="K112" s="165" t="str">
        <f>VLOOKUP(E112,VIP!$A$2:$O15278,6,0)</f>
        <v>N/A</v>
      </c>
      <c r="L112" s="145" t="s">
        <v>2414</v>
      </c>
      <c r="M112" s="98" t="s">
        <v>2442</v>
      </c>
      <c r="N112" s="98" t="s">
        <v>2449</v>
      </c>
      <c r="O112" s="165" t="s">
        <v>2466</v>
      </c>
      <c r="P112" s="98"/>
      <c r="Q112" s="98" t="s">
        <v>2414</v>
      </c>
    </row>
    <row r="113" spans="1:17" ht="18" x14ac:dyDescent="0.25">
      <c r="A113" s="165" t="str">
        <f>VLOOKUP(E113,'LISTADO ATM'!$A$2:$C$902,3,0)</f>
        <v>SUR</v>
      </c>
      <c r="B113" s="117" t="s">
        <v>2612</v>
      </c>
      <c r="C113" s="99">
        <v>44408.535486111112</v>
      </c>
      <c r="D113" s="99" t="s">
        <v>2465</v>
      </c>
      <c r="E113" s="140">
        <v>829</v>
      </c>
      <c r="F113" s="165" t="str">
        <f>VLOOKUP(E113,VIP!$A$2:$O14841,2,0)</f>
        <v>DRBR829</v>
      </c>
      <c r="G113" s="165" t="str">
        <f>VLOOKUP(E113,'LISTADO ATM'!$A$2:$B$901,2,0)</f>
        <v xml:space="preserve">ATM UNP Multicentro Sirena Baní </v>
      </c>
      <c r="H113" s="165" t="str">
        <f>VLOOKUP(E113,VIP!$A$2:$O19802,7,FALSE)</f>
        <v>Si</v>
      </c>
      <c r="I113" s="165" t="str">
        <f>VLOOKUP(E113,VIP!$A$2:$O11767,8,FALSE)</f>
        <v>Si</v>
      </c>
      <c r="J113" s="165" t="str">
        <f>VLOOKUP(E113,VIP!$A$2:$O11717,8,FALSE)</f>
        <v>Si</v>
      </c>
      <c r="K113" s="165" t="str">
        <f>VLOOKUP(E113,VIP!$A$2:$O15291,6,0)</f>
        <v>NO</v>
      </c>
      <c r="L113" s="145" t="s">
        <v>2414</v>
      </c>
      <c r="M113" s="98" t="s">
        <v>2442</v>
      </c>
      <c r="N113" s="98" t="s">
        <v>2449</v>
      </c>
      <c r="O113" s="165" t="s">
        <v>2466</v>
      </c>
      <c r="P113" s="98"/>
      <c r="Q113" s="98" t="s">
        <v>2414</v>
      </c>
    </row>
    <row r="114" spans="1:17" ht="18" x14ac:dyDescent="0.25">
      <c r="A114" s="165" t="str">
        <f>VLOOKUP(E114,'LISTADO ATM'!$A$2:$C$902,3,0)</f>
        <v>ESTE</v>
      </c>
      <c r="B114" s="117" t="s">
        <v>2610</v>
      </c>
      <c r="C114" s="99">
        <v>44408.580254629633</v>
      </c>
      <c r="D114" s="99" t="s">
        <v>2445</v>
      </c>
      <c r="E114" s="140">
        <v>608</v>
      </c>
      <c r="F114" s="165" t="str">
        <f>VLOOKUP(E114,VIP!$A$2:$O14836,2,0)</f>
        <v>DRBR305</v>
      </c>
      <c r="G114" s="165" t="str">
        <f>VLOOKUP(E114,'LISTADO ATM'!$A$2:$B$901,2,0)</f>
        <v xml:space="preserve">ATM Oficina Jumbo (San Pedro) </v>
      </c>
      <c r="H114" s="165" t="str">
        <f>VLOOKUP(E114,VIP!$A$2:$O19797,7,FALSE)</f>
        <v>Si</v>
      </c>
      <c r="I114" s="165" t="str">
        <f>VLOOKUP(E114,VIP!$A$2:$O11762,8,FALSE)</f>
        <v>Si</v>
      </c>
      <c r="J114" s="165" t="str">
        <f>VLOOKUP(E114,VIP!$A$2:$O11712,8,FALSE)</f>
        <v>Si</v>
      </c>
      <c r="K114" s="165" t="str">
        <f>VLOOKUP(E114,VIP!$A$2:$O15286,6,0)</f>
        <v>SI</v>
      </c>
      <c r="L114" s="145" t="s">
        <v>2414</v>
      </c>
      <c r="M114" s="98" t="s">
        <v>2442</v>
      </c>
      <c r="N114" s="221" t="s">
        <v>2770</v>
      </c>
      <c r="O114" s="165" t="s">
        <v>2450</v>
      </c>
      <c r="P114" s="98"/>
      <c r="Q114" s="98" t="s">
        <v>2414</v>
      </c>
    </row>
    <row r="115" spans="1:17" ht="18" x14ac:dyDescent="0.25">
      <c r="A115" s="165" t="str">
        <f>VLOOKUP(E115,'LISTADO ATM'!$A$2:$C$902,3,0)</f>
        <v>SUR</v>
      </c>
      <c r="B115" s="117" t="s">
        <v>2609</v>
      </c>
      <c r="C115" s="99">
        <v>44408.59783564815</v>
      </c>
      <c r="D115" s="99" t="s">
        <v>2465</v>
      </c>
      <c r="E115" s="140">
        <v>582</v>
      </c>
      <c r="F115" s="165" t="str">
        <f>VLOOKUP(E115,VIP!$A$2:$O14832,2,0)</f>
        <v xml:space="preserve">DRBR582 </v>
      </c>
      <c r="G115" s="165" t="str">
        <f>VLOOKUP(E115,'LISTADO ATM'!$A$2:$B$901,2,0)</f>
        <v>ATM Estación Sabana Yegua</v>
      </c>
      <c r="H115" s="165" t="str">
        <f>VLOOKUP(E115,VIP!$A$2:$O19793,7,FALSE)</f>
        <v>N/A</v>
      </c>
      <c r="I115" s="165" t="str">
        <f>VLOOKUP(E115,VIP!$A$2:$O11758,8,FALSE)</f>
        <v>N/A</v>
      </c>
      <c r="J115" s="165" t="str">
        <f>VLOOKUP(E115,VIP!$A$2:$O11708,8,FALSE)</f>
        <v>N/A</v>
      </c>
      <c r="K115" s="165" t="str">
        <f>VLOOKUP(E115,VIP!$A$2:$O15282,6,0)</f>
        <v>N/A</v>
      </c>
      <c r="L115" s="145" t="s">
        <v>2414</v>
      </c>
      <c r="M115" s="98" t="s">
        <v>2442</v>
      </c>
      <c r="N115" s="98" t="s">
        <v>2449</v>
      </c>
      <c r="O115" s="165" t="s">
        <v>2466</v>
      </c>
      <c r="P115" s="98"/>
      <c r="Q115" s="98" t="s">
        <v>2414</v>
      </c>
    </row>
    <row r="116" spans="1:17" ht="18" x14ac:dyDescent="0.25">
      <c r="A116" s="165" t="str">
        <f>VLOOKUP(E116,'LISTADO ATM'!$A$2:$C$902,3,0)</f>
        <v>DISTRITO NACIONAL</v>
      </c>
      <c r="B116" s="117" t="s">
        <v>2608</v>
      </c>
      <c r="C116" s="99">
        <v>44408.600706018522</v>
      </c>
      <c r="D116" s="99" t="s">
        <v>2465</v>
      </c>
      <c r="E116" s="140">
        <v>354</v>
      </c>
      <c r="F116" s="165" t="str">
        <f>VLOOKUP(E116,VIP!$A$2:$O14831,2,0)</f>
        <v>DRBR354</v>
      </c>
      <c r="G116" s="165" t="str">
        <f>VLOOKUP(E116,'LISTADO ATM'!$A$2:$B$901,2,0)</f>
        <v xml:space="preserve">ATM Oficina Núñez de Cáceres II </v>
      </c>
      <c r="H116" s="165" t="str">
        <f>VLOOKUP(E116,VIP!$A$2:$O19792,7,FALSE)</f>
        <v>Si</v>
      </c>
      <c r="I116" s="165" t="str">
        <f>VLOOKUP(E116,VIP!$A$2:$O11757,8,FALSE)</f>
        <v>Si</v>
      </c>
      <c r="J116" s="165" t="str">
        <f>VLOOKUP(E116,VIP!$A$2:$O11707,8,FALSE)</f>
        <v>Si</v>
      </c>
      <c r="K116" s="165" t="str">
        <f>VLOOKUP(E116,VIP!$A$2:$O15281,6,0)</f>
        <v>NO</v>
      </c>
      <c r="L116" s="145" t="s">
        <v>2414</v>
      </c>
      <c r="M116" s="98" t="s">
        <v>2442</v>
      </c>
      <c r="N116" s="98" t="s">
        <v>2449</v>
      </c>
      <c r="O116" s="165" t="s">
        <v>2466</v>
      </c>
      <c r="P116" s="98"/>
      <c r="Q116" s="98" t="s">
        <v>2414</v>
      </c>
    </row>
    <row r="117" spans="1:17" ht="18" x14ac:dyDescent="0.25">
      <c r="A117" s="165" t="str">
        <f>VLOOKUP(E117,'LISTADO ATM'!$A$2:$C$902,3,0)</f>
        <v>DISTRITO NACIONAL</v>
      </c>
      <c r="B117" s="117" t="s">
        <v>2607</v>
      </c>
      <c r="C117" s="99">
        <v>44408.602037037039</v>
      </c>
      <c r="D117" s="99" t="s">
        <v>2465</v>
      </c>
      <c r="E117" s="140">
        <v>410</v>
      </c>
      <c r="F117" s="165" t="str">
        <f>VLOOKUP(E117,VIP!$A$2:$O14830,2,0)</f>
        <v>DRBR410</v>
      </c>
      <c r="G117" s="165" t="str">
        <f>VLOOKUP(E117,'LISTADO ATM'!$A$2:$B$901,2,0)</f>
        <v xml:space="preserve">ATM Oficina Las Palmas de Herrera II </v>
      </c>
      <c r="H117" s="165" t="str">
        <f>VLOOKUP(E117,VIP!$A$2:$O19791,7,FALSE)</f>
        <v>Si</v>
      </c>
      <c r="I117" s="165" t="str">
        <f>VLOOKUP(E117,VIP!$A$2:$O11756,8,FALSE)</f>
        <v>Si</v>
      </c>
      <c r="J117" s="165" t="str">
        <f>VLOOKUP(E117,VIP!$A$2:$O11706,8,FALSE)</f>
        <v>Si</v>
      </c>
      <c r="K117" s="165" t="str">
        <f>VLOOKUP(E117,VIP!$A$2:$O15280,6,0)</f>
        <v>NO</v>
      </c>
      <c r="L117" s="145" t="s">
        <v>2414</v>
      </c>
      <c r="M117" s="98" t="s">
        <v>2442</v>
      </c>
      <c r="N117" s="98" t="s">
        <v>2449</v>
      </c>
      <c r="O117" s="165" t="s">
        <v>2466</v>
      </c>
      <c r="P117" s="98"/>
      <c r="Q117" s="98" t="s">
        <v>2414</v>
      </c>
    </row>
    <row r="118" spans="1:17" ht="18" x14ac:dyDescent="0.25">
      <c r="A118" s="165" t="str">
        <f>VLOOKUP(E118,'LISTADO ATM'!$A$2:$C$902,3,0)</f>
        <v>NORTE</v>
      </c>
      <c r="B118" s="117" t="s">
        <v>2606</v>
      </c>
      <c r="C118" s="99">
        <v>44408.605474537035</v>
      </c>
      <c r="D118" s="99" t="s">
        <v>2465</v>
      </c>
      <c r="E118" s="140">
        <v>605</v>
      </c>
      <c r="F118" s="165" t="str">
        <f>VLOOKUP(E118,VIP!$A$2:$O14827,2,0)</f>
        <v>DRBR141</v>
      </c>
      <c r="G118" s="165" t="str">
        <f>VLOOKUP(E118,'LISTADO ATM'!$A$2:$B$901,2,0)</f>
        <v xml:space="preserve">ATM Oficina Bonao I </v>
      </c>
      <c r="H118" s="165" t="str">
        <f>VLOOKUP(E118,VIP!$A$2:$O19788,7,FALSE)</f>
        <v>Si</v>
      </c>
      <c r="I118" s="165" t="str">
        <f>VLOOKUP(E118,VIP!$A$2:$O11753,8,FALSE)</f>
        <v>Si</v>
      </c>
      <c r="J118" s="165" t="str">
        <f>VLOOKUP(E118,VIP!$A$2:$O11703,8,FALSE)</f>
        <v>Si</v>
      </c>
      <c r="K118" s="165" t="str">
        <f>VLOOKUP(E118,VIP!$A$2:$O15277,6,0)</f>
        <v>SI</v>
      </c>
      <c r="L118" s="145" t="s">
        <v>2414</v>
      </c>
      <c r="M118" s="98" t="s">
        <v>2442</v>
      </c>
      <c r="N118" s="98" t="s">
        <v>2449</v>
      </c>
      <c r="O118" s="166" t="s">
        <v>2466</v>
      </c>
      <c r="P118" s="98"/>
      <c r="Q118" s="98" t="s">
        <v>2414</v>
      </c>
    </row>
    <row r="119" spans="1:17" ht="18" x14ac:dyDescent="0.25">
      <c r="A119" s="166" t="str">
        <f>VLOOKUP(E119,'LISTADO ATM'!$A$2:$C$902,3,0)</f>
        <v>DISTRITO NACIONAL</v>
      </c>
      <c r="B119" s="117" t="s">
        <v>2620</v>
      </c>
      <c r="C119" s="99">
        <v>44408.701701388891</v>
      </c>
      <c r="D119" s="99" t="s">
        <v>2445</v>
      </c>
      <c r="E119" s="140">
        <v>363</v>
      </c>
      <c r="F119" s="166" t="str">
        <f>VLOOKUP(E119,VIP!$A$2:$O14835,2,0)</f>
        <v>DRBR363</v>
      </c>
      <c r="G119" s="166" t="str">
        <f>VLOOKUP(E119,'LISTADO ATM'!$A$2:$B$901,2,0)</f>
        <v>ATM Sirena Villa Mella</v>
      </c>
      <c r="H119" s="166" t="str">
        <f>VLOOKUP(E119,VIP!$A$2:$O19796,7,FALSE)</f>
        <v>N/A</v>
      </c>
      <c r="I119" s="166" t="str">
        <f>VLOOKUP(E119,VIP!$A$2:$O11761,8,FALSE)</f>
        <v>N/A</v>
      </c>
      <c r="J119" s="166" t="str">
        <f>VLOOKUP(E119,VIP!$A$2:$O11711,8,FALSE)</f>
        <v>N/A</v>
      </c>
      <c r="K119" s="166" t="str">
        <f>VLOOKUP(E119,VIP!$A$2:$O15285,6,0)</f>
        <v>N/A</v>
      </c>
      <c r="L119" s="145" t="s">
        <v>2414</v>
      </c>
      <c r="M119" s="98" t="s">
        <v>2442</v>
      </c>
      <c r="N119" s="98" t="s">
        <v>2449</v>
      </c>
      <c r="O119" s="166" t="s">
        <v>2450</v>
      </c>
      <c r="P119" s="98"/>
      <c r="Q119" s="98" t="s">
        <v>2414</v>
      </c>
    </row>
    <row r="120" spans="1:17" ht="18" x14ac:dyDescent="0.25">
      <c r="A120" s="166" t="str">
        <f>VLOOKUP(E120,'LISTADO ATM'!$A$2:$C$902,3,0)</f>
        <v>NORTE</v>
      </c>
      <c r="B120" s="117" t="s">
        <v>2619</v>
      </c>
      <c r="C120" s="99">
        <v>44408.706875000003</v>
      </c>
      <c r="D120" s="99" t="s">
        <v>2601</v>
      </c>
      <c r="E120" s="140">
        <v>77</v>
      </c>
      <c r="F120" s="166" t="str">
        <f>VLOOKUP(E120,VIP!$A$2:$O14833,2,0)</f>
        <v>DRBR077</v>
      </c>
      <c r="G120" s="166" t="str">
        <f>VLOOKUP(E120,'LISTADO ATM'!$A$2:$B$901,2,0)</f>
        <v xml:space="preserve">ATM Oficina Cruce de Imbert </v>
      </c>
      <c r="H120" s="166" t="str">
        <f>VLOOKUP(E120,VIP!$A$2:$O19794,7,FALSE)</f>
        <v>Si</v>
      </c>
      <c r="I120" s="166" t="str">
        <f>VLOOKUP(E120,VIP!$A$2:$O11759,8,FALSE)</f>
        <v>Si</v>
      </c>
      <c r="J120" s="166" t="str">
        <f>VLOOKUP(E120,VIP!$A$2:$O11709,8,FALSE)</f>
        <v>Si</v>
      </c>
      <c r="K120" s="166" t="str">
        <f>VLOOKUP(E120,VIP!$A$2:$O15283,6,0)</f>
        <v>SI</v>
      </c>
      <c r="L120" s="145" t="s">
        <v>2414</v>
      </c>
      <c r="M120" s="98" t="s">
        <v>2442</v>
      </c>
      <c r="N120" s="98" t="s">
        <v>2449</v>
      </c>
      <c r="O120" s="166" t="s">
        <v>2602</v>
      </c>
      <c r="P120" s="98"/>
      <c r="Q120" s="98" t="s">
        <v>2414</v>
      </c>
    </row>
    <row r="121" spans="1:17" ht="18" x14ac:dyDescent="0.25">
      <c r="A121" s="166" t="str">
        <f>VLOOKUP(E121,'LISTADO ATM'!$A$2:$C$902,3,0)</f>
        <v>ESTE</v>
      </c>
      <c r="B121" s="117" t="s">
        <v>2618</v>
      </c>
      <c r="C121" s="99">
        <v>44408.708333333336</v>
      </c>
      <c r="D121" s="99" t="s">
        <v>2465</v>
      </c>
      <c r="E121" s="140">
        <v>117</v>
      </c>
      <c r="F121" s="166" t="str">
        <f>VLOOKUP(E121,VIP!$A$2:$O14832,2,0)</f>
        <v>DRBR117</v>
      </c>
      <c r="G121" s="166" t="str">
        <f>VLOOKUP(E121,'LISTADO ATM'!$A$2:$B$901,2,0)</f>
        <v xml:space="preserve">ATM Oficina El Seybo </v>
      </c>
      <c r="H121" s="166" t="str">
        <f>VLOOKUP(E121,VIP!$A$2:$O19793,7,FALSE)</f>
        <v>Si</v>
      </c>
      <c r="I121" s="166" t="str">
        <f>VLOOKUP(E121,VIP!$A$2:$O11758,8,FALSE)</f>
        <v>Si</v>
      </c>
      <c r="J121" s="166" t="str">
        <f>VLOOKUP(E121,VIP!$A$2:$O11708,8,FALSE)</f>
        <v>Si</v>
      </c>
      <c r="K121" s="166" t="str">
        <f>VLOOKUP(E121,VIP!$A$2:$O15282,6,0)</f>
        <v>SI</v>
      </c>
      <c r="L121" s="145" t="s">
        <v>2414</v>
      </c>
      <c r="M121" s="98" t="s">
        <v>2442</v>
      </c>
      <c r="N121" s="98" t="s">
        <v>2449</v>
      </c>
      <c r="O121" s="166" t="s">
        <v>2466</v>
      </c>
      <c r="P121" s="98"/>
      <c r="Q121" s="98" t="s">
        <v>2414</v>
      </c>
    </row>
    <row r="122" spans="1:17" ht="18" x14ac:dyDescent="0.25">
      <c r="A122" s="166" t="str">
        <f>VLOOKUP(E122,'LISTADO ATM'!$A$2:$C$902,3,0)</f>
        <v>DISTRITO NACIONAL</v>
      </c>
      <c r="B122" s="117" t="s">
        <v>2637</v>
      </c>
      <c r="C122" s="99">
        <v>44408.889062499999</v>
      </c>
      <c r="D122" s="99" t="s">
        <v>2445</v>
      </c>
      <c r="E122" s="140">
        <v>983</v>
      </c>
      <c r="F122" s="166" t="str">
        <f>VLOOKUP(E122,VIP!$A$2:$O14846,2,0)</f>
        <v>DRBR983</v>
      </c>
      <c r="G122" s="166" t="str">
        <f>VLOOKUP(E122,'LISTADO ATM'!$A$2:$B$901,2,0)</f>
        <v xml:space="preserve">ATM Bravo República de Colombia </v>
      </c>
      <c r="H122" s="166" t="str">
        <f>VLOOKUP(E122,VIP!$A$2:$O19807,7,FALSE)</f>
        <v>Si</v>
      </c>
      <c r="I122" s="166" t="str">
        <f>VLOOKUP(E122,VIP!$A$2:$O11772,8,FALSE)</f>
        <v>No</v>
      </c>
      <c r="J122" s="166" t="str">
        <f>VLOOKUP(E122,VIP!$A$2:$O11722,8,FALSE)</f>
        <v>No</v>
      </c>
      <c r="K122" s="166" t="str">
        <f>VLOOKUP(E122,VIP!$A$2:$O15296,6,0)</f>
        <v>NO</v>
      </c>
      <c r="L122" s="145" t="s">
        <v>2414</v>
      </c>
      <c r="M122" s="98" t="s">
        <v>2442</v>
      </c>
      <c r="N122" s="98" t="s">
        <v>2449</v>
      </c>
      <c r="O122" s="166" t="s">
        <v>2450</v>
      </c>
      <c r="P122" s="98"/>
      <c r="Q122" s="98" t="s">
        <v>2414</v>
      </c>
    </row>
    <row r="123" spans="1:17" ht="18" x14ac:dyDescent="0.25">
      <c r="A123" s="166" t="str">
        <f>VLOOKUP(E123,'LISTADO ATM'!$A$2:$C$902,3,0)</f>
        <v>DISTRITO NACIONAL</v>
      </c>
      <c r="B123" s="117" t="s">
        <v>2635</v>
      </c>
      <c r="C123" s="99">
        <v>44408.894965277781</v>
      </c>
      <c r="D123" s="99" t="s">
        <v>2445</v>
      </c>
      <c r="E123" s="140">
        <v>237</v>
      </c>
      <c r="F123" s="166" t="str">
        <f>VLOOKUP(E123,VIP!$A$2:$O14844,2,0)</f>
        <v>DRBR237</v>
      </c>
      <c r="G123" s="166" t="str">
        <f>VLOOKUP(E123,'LISTADO ATM'!$A$2:$B$901,2,0)</f>
        <v xml:space="preserve">ATM UNP Plaza Vásquez </v>
      </c>
      <c r="H123" s="166" t="str">
        <f>VLOOKUP(E123,VIP!$A$2:$O19805,7,FALSE)</f>
        <v>Si</v>
      </c>
      <c r="I123" s="166" t="str">
        <f>VLOOKUP(E123,VIP!$A$2:$O11770,8,FALSE)</f>
        <v>Si</v>
      </c>
      <c r="J123" s="166" t="str">
        <f>VLOOKUP(E123,VIP!$A$2:$O11720,8,FALSE)</f>
        <v>Si</v>
      </c>
      <c r="K123" s="166" t="str">
        <f>VLOOKUP(E123,VIP!$A$2:$O15294,6,0)</f>
        <v>SI</v>
      </c>
      <c r="L123" s="145" t="s">
        <v>2414</v>
      </c>
      <c r="M123" s="98" t="s">
        <v>2442</v>
      </c>
      <c r="N123" s="98" t="s">
        <v>2449</v>
      </c>
      <c r="O123" s="166" t="s">
        <v>2450</v>
      </c>
      <c r="P123" s="98"/>
      <c r="Q123" s="98" t="s">
        <v>2414</v>
      </c>
    </row>
    <row r="124" spans="1:17" ht="18" x14ac:dyDescent="0.25">
      <c r="A124" s="166" t="str">
        <f>VLOOKUP(E124,'LISTADO ATM'!$A$2:$C$902,3,0)</f>
        <v>DISTRITO NACIONAL</v>
      </c>
      <c r="B124" s="117" t="s">
        <v>2633</v>
      </c>
      <c r="C124" s="99">
        <v>44408.908090277779</v>
      </c>
      <c r="D124" s="99" t="s">
        <v>2445</v>
      </c>
      <c r="E124" s="140">
        <v>958</v>
      </c>
      <c r="F124" s="166" t="str">
        <f>VLOOKUP(E124,VIP!$A$2:$O14841,2,0)</f>
        <v>DRBR958</v>
      </c>
      <c r="G124" s="166" t="str">
        <f>VLOOKUP(E124,'LISTADO ATM'!$A$2:$B$901,2,0)</f>
        <v xml:space="preserve">ATM Olé Aut. San Isidro </v>
      </c>
      <c r="H124" s="166" t="str">
        <f>VLOOKUP(E124,VIP!$A$2:$O19802,7,FALSE)</f>
        <v>Si</v>
      </c>
      <c r="I124" s="166" t="str">
        <f>VLOOKUP(E124,VIP!$A$2:$O11767,8,FALSE)</f>
        <v>Si</v>
      </c>
      <c r="J124" s="166" t="str">
        <f>VLOOKUP(E124,VIP!$A$2:$O11717,8,FALSE)</f>
        <v>Si</v>
      </c>
      <c r="K124" s="166" t="str">
        <f>VLOOKUP(E124,VIP!$A$2:$O15291,6,0)</f>
        <v>NO</v>
      </c>
      <c r="L124" s="145" t="s">
        <v>2414</v>
      </c>
      <c r="M124" s="98" t="s">
        <v>2442</v>
      </c>
      <c r="N124" s="98" t="s">
        <v>2449</v>
      </c>
      <c r="O124" s="166" t="s">
        <v>2450</v>
      </c>
      <c r="P124" s="98"/>
      <c r="Q124" s="98" t="s">
        <v>2414</v>
      </c>
    </row>
    <row r="125" spans="1:17" ht="18" x14ac:dyDescent="0.25">
      <c r="A125" s="166" t="str">
        <f>VLOOKUP(E125,'LISTADO ATM'!$A$2:$C$902,3,0)</f>
        <v>NORTE</v>
      </c>
      <c r="B125" s="117" t="s">
        <v>2666</v>
      </c>
      <c r="C125" s="99">
        <v>44409.378946759258</v>
      </c>
      <c r="D125" s="99" t="s">
        <v>2601</v>
      </c>
      <c r="E125" s="140">
        <v>633</v>
      </c>
      <c r="F125" s="166" t="str">
        <f>VLOOKUP(E125,VIP!$A$2:$O14853,2,0)</f>
        <v>DRBR260</v>
      </c>
      <c r="G125" s="166" t="str">
        <f>VLOOKUP(E125,'LISTADO ATM'!$A$2:$B$901,2,0)</f>
        <v xml:space="preserve">ATM Autobanco Las Colinas </v>
      </c>
      <c r="H125" s="166" t="str">
        <f>VLOOKUP(E125,VIP!$A$2:$O19814,7,FALSE)</f>
        <v>Si</v>
      </c>
      <c r="I125" s="166" t="str">
        <f>VLOOKUP(E125,VIP!$A$2:$O11779,8,FALSE)</f>
        <v>Si</v>
      </c>
      <c r="J125" s="166" t="str">
        <f>VLOOKUP(E125,VIP!$A$2:$O11729,8,FALSE)</f>
        <v>Si</v>
      </c>
      <c r="K125" s="166" t="str">
        <f>VLOOKUP(E125,VIP!$A$2:$O15303,6,0)</f>
        <v>SI</v>
      </c>
      <c r="L125" s="145" t="s">
        <v>2414</v>
      </c>
      <c r="M125" s="98" t="s">
        <v>2442</v>
      </c>
      <c r="N125" s="98" t="s">
        <v>2449</v>
      </c>
      <c r="O125" s="166" t="s">
        <v>2647</v>
      </c>
      <c r="P125" s="98"/>
      <c r="Q125" s="98" t="s">
        <v>2414</v>
      </c>
    </row>
    <row r="126" spans="1:17" ht="18" x14ac:dyDescent="0.25">
      <c r="A126" s="166" t="str">
        <f>VLOOKUP(E126,'LISTADO ATM'!$A$2:$C$902,3,0)</f>
        <v>NORTE</v>
      </c>
      <c r="B126" s="117" t="s">
        <v>2665</v>
      </c>
      <c r="C126" s="99">
        <v>44409.389722222222</v>
      </c>
      <c r="D126" s="99" t="s">
        <v>2465</v>
      </c>
      <c r="E126" s="140">
        <v>903</v>
      </c>
      <c r="F126" s="166" t="str">
        <f>VLOOKUP(E126,VIP!$A$2:$O14852,2,0)</f>
        <v>DRBR903</v>
      </c>
      <c r="G126" s="166" t="str">
        <f>VLOOKUP(E126,'LISTADO ATM'!$A$2:$B$901,2,0)</f>
        <v xml:space="preserve">ATM Oficina La Vega Real I </v>
      </c>
      <c r="H126" s="166" t="str">
        <f>VLOOKUP(E126,VIP!$A$2:$O19813,7,FALSE)</f>
        <v>Si</v>
      </c>
      <c r="I126" s="166" t="str">
        <f>VLOOKUP(E126,VIP!$A$2:$O11778,8,FALSE)</f>
        <v>Si</v>
      </c>
      <c r="J126" s="166" t="str">
        <f>VLOOKUP(E126,VIP!$A$2:$O11728,8,FALSE)</f>
        <v>Si</v>
      </c>
      <c r="K126" s="166" t="str">
        <f>VLOOKUP(E126,VIP!$A$2:$O15302,6,0)</f>
        <v>NO</v>
      </c>
      <c r="L126" s="145" t="s">
        <v>2414</v>
      </c>
      <c r="M126" s="98" t="s">
        <v>2442</v>
      </c>
      <c r="N126" s="98" t="s">
        <v>2449</v>
      </c>
      <c r="O126" s="166" t="s">
        <v>2648</v>
      </c>
      <c r="P126" s="98"/>
      <c r="Q126" s="98" t="s">
        <v>2414</v>
      </c>
    </row>
    <row r="127" spans="1:17" ht="18" x14ac:dyDescent="0.25">
      <c r="A127" s="166" t="str">
        <f>VLOOKUP(E127,'LISTADO ATM'!$A$2:$C$902,3,0)</f>
        <v>ESTE</v>
      </c>
      <c r="B127" s="117" t="s">
        <v>2664</v>
      </c>
      <c r="C127" s="99">
        <v>44409.392824074072</v>
      </c>
      <c r="D127" s="99" t="s">
        <v>2445</v>
      </c>
      <c r="E127" s="140">
        <v>673</v>
      </c>
      <c r="F127" s="166" t="str">
        <f>VLOOKUP(E127,VIP!$A$2:$O14851,2,0)</f>
        <v>DRBR673</v>
      </c>
      <c r="G127" s="166" t="str">
        <f>VLOOKUP(E127,'LISTADO ATM'!$A$2:$B$901,2,0)</f>
        <v>ATM Clínica Dr. Cruz Jiminián</v>
      </c>
      <c r="H127" s="166" t="str">
        <f>VLOOKUP(E127,VIP!$A$2:$O19812,7,FALSE)</f>
        <v>Si</v>
      </c>
      <c r="I127" s="166" t="str">
        <f>VLOOKUP(E127,VIP!$A$2:$O11777,8,FALSE)</f>
        <v>Si</v>
      </c>
      <c r="J127" s="166" t="str">
        <f>VLOOKUP(E127,VIP!$A$2:$O11727,8,FALSE)</f>
        <v>Si</v>
      </c>
      <c r="K127" s="166" t="str">
        <f>VLOOKUP(E127,VIP!$A$2:$O15301,6,0)</f>
        <v>NO</v>
      </c>
      <c r="L127" s="145" t="s">
        <v>2414</v>
      </c>
      <c r="M127" s="98" t="s">
        <v>2442</v>
      </c>
      <c r="N127" s="98" t="s">
        <v>2449</v>
      </c>
      <c r="O127" s="166" t="s">
        <v>2450</v>
      </c>
      <c r="P127" s="98"/>
      <c r="Q127" s="98" t="s">
        <v>2414</v>
      </c>
    </row>
    <row r="128" spans="1:17" ht="18" x14ac:dyDescent="0.25">
      <c r="A128" s="166" t="str">
        <f>VLOOKUP(E128,'LISTADO ATM'!$A$2:$C$902,3,0)</f>
        <v>ESTE</v>
      </c>
      <c r="B128" s="117" t="s">
        <v>2663</v>
      </c>
      <c r="C128" s="99">
        <v>44409.393692129626</v>
      </c>
      <c r="D128" s="99" t="s">
        <v>2465</v>
      </c>
      <c r="E128" s="140">
        <v>742</v>
      </c>
      <c r="F128" s="166" t="str">
        <f>VLOOKUP(E128,VIP!$A$2:$O14850,2,0)</f>
        <v>DRBR990</v>
      </c>
      <c r="G128" s="166" t="str">
        <f>VLOOKUP(E128,'LISTADO ATM'!$A$2:$B$901,2,0)</f>
        <v xml:space="preserve">ATM Oficina Plaza del Rey (La Romana) </v>
      </c>
      <c r="H128" s="166" t="str">
        <f>VLOOKUP(E128,VIP!$A$2:$O19811,7,FALSE)</f>
        <v>Si</v>
      </c>
      <c r="I128" s="166" t="str">
        <f>VLOOKUP(E128,VIP!$A$2:$O11776,8,FALSE)</f>
        <v>Si</v>
      </c>
      <c r="J128" s="166" t="str">
        <f>VLOOKUP(E128,VIP!$A$2:$O11726,8,FALSE)</f>
        <v>Si</v>
      </c>
      <c r="K128" s="166" t="str">
        <f>VLOOKUP(E128,VIP!$A$2:$O15300,6,0)</f>
        <v>NO</v>
      </c>
      <c r="L128" s="145" t="s">
        <v>2414</v>
      </c>
      <c r="M128" s="98" t="s">
        <v>2442</v>
      </c>
      <c r="N128" s="98" t="s">
        <v>2449</v>
      </c>
      <c r="O128" s="166" t="s">
        <v>2648</v>
      </c>
      <c r="P128" s="98"/>
      <c r="Q128" s="98" t="s">
        <v>2414</v>
      </c>
    </row>
    <row r="129" spans="1:17" ht="18" x14ac:dyDescent="0.25">
      <c r="A129" s="166" t="str">
        <f>VLOOKUP(E129,'LISTADO ATM'!$A$2:$C$902,3,0)</f>
        <v>NORTE</v>
      </c>
      <c r="B129" s="117" t="s">
        <v>2655</v>
      </c>
      <c r="C129" s="99">
        <v>44409.491446759261</v>
      </c>
      <c r="D129" s="99" t="s">
        <v>2465</v>
      </c>
      <c r="E129" s="140">
        <v>372</v>
      </c>
      <c r="F129" s="166" t="str">
        <f>VLOOKUP(E129,VIP!$A$2:$O14834,2,0)</f>
        <v>DRBR372</v>
      </c>
      <c r="G129" s="166" t="str">
        <f>VLOOKUP(E129,'LISTADO ATM'!$A$2:$B$901,2,0)</f>
        <v>ATM Oficina Sánchez II</v>
      </c>
      <c r="H129" s="166" t="str">
        <f>VLOOKUP(E129,VIP!$A$2:$O19795,7,FALSE)</f>
        <v>N/A</v>
      </c>
      <c r="I129" s="166" t="str">
        <f>VLOOKUP(E129,VIP!$A$2:$O11760,8,FALSE)</f>
        <v>N/A</v>
      </c>
      <c r="J129" s="166" t="str">
        <f>VLOOKUP(E129,VIP!$A$2:$O11710,8,FALSE)</f>
        <v>N/A</v>
      </c>
      <c r="K129" s="166" t="str">
        <f>VLOOKUP(E129,VIP!$A$2:$O15284,6,0)</f>
        <v>N/A</v>
      </c>
      <c r="L129" s="145" t="s">
        <v>2414</v>
      </c>
      <c r="M129" s="98" t="s">
        <v>2442</v>
      </c>
      <c r="N129" s="98" t="s">
        <v>2449</v>
      </c>
      <c r="O129" s="166" t="s">
        <v>2466</v>
      </c>
      <c r="P129" s="98"/>
      <c r="Q129" s="98" t="s">
        <v>2414</v>
      </c>
    </row>
    <row r="130" spans="1:17" ht="18" x14ac:dyDescent="0.25">
      <c r="A130" s="166" t="str">
        <f>VLOOKUP(E130,'LISTADO ATM'!$A$2:$C$902,3,0)</f>
        <v>NORTE</v>
      </c>
      <c r="B130" s="117" t="s">
        <v>2653</v>
      </c>
      <c r="C130" s="99">
        <v>44409.502326388887</v>
      </c>
      <c r="D130" s="99" t="s">
        <v>2465</v>
      </c>
      <c r="E130" s="140">
        <v>538</v>
      </c>
      <c r="F130" s="166" t="str">
        <f>VLOOKUP(E130,VIP!$A$2:$O14832,2,0)</f>
        <v>DRBR538</v>
      </c>
      <c r="G130" s="166" t="str">
        <f>VLOOKUP(E130,'LISTADO ATM'!$A$2:$B$901,2,0)</f>
        <v>ATM  Autoservicio San Fco. Macorís</v>
      </c>
      <c r="H130" s="166" t="str">
        <f>VLOOKUP(E130,VIP!$A$2:$O19793,7,FALSE)</f>
        <v>Si</v>
      </c>
      <c r="I130" s="166" t="str">
        <f>VLOOKUP(E130,VIP!$A$2:$O11758,8,FALSE)</f>
        <v>Si</v>
      </c>
      <c r="J130" s="166" t="str">
        <f>VLOOKUP(E130,VIP!$A$2:$O11708,8,FALSE)</f>
        <v>Si</v>
      </c>
      <c r="K130" s="166" t="str">
        <f>VLOOKUP(E130,VIP!$A$2:$O15282,6,0)</f>
        <v>NO</v>
      </c>
      <c r="L130" s="145" t="s">
        <v>2414</v>
      </c>
      <c r="M130" s="98" t="s">
        <v>2442</v>
      </c>
      <c r="N130" s="98" t="s">
        <v>2449</v>
      </c>
      <c r="O130" s="166" t="s">
        <v>2466</v>
      </c>
      <c r="P130" s="98"/>
      <c r="Q130" s="98" t="s">
        <v>2414</v>
      </c>
    </row>
    <row r="131" spans="1:17" ht="18" x14ac:dyDescent="0.25">
      <c r="A131" s="166" t="str">
        <f>VLOOKUP(E131,'LISTADO ATM'!$A$2:$C$902,3,0)</f>
        <v>DISTRITO NACIONAL</v>
      </c>
      <c r="B131" s="117" t="s">
        <v>2651</v>
      </c>
      <c r="C131" s="99">
        <v>44409.515266203707</v>
      </c>
      <c r="D131" s="99" t="s">
        <v>2465</v>
      </c>
      <c r="E131" s="140">
        <v>721</v>
      </c>
      <c r="F131" s="166" t="str">
        <f>VLOOKUP(E131,VIP!$A$2:$O14830,2,0)</f>
        <v>DRBR23A</v>
      </c>
      <c r="G131" s="166" t="str">
        <f>VLOOKUP(E131,'LISTADO ATM'!$A$2:$B$901,2,0)</f>
        <v xml:space="preserve">ATM Oficina Charles de Gaulle II </v>
      </c>
      <c r="H131" s="166" t="str">
        <f>VLOOKUP(E131,VIP!$A$2:$O19791,7,FALSE)</f>
        <v>Si</v>
      </c>
      <c r="I131" s="166" t="str">
        <f>VLOOKUP(E131,VIP!$A$2:$O11756,8,FALSE)</f>
        <v>Si</v>
      </c>
      <c r="J131" s="166" t="str">
        <f>VLOOKUP(E131,VIP!$A$2:$O11706,8,FALSE)</f>
        <v>Si</v>
      </c>
      <c r="K131" s="166" t="str">
        <f>VLOOKUP(E131,VIP!$A$2:$O15280,6,0)</f>
        <v>NO</v>
      </c>
      <c r="L131" s="145" t="s">
        <v>2414</v>
      </c>
      <c r="M131" s="98" t="s">
        <v>2442</v>
      </c>
      <c r="N131" s="98" t="s">
        <v>2449</v>
      </c>
      <c r="O131" s="166" t="s">
        <v>2466</v>
      </c>
      <c r="P131" s="98"/>
      <c r="Q131" s="98" t="s">
        <v>2414</v>
      </c>
    </row>
    <row r="132" spans="1:17" ht="18" x14ac:dyDescent="0.25">
      <c r="A132" s="166" t="str">
        <f>VLOOKUP(E132,'LISTADO ATM'!$A$2:$C$902,3,0)</f>
        <v>DISTRITO NACIONAL</v>
      </c>
      <c r="B132" s="117" t="s">
        <v>2650</v>
      </c>
      <c r="C132" s="99">
        <v>44409.518761574072</v>
      </c>
      <c r="D132" s="99" t="s">
        <v>2465</v>
      </c>
      <c r="E132" s="140">
        <v>722</v>
      </c>
      <c r="F132" s="166" t="str">
        <f>VLOOKUP(E132,VIP!$A$2:$O14829,2,0)</f>
        <v>DRBR393</v>
      </c>
      <c r="G132" s="166" t="str">
        <f>VLOOKUP(E132,'LISTADO ATM'!$A$2:$B$901,2,0)</f>
        <v xml:space="preserve">ATM Oficina Charles de Gaulle III </v>
      </c>
      <c r="H132" s="166" t="str">
        <f>VLOOKUP(E132,VIP!$A$2:$O19790,7,FALSE)</f>
        <v>Si</v>
      </c>
      <c r="I132" s="166" t="str">
        <f>VLOOKUP(E132,VIP!$A$2:$O11755,8,FALSE)</f>
        <v>Si</v>
      </c>
      <c r="J132" s="166" t="str">
        <f>VLOOKUP(E132,VIP!$A$2:$O11705,8,FALSE)</f>
        <v>Si</v>
      </c>
      <c r="K132" s="166" t="str">
        <f>VLOOKUP(E132,VIP!$A$2:$O15279,6,0)</f>
        <v>SI</v>
      </c>
      <c r="L132" s="145" t="s">
        <v>2414</v>
      </c>
      <c r="M132" s="98" t="s">
        <v>2442</v>
      </c>
      <c r="N132" s="98" t="s">
        <v>2449</v>
      </c>
      <c r="O132" s="166" t="s">
        <v>2466</v>
      </c>
      <c r="P132" s="98"/>
      <c r="Q132" s="98" t="s">
        <v>2414</v>
      </c>
    </row>
    <row r="133" spans="1:17" ht="18" x14ac:dyDescent="0.25">
      <c r="A133" s="166" t="str">
        <f>VLOOKUP(E133,'LISTADO ATM'!$A$2:$C$902,3,0)</f>
        <v>NORTE</v>
      </c>
      <c r="B133" s="117" t="s">
        <v>2649</v>
      </c>
      <c r="C133" s="99">
        <v>44409.527719907404</v>
      </c>
      <c r="D133" s="99" t="s">
        <v>2465</v>
      </c>
      <c r="E133" s="140">
        <v>990</v>
      </c>
      <c r="F133" s="166" t="str">
        <f>VLOOKUP(E133,VIP!$A$2:$O14828,2,0)</f>
        <v>DRBR742</v>
      </c>
      <c r="G133" s="166" t="str">
        <f>VLOOKUP(E133,'LISTADO ATM'!$A$2:$B$901,2,0)</f>
        <v xml:space="preserve">ATM Autoservicio Bonao II </v>
      </c>
      <c r="H133" s="166" t="str">
        <f>VLOOKUP(E133,VIP!$A$2:$O19789,7,FALSE)</f>
        <v>Si</v>
      </c>
      <c r="I133" s="166" t="str">
        <f>VLOOKUP(E133,VIP!$A$2:$O11754,8,FALSE)</f>
        <v>Si</v>
      </c>
      <c r="J133" s="166" t="str">
        <f>VLOOKUP(E133,VIP!$A$2:$O11704,8,FALSE)</f>
        <v>Si</v>
      </c>
      <c r="K133" s="166" t="str">
        <f>VLOOKUP(E133,VIP!$A$2:$O15278,6,0)</f>
        <v>NO</v>
      </c>
      <c r="L133" s="145" t="s">
        <v>2414</v>
      </c>
      <c r="M133" s="98" t="s">
        <v>2442</v>
      </c>
      <c r="N133" s="98" t="s">
        <v>2449</v>
      </c>
      <c r="O133" s="166" t="s">
        <v>2466</v>
      </c>
      <c r="P133" s="98"/>
      <c r="Q133" s="98" t="s">
        <v>2414</v>
      </c>
    </row>
    <row r="134" spans="1:17" ht="18" x14ac:dyDescent="0.25">
      <c r="A134" s="166" t="str">
        <f>VLOOKUP(E134,'LISTADO ATM'!$A$2:$C$902,3,0)</f>
        <v>NORTE</v>
      </c>
      <c r="B134" s="117" t="s">
        <v>2700</v>
      </c>
      <c r="C134" s="99">
        <v>44409.690520833334</v>
      </c>
      <c r="D134" s="99" t="s">
        <v>2465</v>
      </c>
      <c r="E134" s="140">
        <v>290</v>
      </c>
      <c r="F134" s="166" t="str">
        <f>VLOOKUP(E134,VIP!$A$2:$O14858,2,0)</f>
        <v>DRBR290</v>
      </c>
      <c r="G134" s="166" t="str">
        <f>VLOOKUP(E134,'LISTADO ATM'!$A$2:$B$901,2,0)</f>
        <v xml:space="preserve">ATM Oficina San Francisco de Macorís </v>
      </c>
      <c r="H134" s="166" t="str">
        <f>VLOOKUP(E134,VIP!$A$2:$O19819,7,FALSE)</f>
        <v>Si</v>
      </c>
      <c r="I134" s="166" t="str">
        <f>VLOOKUP(E134,VIP!$A$2:$O11784,8,FALSE)</f>
        <v>Si</v>
      </c>
      <c r="J134" s="166" t="str">
        <f>VLOOKUP(E134,VIP!$A$2:$O11734,8,FALSE)</f>
        <v>Si</v>
      </c>
      <c r="K134" s="166" t="str">
        <f>VLOOKUP(E134,VIP!$A$2:$O15308,6,0)</f>
        <v>NO</v>
      </c>
      <c r="L134" s="145" t="s">
        <v>2414</v>
      </c>
      <c r="M134" s="98" t="s">
        <v>2442</v>
      </c>
      <c r="N134" s="98" t="s">
        <v>2449</v>
      </c>
      <c r="O134" s="166" t="s">
        <v>2466</v>
      </c>
      <c r="P134" s="98"/>
      <c r="Q134" s="98" t="s">
        <v>2414</v>
      </c>
    </row>
    <row r="135" spans="1:17" ht="18" x14ac:dyDescent="0.25">
      <c r="A135" s="166" t="str">
        <f>VLOOKUP(E135,'LISTADO ATM'!$A$2:$C$902,3,0)</f>
        <v>ESTE</v>
      </c>
      <c r="B135" s="117" t="s">
        <v>2697</v>
      </c>
      <c r="C135" s="99">
        <v>44409.692152777781</v>
      </c>
      <c r="D135" s="99" t="s">
        <v>2465</v>
      </c>
      <c r="E135" s="140">
        <v>399</v>
      </c>
      <c r="F135" s="166" t="str">
        <f>VLOOKUP(E135,VIP!$A$2:$O14855,2,0)</f>
        <v>DRBR399</v>
      </c>
      <c r="G135" s="166" t="str">
        <f>VLOOKUP(E135,'LISTADO ATM'!$A$2:$B$901,2,0)</f>
        <v xml:space="preserve">ATM Oficina La Romana II </v>
      </c>
      <c r="H135" s="166" t="str">
        <f>VLOOKUP(E135,VIP!$A$2:$O19816,7,FALSE)</f>
        <v>Si</v>
      </c>
      <c r="I135" s="166" t="str">
        <f>VLOOKUP(E135,VIP!$A$2:$O11781,8,FALSE)</f>
        <v>Si</v>
      </c>
      <c r="J135" s="166" t="str">
        <f>VLOOKUP(E135,VIP!$A$2:$O11731,8,FALSE)</f>
        <v>Si</v>
      </c>
      <c r="K135" s="166" t="str">
        <f>VLOOKUP(E135,VIP!$A$2:$O15305,6,0)</f>
        <v>NO</v>
      </c>
      <c r="L135" s="145" t="s">
        <v>2414</v>
      </c>
      <c r="M135" s="98" t="s">
        <v>2442</v>
      </c>
      <c r="N135" s="98" t="s">
        <v>2449</v>
      </c>
      <c r="O135" s="166" t="s">
        <v>2466</v>
      </c>
      <c r="P135" s="98"/>
      <c r="Q135" s="98" t="s">
        <v>2414</v>
      </c>
    </row>
    <row r="136" spans="1:17" ht="18" x14ac:dyDescent="0.25">
      <c r="A136" s="166" t="str">
        <f>VLOOKUP(E136,'LISTADO ATM'!$A$2:$C$902,3,0)</f>
        <v>NORTE</v>
      </c>
      <c r="B136" s="117" t="s">
        <v>2695</v>
      </c>
      <c r="C136" s="99">
        <v>44409.693576388891</v>
      </c>
      <c r="D136" s="99" t="s">
        <v>2601</v>
      </c>
      <c r="E136" s="140">
        <v>645</v>
      </c>
      <c r="F136" s="166" t="str">
        <f>VLOOKUP(E136,VIP!$A$2:$O14853,2,0)</f>
        <v>DRBR329</v>
      </c>
      <c r="G136" s="166" t="str">
        <f>VLOOKUP(E136,'LISTADO ATM'!$A$2:$B$901,2,0)</f>
        <v xml:space="preserve">ATM UNP Cabrera </v>
      </c>
      <c r="H136" s="166" t="str">
        <f>VLOOKUP(E136,VIP!$A$2:$O19814,7,FALSE)</f>
        <v>Si</v>
      </c>
      <c r="I136" s="166" t="str">
        <f>VLOOKUP(E136,VIP!$A$2:$O11779,8,FALSE)</f>
        <v>Si</v>
      </c>
      <c r="J136" s="166" t="str">
        <f>VLOOKUP(E136,VIP!$A$2:$O11729,8,FALSE)</f>
        <v>Si</v>
      </c>
      <c r="K136" s="166" t="str">
        <f>VLOOKUP(E136,VIP!$A$2:$O15303,6,0)</f>
        <v>NO</v>
      </c>
      <c r="L136" s="145" t="s">
        <v>2414</v>
      </c>
      <c r="M136" s="98" t="s">
        <v>2442</v>
      </c>
      <c r="N136" s="98" t="s">
        <v>2449</v>
      </c>
      <c r="O136" s="166" t="s">
        <v>2602</v>
      </c>
      <c r="P136" s="98"/>
      <c r="Q136" s="98" t="s">
        <v>2414</v>
      </c>
    </row>
    <row r="137" spans="1:17" ht="18" x14ac:dyDescent="0.25">
      <c r="A137" s="166" t="str">
        <f>VLOOKUP(E137,'LISTADO ATM'!$A$2:$C$902,3,0)</f>
        <v>NORTE</v>
      </c>
      <c r="B137" s="117" t="s">
        <v>2720</v>
      </c>
      <c r="C137" s="99">
        <v>44409.820057870369</v>
      </c>
      <c r="D137" s="99" t="s">
        <v>2465</v>
      </c>
      <c r="E137" s="140">
        <v>154</v>
      </c>
      <c r="F137" s="166" t="str">
        <f>VLOOKUP(E137,VIP!$A$2:$O14850,2,0)</f>
        <v>DRBR154</v>
      </c>
      <c r="G137" s="166" t="str">
        <f>VLOOKUP(E137,'LISTADO ATM'!$A$2:$B$901,2,0)</f>
        <v xml:space="preserve">ATM Oficina Sánchez </v>
      </c>
      <c r="H137" s="166" t="str">
        <f>VLOOKUP(E137,VIP!$A$2:$O19811,7,FALSE)</f>
        <v>Si</v>
      </c>
      <c r="I137" s="166" t="str">
        <f>VLOOKUP(E137,VIP!$A$2:$O11776,8,FALSE)</f>
        <v>Si</v>
      </c>
      <c r="J137" s="166" t="str">
        <f>VLOOKUP(E137,VIP!$A$2:$O11726,8,FALSE)</f>
        <v>Si</v>
      </c>
      <c r="K137" s="166" t="str">
        <f>VLOOKUP(E137,VIP!$A$2:$O15300,6,0)</f>
        <v>SI</v>
      </c>
      <c r="L137" s="145" t="s">
        <v>2414</v>
      </c>
      <c r="M137" s="98" t="s">
        <v>2442</v>
      </c>
      <c r="N137" s="98" t="s">
        <v>2449</v>
      </c>
      <c r="O137" s="166" t="s">
        <v>2466</v>
      </c>
      <c r="P137" s="98"/>
      <c r="Q137" s="98" t="s">
        <v>2414</v>
      </c>
    </row>
    <row r="138" spans="1:17" ht="18" x14ac:dyDescent="0.25">
      <c r="A138" s="166" t="str">
        <f>VLOOKUP(E138,'LISTADO ATM'!$A$2:$C$902,3,0)</f>
        <v>ESTE</v>
      </c>
      <c r="B138" s="117" t="s">
        <v>2718</v>
      </c>
      <c r="C138" s="99">
        <v>44409.823333333334</v>
      </c>
      <c r="D138" s="99" t="s">
        <v>2465</v>
      </c>
      <c r="E138" s="140">
        <v>353</v>
      </c>
      <c r="F138" s="166" t="str">
        <f>VLOOKUP(E138,VIP!$A$2:$O14848,2,0)</f>
        <v>DRBR353</v>
      </c>
      <c r="G138" s="166" t="str">
        <f>VLOOKUP(E138,'LISTADO ATM'!$A$2:$B$901,2,0)</f>
        <v xml:space="preserve">ATM Estación Boulevard Juan Dolio </v>
      </c>
      <c r="H138" s="166" t="str">
        <f>VLOOKUP(E138,VIP!$A$2:$O19809,7,FALSE)</f>
        <v>Si</v>
      </c>
      <c r="I138" s="166" t="str">
        <f>VLOOKUP(E138,VIP!$A$2:$O11774,8,FALSE)</f>
        <v>Si</v>
      </c>
      <c r="J138" s="166" t="str">
        <f>VLOOKUP(E138,VIP!$A$2:$O11724,8,FALSE)</f>
        <v>Si</v>
      </c>
      <c r="K138" s="166" t="str">
        <f>VLOOKUP(E138,VIP!$A$2:$O15298,6,0)</f>
        <v>NO</v>
      </c>
      <c r="L138" s="145" t="s">
        <v>2414</v>
      </c>
      <c r="M138" s="98" t="s">
        <v>2442</v>
      </c>
      <c r="N138" s="98" t="s">
        <v>2449</v>
      </c>
      <c r="O138" s="166" t="s">
        <v>2466</v>
      </c>
      <c r="P138" s="98"/>
      <c r="Q138" s="98" t="s">
        <v>2414</v>
      </c>
    </row>
    <row r="139" spans="1:17" ht="18" x14ac:dyDescent="0.25">
      <c r="A139" s="166" t="str">
        <f>VLOOKUP(E139,'LISTADO ATM'!$A$2:$C$902,3,0)</f>
        <v>ESTE</v>
      </c>
      <c r="B139" s="117" t="s">
        <v>2717</v>
      </c>
      <c r="C139" s="99">
        <v>44409.827199074076</v>
      </c>
      <c r="D139" s="99" t="s">
        <v>2465</v>
      </c>
      <c r="E139" s="140">
        <v>158</v>
      </c>
      <c r="F139" s="166" t="str">
        <f>VLOOKUP(E139,VIP!$A$2:$O14847,2,0)</f>
        <v>DRBR158</v>
      </c>
      <c r="G139" s="166" t="str">
        <f>VLOOKUP(E139,'LISTADO ATM'!$A$2:$B$901,2,0)</f>
        <v xml:space="preserve">ATM Oficina Romana Norte </v>
      </c>
      <c r="H139" s="166" t="str">
        <f>VLOOKUP(E139,VIP!$A$2:$O19808,7,FALSE)</f>
        <v>Si</v>
      </c>
      <c r="I139" s="166" t="str">
        <f>VLOOKUP(E139,VIP!$A$2:$O11773,8,FALSE)</f>
        <v>Si</v>
      </c>
      <c r="J139" s="166" t="str">
        <f>VLOOKUP(E139,VIP!$A$2:$O11723,8,FALSE)</f>
        <v>Si</v>
      </c>
      <c r="K139" s="166" t="str">
        <f>VLOOKUP(E139,VIP!$A$2:$O15297,6,0)</f>
        <v>SI</v>
      </c>
      <c r="L139" s="145" t="s">
        <v>2414</v>
      </c>
      <c r="M139" s="98" t="s">
        <v>2442</v>
      </c>
      <c r="N139" s="98" t="s">
        <v>2449</v>
      </c>
      <c r="O139" s="166" t="s">
        <v>2466</v>
      </c>
      <c r="P139" s="98"/>
      <c r="Q139" s="98" t="s">
        <v>2414</v>
      </c>
    </row>
    <row r="140" spans="1:17" ht="18" x14ac:dyDescent="0.25">
      <c r="A140" s="166" t="str">
        <f>VLOOKUP(E140,'LISTADO ATM'!$A$2:$C$902,3,0)</f>
        <v>ESTE</v>
      </c>
      <c r="B140" s="117" t="s">
        <v>2713</v>
      </c>
      <c r="C140" s="99">
        <v>44409.838275462964</v>
      </c>
      <c r="D140" s="99" t="s">
        <v>2465</v>
      </c>
      <c r="E140" s="140">
        <v>219</v>
      </c>
      <c r="F140" s="166" t="str">
        <f>VLOOKUP(E140,VIP!$A$2:$O14843,2,0)</f>
        <v>DRBR219</v>
      </c>
      <c r="G140" s="166" t="str">
        <f>VLOOKUP(E140,'LISTADO ATM'!$A$2:$B$901,2,0)</f>
        <v xml:space="preserve">ATM Oficina La Altagracia (Higuey) </v>
      </c>
      <c r="H140" s="166" t="str">
        <f>VLOOKUP(E140,VIP!$A$2:$O19804,7,FALSE)</f>
        <v>Si</v>
      </c>
      <c r="I140" s="166" t="str">
        <f>VLOOKUP(E140,VIP!$A$2:$O11769,8,FALSE)</f>
        <v>Si</v>
      </c>
      <c r="J140" s="166" t="str">
        <f>VLOOKUP(E140,VIP!$A$2:$O11719,8,FALSE)</f>
        <v>Si</v>
      </c>
      <c r="K140" s="166" t="str">
        <f>VLOOKUP(E140,VIP!$A$2:$O15293,6,0)</f>
        <v>NO</v>
      </c>
      <c r="L140" s="145" t="s">
        <v>2414</v>
      </c>
      <c r="M140" s="98" t="s">
        <v>2442</v>
      </c>
      <c r="N140" s="98" t="s">
        <v>2449</v>
      </c>
      <c r="O140" s="166" t="s">
        <v>2466</v>
      </c>
      <c r="P140" s="98"/>
      <c r="Q140" s="98" t="s">
        <v>2414</v>
      </c>
    </row>
    <row r="141" spans="1:17" ht="18" x14ac:dyDescent="0.25">
      <c r="A141" s="167" t="str">
        <f>VLOOKUP(E141,'LISTADO ATM'!$A$2:$C$902,3,0)</f>
        <v>ESTE</v>
      </c>
      <c r="B141" s="117" t="s">
        <v>2710</v>
      </c>
      <c r="C141" s="99">
        <v>44409.879120370373</v>
      </c>
      <c r="D141" s="99" t="s">
        <v>2465</v>
      </c>
      <c r="E141" s="140">
        <v>660</v>
      </c>
      <c r="F141" s="167" t="str">
        <f>VLOOKUP(E141,VIP!$A$2:$O14840,2,0)</f>
        <v>DRBR660</v>
      </c>
      <c r="G141" s="167" t="str">
        <f>VLOOKUP(E141,'LISTADO ATM'!$A$2:$B$901,2,0)</f>
        <v>ATM Romana Norte II</v>
      </c>
      <c r="H141" s="167" t="str">
        <f>VLOOKUP(E141,VIP!$A$2:$O19801,7,FALSE)</f>
        <v>N/A</v>
      </c>
      <c r="I141" s="167" t="str">
        <f>VLOOKUP(E141,VIP!$A$2:$O11766,8,FALSE)</f>
        <v>N/A</v>
      </c>
      <c r="J141" s="167" t="str">
        <f>VLOOKUP(E141,VIP!$A$2:$O11716,8,FALSE)</f>
        <v>N/A</v>
      </c>
      <c r="K141" s="167" t="str">
        <f>VLOOKUP(E141,VIP!$A$2:$O15290,6,0)</f>
        <v>N/A</v>
      </c>
      <c r="L141" s="145" t="s">
        <v>2414</v>
      </c>
      <c r="M141" s="98" t="s">
        <v>2442</v>
      </c>
      <c r="N141" s="98" t="s">
        <v>2449</v>
      </c>
      <c r="O141" s="167" t="s">
        <v>2466</v>
      </c>
      <c r="P141" s="98"/>
      <c r="Q141" s="98" t="s">
        <v>2414</v>
      </c>
    </row>
    <row r="142" spans="1:17" ht="18" x14ac:dyDescent="0.25">
      <c r="A142" s="167" t="str">
        <f>VLOOKUP(E142,'LISTADO ATM'!$A$2:$C$902,3,0)</f>
        <v>SUR</v>
      </c>
      <c r="B142" s="117" t="s">
        <v>2704</v>
      </c>
      <c r="C142" s="99">
        <v>44409.908993055556</v>
      </c>
      <c r="D142" s="99" t="s">
        <v>2445</v>
      </c>
      <c r="E142" s="140">
        <v>592</v>
      </c>
      <c r="F142" s="167" t="str">
        <f>VLOOKUP(E142,VIP!$A$2:$O14834,2,0)</f>
        <v>DRBR081</v>
      </c>
      <c r="G142" s="167" t="str">
        <f>VLOOKUP(E142,'LISTADO ATM'!$A$2:$B$901,2,0)</f>
        <v xml:space="preserve">ATM Centro de Caja San Cristóbal I </v>
      </c>
      <c r="H142" s="167" t="str">
        <f>VLOOKUP(E142,VIP!$A$2:$O19795,7,FALSE)</f>
        <v>Si</v>
      </c>
      <c r="I142" s="167" t="str">
        <f>VLOOKUP(E142,VIP!$A$2:$O11760,8,FALSE)</f>
        <v>Si</v>
      </c>
      <c r="J142" s="167" t="str">
        <f>VLOOKUP(E142,VIP!$A$2:$O11710,8,FALSE)</f>
        <v>Si</v>
      </c>
      <c r="K142" s="167" t="str">
        <f>VLOOKUP(E142,VIP!$A$2:$O15284,6,0)</f>
        <v>SI</v>
      </c>
      <c r="L142" s="145" t="s">
        <v>2414</v>
      </c>
      <c r="M142" s="98" t="s">
        <v>2442</v>
      </c>
      <c r="N142" s="98" t="s">
        <v>2449</v>
      </c>
      <c r="O142" s="167" t="s">
        <v>2450</v>
      </c>
      <c r="P142" s="98"/>
      <c r="Q142" s="98" t="s">
        <v>2414</v>
      </c>
    </row>
    <row r="143" spans="1:17" ht="18" x14ac:dyDescent="0.25">
      <c r="A143" s="167" t="str">
        <f>VLOOKUP(E143,'LISTADO ATM'!$A$2:$C$902,3,0)</f>
        <v>NORTE</v>
      </c>
      <c r="B143" s="117" t="s">
        <v>2740</v>
      </c>
      <c r="C143" s="99">
        <v>44410.319548611114</v>
      </c>
      <c r="D143" s="99" t="s">
        <v>2465</v>
      </c>
      <c r="E143" s="140">
        <v>151</v>
      </c>
      <c r="F143" s="167" t="str">
        <f>VLOOKUP(E143,VIP!$A$2:$O14847,2,0)</f>
        <v>DRBR151</v>
      </c>
      <c r="G143" s="167" t="str">
        <f>VLOOKUP(E143,'LISTADO ATM'!$A$2:$B$901,2,0)</f>
        <v xml:space="preserve">ATM Oficina Nagua </v>
      </c>
      <c r="H143" s="167" t="str">
        <f>VLOOKUP(E143,VIP!$A$2:$O19808,7,FALSE)</f>
        <v>Si</v>
      </c>
      <c r="I143" s="167" t="str">
        <f>VLOOKUP(E143,VIP!$A$2:$O11773,8,FALSE)</f>
        <v>Si</v>
      </c>
      <c r="J143" s="167" t="str">
        <f>VLOOKUP(E143,VIP!$A$2:$O11723,8,FALSE)</f>
        <v>Si</v>
      </c>
      <c r="K143" s="167" t="str">
        <f>VLOOKUP(E143,VIP!$A$2:$O15297,6,0)</f>
        <v>SI</v>
      </c>
      <c r="L143" s="145" t="s">
        <v>2414</v>
      </c>
      <c r="M143" s="98" t="s">
        <v>2442</v>
      </c>
      <c r="N143" s="98" t="s">
        <v>2449</v>
      </c>
      <c r="O143" s="167" t="s">
        <v>2592</v>
      </c>
      <c r="P143" s="98"/>
      <c r="Q143" s="98" t="s">
        <v>2414</v>
      </c>
    </row>
    <row r="144" spans="1:17" ht="18" x14ac:dyDescent="0.25">
      <c r="A144" s="167" t="str">
        <f>VLOOKUP(E144,'LISTADO ATM'!$A$2:$C$902,3,0)</f>
        <v>DISTRITO NACIONAL</v>
      </c>
      <c r="B144" s="117" t="s">
        <v>2738</v>
      </c>
      <c r="C144" s="99">
        <v>44410.327951388892</v>
      </c>
      <c r="D144" s="99" t="s">
        <v>2445</v>
      </c>
      <c r="E144" s="140">
        <v>407</v>
      </c>
      <c r="F144" s="167" t="str">
        <f>VLOOKUP(E144,VIP!$A$2:$O14845,2,0)</f>
        <v>DRBR407</v>
      </c>
      <c r="G144" s="167" t="str">
        <f>VLOOKUP(E144,'LISTADO ATM'!$A$2:$B$901,2,0)</f>
        <v xml:space="preserve">ATM Multicentro La Sirena Villa Mella </v>
      </c>
      <c r="H144" s="167" t="str">
        <f>VLOOKUP(E144,VIP!$A$2:$O19806,7,FALSE)</f>
        <v>Si</v>
      </c>
      <c r="I144" s="167" t="str">
        <f>VLOOKUP(E144,VIP!$A$2:$O11771,8,FALSE)</f>
        <v>Si</v>
      </c>
      <c r="J144" s="167" t="str">
        <f>VLOOKUP(E144,VIP!$A$2:$O11721,8,FALSE)</f>
        <v>Si</v>
      </c>
      <c r="K144" s="167" t="str">
        <f>VLOOKUP(E144,VIP!$A$2:$O15295,6,0)</f>
        <v>NO</v>
      </c>
      <c r="L144" s="145" t="s">
        <v>2414</v>
      </c>
      <c r="M144" s="98" t="s">
        <v>2442</v>
      </c>
      <c r="N144" s="98" t="s">
        <v>2449</v>
      </c>
      <c r="O144" s="167" t="s">
        <v>2450</v>
      </c>
      <c r="P144" s="98"/>
      <c r="Q144" s="98" t="s">
        <v>2414</v>
      </c>
    </row>
    <row r="145" spans="1:17" ht="18" x14ac:dyDescent="0.25">
      <c r="A145" s="167" t="str">
        <f>VLOOKUP(E145,'LISTADO ATM'!$A$2:$C$902,3,0)</f>
        <v>NORTE</v>
      </c>
      <c r="B145" s="117" t="s">
        <v>2737</v>
      </c>
      <c r="C145" s="99">
        <v>44410.332106481481</v>
      </c>
      <c r="D145" s="99" t="s">
        <v>2601</v>
      </c>
      <c r="E145" s="140">
        <v>720</v>
      </c>
      <c r="F145" s="167" t="str">
        <f>VLOOKUP(E145,VIP!$A$2:$O14844,2,0)</f>
        <v>DRBR12E</v>
      </c>
      <c r="G145" s="167" t="str">
        <f>VLOOKUP(E145,'LISTADO ATM'!$A$2:$B$901,2,0)</f>
        <v xml:space="preserve">ATM OMSA (Santiago) </v>
      </c>
      <c r="H145" s="167" t="str">
        <f>VLOOKUP(E145,VIP!$A$2:$O19805,7,FALSE)</f>
        <v>Si</v>
      </c>
      <c r="I145" s="167" t="str">
        <f>VLOOKUP(E145,VIP!$A$2:$O11770,8,FALSE)</f>
        <v>Si</v>
      </c>
      <c r="J145" s="167" t="str">
        <f>VLOOKUP(E145,VIP!$A$2:$O11720,8,FALSE)</f>
        <v>Si</v>
      </c>
      <c r="K145" s="167" t="str">
        <f>VLOOKUP(E145,VIP!$A$2:$O15294,6,0)</f>
        <v>NO</v>
      </c>
      <c r="L145" s="145" t="s">
        <v>2414</v>
      </c>
      <c r="M145" s="98" t="s">
        <v>2442</v>
      </c>
      <c r="N145" s="98" t="s">
        <v>2449</v>
      </c>
      <c r="O145" s="167" t="s">
        <v>2602</v>
      </c>
      <c r="P145" s="98"/>
      <c r="Q145" s="98" t="s">
        <v>2414</v>
      </c>
    </row>
    <row r="146" spans="1:17" ht="18" x14ac:dyDescent="0.25">
      <c r="A146" s="167" t="str">
        <f>VLOOKUP(E146,'LISTADO ATM'!$A$2:$C$902,3,0)</f>
        <v>ESTE</v>
      </c>
      <c r="B146" s="117" t="s">
        <v>2760</v>
      </c>
      <c r="C146" s="99">
        <v>44410.41679398148</v>
      </c>
      <c r="D146" s="99" t="s">
        <v>2445</v>
      </c>
      <c r="E146" s="140">
        <v>612</v>
      </c>
      <c r="F146" s="167" t="str">
        <f>VLOOKUP(E146,VIP!$A$2:$O14849,2,0)</f>
        <v>DRBR220</v>
      </c>
      <c r="G146" s="167" t="str">
        <f>VLOOKUP(E146,'LISTADO ATM'!$A$2:$B$901,2,0)</f>
        <v xml:space="preserve">ATM Plaza Orense (La Romana) </v>
      </c>
      <c r="H146" s="167" t="str">
        <f>VLOOKUP(E146,VIP!$A$2:$O19810,7,FALSE)</f>
        <v>Si</v>
      </c>
      <c r="I146" s="167" t="str">
        <f>VLOOKUP(E146,VIP!$A$2:$O11775,8,FALSE)</f>
        <v>Si</v>
      </c>
      <c r="J146" s="167" t="str">
        <f>VLOOKUP(E146,VIP!$A$2:$O11725,8,FALSE)</f>
        <v>Si</v>
      </c>
      <c r="K146" s="167" t="str">
        <f>VLOOKUP(E146,VIP!$A$2:$O15299,6,0)</f>
        <v>NO</v>
      </c>
      <c r="L146" s="145" t="s">
        <v>2414</v>
      </c>
      <c r="M146" s="98" t="s">
        <v>2442</v>
      </c>
      <c r="N146" s="98" t="s">
        <v>2449</v>
      </c>
      <c r="O146" s="167" t="s">
        <v>2450</v>
      </c>
      <c r="P146" s="98"/>
      <c r="Q146" s="98" t="s">
        <v>2414</v>
      </c>
    </row>
    <row r="147" spans="1:17" ht="18" x14ac:dyDescent="0.25">
      <c r="A147" s="167" t="str">
        <f>VLOOKUP(E147,'LISTADO ATM'!$A$2:$C$902,3,0)</f>
        <v>NORTE</v>
      </c>
      <c r="B147" s="117" t="s">
        <v>2759</v>
      </c>
      <c r="C147" s="99">
        <v>44410.424456018518</v>
      </c>
      <c r="D147" s="99" t="s">
        <v>2601</v>
      </c>
      <c r="E147" s="140">
        <v>837</v>
      </c>
      <c r="F147" s="167" t="str">
        <f>VLOOKUP(E147,VIP!$A$2:$O14848,2,0)</f>
        <v>DRBR837</v>
      </c>
      <c r="G147" s="167" t="str">
        <f>VLOOKUP(E147,'LISTADO ATM'!$A$2:$B$901,2,0)</f>
        <v>ATM Estación Next Canabacoa</v>
      </c>
      <c r="H147" s="167" t="str">
        <f>VLOOKUP(E147,VIP!$A$2:$O19809,7,FALSE)</f>
        <v>Si</v>
      </c>
      <c r="I147" s="167" t="str">
        <f>VLOOKUP(E147,VIP!$A$2:$O11774,8,FALSE)</f>
        <v>Si</v>
      </c>
      <c r="J147" s="167" t="str">
        <f>VLOOKUP(E147,VIP!$A$2:$O11724,8,FALSE)</f>
        <v>Si</v>
      </c>
      <c r="K147" s="167" t="str">
        <f>VLOOKUP(E147,VIP!$A$2:$O15298,6,0)</f>
        <v>NO</v>
      </c>
      <c r="L147" s="145" t="s">
        <v>2414</v>
      </c>
      <c r="M147" s="98" t="s">
        <v>2442</v>
      </c>
      <c r="N147" s="98" t="s">
        <v>2449</v>
      </c>
      <c r="O147" s="167" t="s">
        <v>2602</v>
      </c>
      <c r="P147" s="98"/>
      <c r="Q147" s="98" t="s">
        <v>2414</v>
      </c>
    </row>
    <row r="148" spans="1:17" ht="18" x14ac:dyDescent="0.25">
      <c r="A148" s="167" t="str">
        <f>VLOOKUP(E148,'LISTADO ATM'!$A$2:$C$902,3,0)</f>
        <v>ESTE</v>
      </c>
      <c r="B148" s="117" t="s">
        <v>2758</v>
      </c>
      <c r="C148" s="99">
        <v>44410.443090277775</v>
      </c>
      <c r="D148" s="99" t="s">
        <v>2445</v>
      </c>
      <c r="E148" s="140">
        <v>843</v>
      </c>
      <c r="F148" s="167" t="str">
        <f>VLOOKUP(E148,VIP!$A$2:$O14847,2,0)</f>
        <v>DRBR843</v>
      </c>
      <c r="G148" s="167" t="str">
        <f>VLOOKUP(E148,'LISTADO ATM'!$A$2:$B$901,2,0)</f>
        <v xml:space="preserve">ATM Oficina Romana Centro </v>
      </c>
      <c r="H148" s="167" t="str">
        <f>VLOOKUP(E148,VIP!$A$2:$O19808,7,FALSE)</f>
        <v>Si</v>
      </c>
      <c r="I148" s="167" t="str">
        <f>VLOOKUP(E148,VIP!$A$2:$O11773,8,FALSE)</f>
        <v>Si</v>
      </c>
      <c r="J148" s="167" t="str">
        <f>VLOOKUP(E148,VIP!$A$2:$O11723,8,FALSE)</f>
        <v>Si</v>
      </c>
      <c r="K148" s="167" t="str">
        <f>VLOOKUP(E148,VIP!$A$2:$O15297,6,0)</f>
        <v>NO</v>
      </c>
      <c r="L148" s="145" t="s">
        <v>2414</v>
      </c>
      <c r="M148" s="98" t="s">
        <v>2442</v>
      </c>
      <c r="N148" s="98" t="s">
        <v>2449</v>
      </c>
      <c r="O148" s="167" t="s">
        <v>2450</v>
      </c>
      <c r="P148" s="98"/>
      <c r="Q148" s="98" t="s">
        <v>2414</v>
      </c>
    </row>
    <row r="149" spans="1:17" ht="18" x14ac:dyDescent="0.25">
      <c r="A149" s="167" t="e">
        <f>VLOOKUP(E149,'LISTADO ATM'!$A$2:$C$902,3,0)</f>
        <v>#N/A</v>
      </c>
      <c r="B149" s="117" t="s">
        <v>2757</v>
      </c>
      <c r="C149" s="99">
        <v>44410.444768518515</v>
      </c>
      <c r="D149" s="99" t="s">
        <v>2465</v>
      </c>
      <c r="E149" s="140">
        <v>762</v>
      </c>
      <c r="F149" s="167" t="e">
        <f>VLOOKUP(E149,VIP!$A$2:$O14846,2,0)</f>
        <v>#N/A</v>
      </c>
      <c r="G149" s="167" t="e">
        <f>VLOOKUP(E149,'LISTADO ATM'!$A$2:$B$901,2,0)</f>
        <v>#N/A</v>
      </c>
      <c r="H149" s="167" t="e">
        <f>VLOOKUP(E149,VIP!$A$2:$O19807,7,FALSE)</f>
        <v>#N/A</v>
      </c>
      <c r="I149" s="167" t="e">
        <f>VLOOKUP(E149,VIP!$A$2:$O11772,8,FALSE)</f>
        <v>#N/A</v>
      </c>
      <c r="J149" s="167" t="e">
        <f>VLOOKUP(E149,VIP!$A$2:$O11722,8,FALSE)</f>
        <v>#N/A</v>
      </c>
      <c r="K149" s="167" t="e">
        <f>VLOOKUP(E149,VIP!$A$2:$O15296,6,0)</f>
        <v>#N/A</v>
      </c>
      <c r="L149" s="145" t="s">
        <v>2414</v>
      </c>
      <c r="M149" s="98" t="s">
        <v>2442</v>
      </c>
      <c r="N149" s="98" t="s">
        <v>2449</v>
      </c>
      <c r="O149" s="167" t="s">
        <v>2592</v>
      </c>
      <c r="P149" s="98"/>
      <c r="Q149" s="98" t="s">
        <v>2414</v>
      </c>
    </row>
    <row r="150" spans="1:17" ht="18" x14ac:dyDescent="0.25">
      <c r="A150" s="167" t="str">
        <f>VLOOKUP(E150,'LISTADO ATM'!$A$2:$C$902,3,0)</f>
        <v>DISTRITO NACIONAL</v>
      </c>
      <c r="B150" s="117" t="s">
        <v>2755</v>
      </c>
      <c r="C150" s="99">
        <v>44410.454918981479</v>
      </c>
      <c r="D150" s="99" t="s">
        <v>2445</v>
      </c>
      <c r="E150" s="140">
        <v>425</v>
      </c>
      <c r="F150" s="167" t="str">
        <f>VLOOKUP(E150,VIP!$A$2:$O14844,2,0)</f>
        <v>DRBR425</v>
      </c>
      <c r="G150" s="167" t="str">
        <f>VLOOKUP(E150,'LISTADO ATM'!$A$2:$B$901,2,0)</f>
        <v xml:space="preserve">ATM UNP Jumbo Luperón II </v>
      </c>
      <c r="H150" s="167" t="str">
        <f>VLOOKUP(E150,VIP!$A$2:$O19805,7,FALSE)</f>
        <v>Si</v>
      </c>
      <c r="I150" s="167" t="str">
        <f>VLOOKUP(E150,VIP!$A$2:$O11770,8,FALSE)</f>
        <v>Si</v>
      </c>
      <c r="J150" s="167" t="str">
        <f>VLOOKUP(E150,VIP!$A$2:$O11720,8,FALSE)</f>
        <v>Si</v>
      </c>
      <c r="K150" s="167" t="str">
        <f>VLOOKUP(E150,VIP!$A$2:$O15294,6,0)</f>
        <v>NO</v>
      </c>
      <c r="L150" s="145" t="s">
        <v>2414</v>
      </c>
      <c r="M150" s="98" t="s">
        <v>2442</v>
      </c>
      <c r="N150" s="98" t="s">
        <v>2449</v>
      </c>
      <c r="O150" s="167" t="s">
        <v>2450</v>
      </c>
      <c r="P150" s="98"/>
      <c r="Q150" s="98" t="s">
        <v>2414</v>
      </c>
    </row>
    <row r="151" spans="1:17" ht="18" x14ac:dyDescent="0.25">
      <c r="A151" s="167" t="str">
        <f>VLOOKUP(E151,'LISTADO ATM'!$A$2:$C$902,3,0)</f>
        <v>DISTRITO NACIONAL</v>
      </c>
      <c r="B151" s="117">
        <v>3335972405</v>
      </c>
      <c r="C151" s="99">
        <v>44407.484930555554</v>
      </c>
      <c r="D151" s="99" t="s">
        <v>2177</v>
      </c>
      <c r="E151" s="140">
        <v>149</v>
      </c>
      <c r="F151" s="167" t="str">
        <f>VLOOKUP(E151,VIP!$A$2:$O14817,2,0)</f>
        <v>DRBR149</v>
      </c>
      <c r="G151" s="167" t="str">
        <f>VLOOKUP(E151,'LISTADO ATM'!$A$2:$B$901,2,0)</f>
        <v>ATM Estación Metro Concepción</v>
      </c>
      <c r="H151" s="167" t="str">
        <f>VLOOKUP(E151,VIP!$A$2:$O19778,7,FALSE)</f>
        <v>N/A</v>
      </c>
      <c r="I151" s="167" t="str">
        <f>VLOOKUP(E151,VIP!$A$2:$O11743,8,FALSE)</f>
        <v>N/A</v>
      </c>
      <c r="J151" s="167" t="str">
        <f>VLOOKUP(E151,VIP!$A$2:$O11693,8,FALSE)</f>
        <v>N/A</v>
      </c>
      <c r="K151" s="167" t="str">
        <f>VLOOKUP(E151,VIP!$A$2:$O15267,6,0)</f>
        <v>N/A</v>
      </c>
      <c r="L151" s="145" t="s">
        <v>2461</v>
      </c>
      <c r="M151" s="98" t="s">
        <v>2442</v>
      </c>
      <c r="N151" s="221" t="s">
        <v>2770</v>
      </c>
      <c r="O151" s="167" t="s">
        <v>2451</v>
      </c>
      <c r="P151" s="168"/>
      <c r="Q151" s="98" t="s">
        <v>2461</v>
      </c>
    </row>
    <row r="152" spans="1:17" s="125" customFormat="1" ht="18" x14ac:dyDescent="0.25">
      <c r="A152" s="168" t="str">
        <f>VLOOKUP(E152,'LISTADO ATM'!$A$2:$C$902,3,0)</f>
        <v>DISTRITO NACIONAL</v>
      </c>
      <c r="B152" s="117">
        <v>3335973061</v>
      </c>
      <c r="C152" s="99">
        <v>44407.713946759257</v>
      </c>
      <c r="D152" s="99" t="s">
        <v>2177</v>
      </c>
      <c r="E152" s="140">
        <v>335</v>
      </c>
      <c r="F152" s="168" t="str">
        <f>VLOOKUP(E152,VIP!$A$2:$O14807,2,0)</f>
        <v>DRBR335</v>
      </c>
      <c r="G152" s="168" t="str">
        <f>VLOOKUP(E152,'LISTADO ATM'!$A$2:$B$901,2,0)</f>
        <v>ATM Edificio Aster</v>
      </c>
      <c r="H152" s="168" t="str">
        <f>VLOOKUP(E152,VIP!$A$2:$O19768,7,FALSE)</f>
        <v>Si</v>
      </c>
      <c r="I152" s="168" t="str">
        <f>VLOOKUP(E152,VIP!$A$2:$O11733,8,FALSE)</f>
        <v>Si</v>
      </c>
      <c r="J152" s="168" t="str">
        <f>VLOOKUP(E152,VIP!$A$2:$O11683,8,FALSE)</f>
        <v>Si</v>
      </c>
      <c r="K152" s="168" t="str">
        <f>VLOOKUP(E152,VIP!$A$2:$O15257,6,0)</f>
        <v>NO</v>
      </c>
      <c r="L152" s="145" t="s">
        <v>2461</v>
      </c>
      <c r="M152" s="98" t="s">
        <v>2442</v>
      </c>
      <c r="N152" s="98" t="s">
        <v>2449</v>
      </c>
      <c r="O152" s="168" t="s">
        <v>2451</v>
      </c>
      <c r="P152" s="168"/>
      <c r="Q152" s="98" t="s">
        <v>2461</v>
      </c>
    </row>
    <row r="153" spans="1:17" s="125" customFormat="1" ht="18" x14ac:dyDescent="0.25">
      <c r="A153" s="168" t="str">
        <f>VLOOKUP(E153,'LISTADO ATM'!$A$2:$C$902,3,0)</f>
        <v>ESTE</v>
      </c>
      <c r="B153" s="117" t="s">
        <v>2616</v>
      </c>
      <c r="C153" s="99">
        <v>44408.721608796295</v>
      </c>
      <c r="D153" s="99" t="s">
        <v>2177</v>
      </c>
      <c r="E153" s="140">
        <v>462</v>
      </c>
      <c r="F153" s="168" t="str">
        <f>VLOOKUP(E153,VIP!$A$2:$O14827,2,0)</f>
        <v>DRBR462</v>
      </c>
      <c r="G153" s="168" t="str">
        <f>VLOOKUP(E153,'LISTADO ATM'!$A$2:$B$901,2,0)</f>
        <v>ATM Agrocafe Del Caribe</v>
      </c>
      <c r="H153" s="168" t="str">
        <f>VLOOKUP(E153,VIP!$A$2:$O19788,7,FALSE)</f>
        <v>Si</v>
      </c>
      <c r="I153" s="168" t="str">
        <f>VLOOKUP(E153,VIP!$A$2:$O11753,8,FALSE)</f>
        <v>Si</v>
      </c>
      <c r="J153" s="168" t="str">
        <f>VLOOKUP(E153,VIP!$A$2:$O11703,8,FALSE)</f>
        <v>Si</v>
      </c>
      <c r="K153" s="168" t="str">
        <f>VLOOKUP(E153,VIP!$A$2:$O15277,6,0)</f>
        <v>NO</v>
      </c>
      <c r="L153" s="145" t="s">
        <v>2461</v>
      </c>
      <c r="M153" s="98" t="s">
        <v>2442</v>
      </c>
      <c r="N153" s="98" t="s">
        <v>2449</v>
      </c>
      <c r="O153" s="168" t="s">
        <v>2451</v>
      </c>
      <c r="P153" s="98"/>
      <c r="Q153" s="98" t="s">
        <v>2461</v>
      </c>
    </row>
    <row r="154" spans="1:17" s="125" customFormat="1" ht="18" x14ac:dyDescent="0.25">
      <c r="A154" s="168" t="str">
        <f>VLOOKUP(E154,'LISTADO ATM'!$A$2:$C$902,3,0)</f>
        <v>DISTRITO NACIONAL</v>
      </c>
      <c r="B154" s="117" t="s">
        <v>2638</v>
      </c>
      <c r="C154" s="99">
        <v>44408.871921296297</v>
      </c>
      <c r="D154" s="99" t="s">
        <v>2177</v>
      </c>
      <c r="E154" s="140">
        <v>516</v>
      </c>
      <c r="F154" s="168" t="str">
        <f>VLOOKUP(E154,VIP!$A$2:$O14848,2,0)</f>
        <v>DRBR516</v>
      </c>
      <c r="G154" s="168" t="str">
        <f>VLOOKUP(E154,'LISTADO ATM'!$A$2:$B$901,2,0)</f>
        <v xml:space="preserve">ATM Oficina Gascue </v>
      </c>
      <c r="H154" s="168" t="str">
        <f>VLOOKUP(E154,VIP!$A$2:$O19809,7,FALSE)</f>
        <v>Si</v>
      </c>
      <c r="I154" s="168" t="str">
        <f>VLOOKUP(E154,VIP!$A$2:$O11774,8,FALSE)</f>
        <v>Si</v>
      </c>
      <c r="J154" s="168" t="str">
        <f>VLOOKUP(E154,VIP!$A$2:$O11724,8,FALSE)</f>
        <v>Si</v>
      </c>
      <c r="K154" s="168" t="str">
        <f>VLOOKUP(E154,VIP!$A$2:$O15298,6,0)</f>
        <v>SI</v>
      </c>
      <c r="L154" s="145" t="s">
        <v>2461</v>
      </c>
      <c r="M154" s="98" t="s">
        <v>2442</v>
      </c>
      <c r="N154" s="98" t="s">
        <v>2449</v>
      </c>
      <c r="O154" s="168" t="s">
        <v>2451</v>
      </c>
      <c r="P154" s="98"/>
      <c r="Q154" s="98" t="s">
        <v>2461</v>
      </c>
    </row>
    <row r="155" spans="1:17" s="125" customFormat="1" ht="18" x14ac:dyDescent="0.25">
      <c r="A155" s="168" t="str">
        <f>VLOOKUP(E155,'LISTADO ATM'!$A$2:$C$902,3,0)</f>
        <v>DISTRITO NACIONAL</v>
      </c>
      <c r="B155" s="117" t="s">
        <v>2668</v>
      </c>
      <c r="C155" s="99">
        <v>44409.344849537039</v>
      </c>
      <c r="D155" s="99" t="s">
        <v>2177</v>
      </c>
      <c r="E155" s="140">
        <v>596</v>
      </c>
      <c r="F155" s="168" t="str">
        <f>VLOOKUP(E155,VIP!$A$2:$O14857,2,0)</f>
        <v>DRBR274</v>
      </c>
      <c r="G155" s="168" t="str">
        <f>VLOOKUP(E155,'LISTADO ATM'!$A$2:$B$901,2,0)</f>
        <v xml:space="preserve">ATM Autobanco Malecón Center </v>
      </c>
      <c r="H155" s="168" t="str">
        <f>VLOOKUP(E155,VIP!$A$2:$O19818,7,FALSE)</f>
        <v>Si</v>
      </c>
      <c r="I155" s="168" t="str">
        <f>VLOOKUP(E155,VIP!$A$2:$O11783,8,FALSE)</f>
        <v>Si</v>
      </c>
      <c r="J155" s="168" t="str">
        <f>VLOOKUP(E155,VIP!$A$2:$O11733,8,FALSE)</f>
        <v>Si</v>
      </c>
      <c r="K155" s="168" t="str">
        <f>VLOOKUP(E155,VIP!$A$2:$O15307,6,0)</f>
        <v>NO</v>
      </c>
      <c r="L155" s="145" t="s">
        <v>2461</v>
      </c>
      <c r="M155" s="98" t="s">
        <v>2442</v>
      </c>
      <c r="N155" s="221" t="s">
        <v>2770</v>
      </c>
      <c r="O155" s="168" t="s">
        <v>2451</v>
      </c>
      <c r="P155" s="98"/>
      <c r="Q155" s="98" t="s">
        <v>2461</v>
      </c>
    </row>
    <row r="156" spans="1:17" s="125" customFormat="1" ht="18" x14ac:dyDescent="0.25">
      <c r="A156" s="168" t="str">
        <f>VLOOKUP(E156,'LISTADO ATM'!$A$2:$C$902,3,0)</f>
        <v>ESTE</v>
      </c>
      <c r="B156" s="117" t="s">
        <v>2659</v>
      </c>
      <c r="C156" s="99">
        <v>44409.411793981482</v>
      </c>
      <c r="D156" s="99" t="s">
        <v>2177</v>
      </c>
      <c r="E156" s="140">
        <v>289</v>
      </c>
      <c r="F156" s="168" t="str">
        <f>VLOOKUP(E156,VIP!$A$2:$O14840,2,0)</f>
        <v>DRBR910</v>
      </c>
      <c r="G156" s="168" t="str">
        <f>VLOOKUP(E156,'LISTADO ATM'!$A$2:$B$901,2,0)</f>
        <v>ATM Oficina Bávaro II</v>
      </c>
      <c r="H156" s="168" t="str">
        <f>VLOOKUP(E156,VIP!$A$2:$O19801,7,FALSE)</f>
        <v>Si</v>
      </c>
      <c r="I156" s="168" t="str">
        <f>VLOOKUP(E156,VIP!$A$2:$O11766,8,FALSE)</f>
        <v>Si</v>
      </c>
      <c r="J156" s="168" t="str">
        <f>VLOOKUP(E156,VIP!$A$2:$O11716,8,FALSE)</f>
        <v>Si</v>
      </c>
      <c r="K156" s="168" t="str">
        <f>VLOOKUP(E156,VIP!$A$2:$O15290,6,0)</f>
        <v>NO</v>
      </c>
      <c r="L156" s="145" t="s">
        <v>2461</v>
      </c>
      <c r="M156" s="98" t="s">
        <v>2442</v>
      </c>
      <c r="N156" s="221" t="s">
        <v>2770</v>
      </c>
      <c r="O156" s="168" t="s">
        <v>2451</v>
      </c>
      <c r="P156" s="98"/>
      <c r="Q156" s="98" t="s">
        <v>2461</v>
      </c>
    </row>
    <row r="157" spans="1:17" s="125" customFormat="1" ht="18" x14ac:dyDescent="0.25">
      <c r="A157" s="168" t="str">
        <f>VLOOKUP(E157,'LISTADO ATM'!$A$2:$C$902,3,0)</f>
        <v>DISTRITO NACIONAL</v>
      </c>
      <c r="B157" s="117" t="s">
        <v>2694</v>
      </c>
      <c r="C157" s="99">
        <v>44409.698923611111</v>
      </c>
      <c r="D157" s="99" t="s">
        <v>2177</v>
      </c>
      <c r="E157" s="140">
        <v>139</v>
      </c>
      <c r="F157" s="168" t="str">
        <f>VLOOKUP(E157,VIP!$A$2:$O14852,2,0)</f>
        <v>DRBR139</v>
      </c>
      <c r="G157" s="168" t="str">
        <f>VLOOKUP(E157,'LISTADO ATM'!$A$2:$B$901,2,0)</f>
        <v xml:space="preserve">ATM Oficina Plaza Lama Zona Oriental I </v>
      </c>
      <c r="H157" s="168" t="str">
        <f>VLOOKUP(E157,VIP!$A$2:$O19813,7,FALSE)</f>
        <v>Si</v>
      </c>
      <c r="I157" s="168" t="str">
        <f>VLOOKUP(E157,VIP!$A$2:$O11778,8,FALSE)</f>
        <v>Si</v>
      </c>
      <c r="J157" s="168" t="str">
        <f>VLOOKUP(E157,VIP!$A$2:$O11728,8,FALSE)</f>
        <v>Si</v>
      </c>
      <c r="K157" s="168" t="str">
        <f>VLOOKUP(E157,VIP!$A$2:$O15302,6,0)</f>
        <v>NO</v>
      </c>
      <c r="L157" s="145" t="s">
        <v>2461</v>
      </c>
      <c r="M157" s="98" t="s">
        <v>2442</v>
      </c>
      <c r="N157" s="98" t="s">
        <v>2449</v>
      </c>
      <c r="O157" s="168" t="s">
        <v>2451</v>
      </c>
      <c r="P157" s="98"/>
      <c r="Q157" s="98" t="s">
        <v>2461</v>
      </c>
    </row>
    <row r="158" spans="1:17" s="125" customFormat="1" ht="18" x14ac:dyDescent="0.25">
      <c r="A158" s="168" t="str">
        <f>VLOOKUP(E158,'LISTADO ATM'!$A$2:$C$902,3,0)</f>
        <v>SUR</v>
      </c>
      <c r="B158" s="117" t="s">
        <v>2693</v>
      </c>
      <c r="C158" s="99">
        <v>44409.699421296296</v>
      </c>
      <c r="D158" s="99" t="s">
        <v>2177</v>
      </c>
      <c r="E158" s="140">
        <v>45</v>
      </c>
      <c r="F158" s="168" t="str">
        <f>VLOOKUP(E158,VIP!$A$2:$O14851,2,0)</f>
        <v>DRBR045</v>
      </c>
      <c r="G158" s="168" t="str">
        <f>VLOOKUP(E158,'LISTADO ATM'!$A$2:$B$901,2,0)</f>
        <v xml:space="preserve">ATM Oficina Tamayo </v>
      </c>
      <c r="H158" s="168" t="str">
        <f>VLOOKUP(E158,VIP!$A$2:$O19812,7,FALSE)</f>
        <v>Si</v>
      </c>
      <c r="I158" s="168" t="str">
        <f>VLOOKUP(E158,VIP!$A$2:$O11777,8,FALSE)</f>
        <v>Si</v>
      </c>
      <c r="J158" s="168" t="str">
        <f>VLOOKUP(E158,VIP!$A$2:$O11727,8,FALSE)</f>
        <v>Si</v>
      </c>
      <c r="K158" s="168" t="str">
        <f>VLOOKUP(E158,VIP!$A$2:$O15301,6,0)</f>
        <v>SI</v>
      </c>
      <c r="L158" s="145" t="s">
        <v>2461</v>
      </c>
      <c r="M158" s="98" t="s">
        <v>2442</v>
      </c>
      <c r="N158" s="98" t="s">
        <v>2449</v>
      </c>
      <c r="O158" s="168" t="s">
        <v>2451</v>
      </c>
      <c r="P158" s="98"/>
      <c r="Q158" s="98" t="s">
        <v>2461</v>
      </c>
    </row>
    <row r="159" spans="1:17" s="125" customFormat="1" ht="18" x14ac:dyDescent="0.25">
      <c r="A159" s="168" t="str">
        <f>VLOOKUP(E159,'LISTADO ATM'!$A$2:$C$902,3,0)</f>
        <v>DISTRITO NACIONAL</v>
      </c>
      <c r="B159" s="117" t="s">
        <v>2692</v>
      </c>
      <c r="C159" s="99">
        <v>44409.699756944443</v>
      </c>
      <c r="D159" s="99" t="s">
        <v>2177</v>
      </c>
      <c r="E159" s="140">
        <v>490</v>
      </c>
      <c r="F159" s="168" t="str">
        <f>VLOOKUP(E159,VIP!$A$2:$O14850,2,0)</f>
        <v>DRBR490</v>
      </c>
      <c r="G159" s="168" t="str">
        <f>VLOOKUP(E159,'LISTADO ATM'!$A$2:$B$901,2,0)</f>
        <v xml:space="preserve">ATM Hospital Ney Arias Lora </v>
      </c>
      <c r="H159" s="168" t="str">
        <f>VLOOKUP(E159,VIP!$A$2:$O19811,7,FALSE)</f>
        <v>Si</v>
      </c>
      <c r="I159" s="168" t="str">
        <f>VLOOKUP(E159,VIP!$A$2:$O11776,8,FALSE)</f>
        <v>Si</v>
      </c>
      <c r="J159" s="168" t="str">
        <f>VLOOKUP(E159,VIP!$A$2:$O11726,8,FALSE)</f>
        <v>Si</v>
      </c>
      <c r="K159" s="168" t="str">
        <f>VLOOKUP(E159,VIP!$A$2:$O15300,6,0)</f>
        <v>NO</v>
      </c>
      <c r="L159" s="145" t="s">
        <v>2461</v>
      </c>
      <c r="M159" s="98" t="s">
        <v>2442</v>
      </c>
      <c r="N159" s="98" t="s">
        <v>2449</v>
      </c>
      <c r="O159" s="168" t="s">
        <v>2451</v>
      </c>
      <c r="P159" s="98"/>
      <c r="Q159" s="98" t="s">
        <v>2461</v>
      </c>
    </row>
    <row r="160" spans="1:17" s="125" customFormat="1" ht="18" x14ac:dyDescent="0.25">
      <c r="A160" s="168" t="str">
        <f>VLOOKUP(E160,'LISTADO ATM'!$A$2:$C$902,3,0)</f>
        <v>DISTRITO NACIONAL</v>
      </c>
      <c r="B160" s="117" t="s">
        <v>2691</v>
      </c>
      <c r="C160" s="99">
        <v>44409.700150462966</v>
      </c>
      <c r="D160" s="99" t="s">
        <v>2177</v>
      </c>
      <c r="E160" s="140">
        <v>648</v>
      </c>
      <c r="F160" s="168" t="str">
        <f>VLOOKUP(E160,VIP!$A$2:$O14849,2,0)</f>
        <v>DRBR190</v>
      </c>
      <c r="G160" s="168" t="str">
        <f>VLOOKUP(E160,'LISTADO ATM'!$A$2:$B$901,2,0)</f>
        <v xml:space="preserve">ATM Hermandad de Pensionados </v>
      </c>
      <c r="H160" s="168" t="str">
        <f>VLOOKUP(E160,VIP!$A$2:$O19810,7,FALSE)</f>
        <v>Si</v>
      </c>
      <c r="I160" s="168" t="str">
        <f>VLOOKUP(E160,VIP!$A$2:$O11775,8,FALSE)</f>
        <v>No</v>
      </c>
      <c r="J160" s="168" t="str">
        <f>VLOOKUP(E160,VIP!$A$2:$O11725,8,FALSE)</f>
        <v>No</v>
      </c>
      <c r="K160" s="168" t="str">
        <f>VLOOKUP(E160,VIP!$A$2:$O15299,6,0)</f>
        <v>NO</v>
      </c>
      <c r="L160" s="145" t="s">
        <v>2461</v>
      </c>
      <c r="M160" s="98" t="s">
        <v>2442</v>
      </c>
      <c r="N160" s="98" t="s">
        <v>2449</v>
      </c>
      <c r="O160" s="168" t="s">
        <v>2451</v>
      </c>
      <c r="P160" s="98"/>
      <c r="Q160" s="98" t="s">
        <v>2461</v>
      </c>
    </row>
    <row r="161" spans="1:21" s="125" customFormat="1" ht="18" x14ac:dyDescent="0.25">
      <c r="A161" s="168" t="str">
        <f>VLOOKUP(E161,'LISTADO ATM'!$A$2:$C$902,3,0)</f>
        <v>DISTRITO NACIONAL</v>
      </c>
      <c r="B161" s="117" t="s">
        <v>2677</v>
      </c>
      <c r="C161" s="99">
        <v>44409.751006944447</v>
      </c>
      <c r="D161" s="99" t="s">
        <v>2177</v>
      </c>
      <c r="E161" s="140">
        <v>224</v>
      </c>
      <c r="F161" s="168" t="str">
        <f>VLOOKUP(E161,VIP!$A$2:$O14835,2,0)</f>
        <v>DRBR224</v>
      </c>
      <c r="G161" s="168" t="str">
        <f>VLOOKUP(E161,'LISTADO ATM'!$A$2:$B$901,2,0)</f>
        <v xml:space="preserve">ATM S/M Nacional El Millón (Núñez de Cáceres) </v>
      </c>
      <c r="H161" s="168" t="str">
        <f>VLOOKUP(E161,VIP!$A$2:$O19796,7,FALSE)</f>
        <v>Si</v>
      </c>
      <c r="I161" s="168" t="str">
        <f>VLOOKUP(E161,VIP!$A$2:$O11761,8,FALSE)</f>
        <v>Si</v>
      </c>
      <c r="J161" s="168" t="str">
        <f>VLOOKUP(E161,VIP!$A$2:$O11711,8,FALSE)</f>
        <v>Si</v>
      </c>
      <c r="K161" s="168" t="str">
        <f>VLOOKUP(E161,VIP!$A$2:$O15285,6,0)</f>
        <v>SI</v>
      </c>
      <c r="L161" s="145" t="s">
        <v>2461</v>
      </c>
      <c r="M161" s="98" t="s">
        <v>2442</v>
      </c>
      <c r="N161" s="98" t="s">
        <v>2449</v>
      </c>
      <c r="O161" s="168" t="s">
        <v>2451</v>
      </c>
      <c r="P161" s="98"/>
      <c r="Q161" s="98" t="s">
        <v>2461</v>
      </c>
    </row>
    <row r="162" spans="1:21" s="125" customFormat="1" ht="18" x14ac:dyDescent="0.25">
      <c r="A162" s="168" t="str">
        <f>VLOOKUP(E162,'LISTADO ATM'!$A$2:$C$902,3,0)</f>
        <v>DISTRITO NACIONAL</v>
      </c>
      <c r="B162" s="117" t="s">
        <v>2673</v>
      </c>
      <c r="C162" s="99">
        <v>44409.771203703705</v>
      </c>
      <c r="D162" s="99" t="s">
        <v>2177</v>
      </c>
      <c r="E162" s="140">
        <v>929</v>
      </c>
      <c r="F162" s="168" t="str">
        <f>VLOOKUP(E162,VIP!$A$2:$O14830,2,0)</f>
        <v>DRBR929</v>
      </c>
      <c r="G162" s="168" t="str">
        <f>VLOOKUP(E162,'LISTADO ATM'!$A$2:$B$901,2,0)</f>
        <v>ATM Autoservicio Nacional El Conde</v>
      </c>
      <c r="H162" s="168" t="str">
        <f>VLOOKUP(E162,VIP!$A$2:$O19791,7,FALSE)</f>
        <v>Si</v>
      </c>
      <c r="I162" s="168" t="str">
        <f>VLOOKUP(E162,VIP!$A$2:$O11756,8,FALSE)</f>
        <v>Si</v>
      </c>
      <c r="J162" s="168" t="str">
        <f>VLOOKUP(E162,VIP!$A$2:$O11706,8,FALSE)</f>
        <v>Si</v>
      </c>
      <c r="K162" s="168" t="str">
        <f>VLOOKUP(E162,VIP!$A$2:$O15280,6,0)</f>
        <v>NO</v>
      </c>
      <c r="L162" s="145" t="s">
        <v>2461</v>
      </c>
      <c r="M162" s="98" t="s">
        <v>2442</v>
      </c>
      <c r="N162" s="98" t="s">
        <v>2449</v>
      </c>
      <c r="O162" s="168" t="s">
        <v>2451</v>
      </c>
      <c r="P162" s="98"/>
      <c r="Q162" s="98" t="s">
        <v>2461</v>
      </c>
    </row>
    <row r="163" spans="1:21" s="125" customFormat="1" ht="18" x14ac:dyDescent="0.25">
      <c r="A163" s="168" t="str">
        <f>VLOOKUP(E163,'LISTADO ATM'!$A$2:$C$902,3,0)</f>
        <v>DISTRITO NACIONAL</v>
      </c>
      <c r="B163" s="117" t="s">
        <v>2715</v>
      </c>
      <c r="C163" s="99">
        <v>44409.83693287037</v>
      </c>
      <c r="D163" s="99" t="s">
        <v>2177</v>
      </c>
      <c r="E163" s="140">
        <v>416</v>
      </c>
      <c r="F163" s="168" t="str">
        <f>VLOOKUP(E163,VIP!$A$2:$O14845,2,0)</f>
        <v>DRBR416</v>
      </c>
      <c r="G163" s="168" t="str">
        <f>VLOOKUP(E163,'LISTADO ATM'!$A$2:$B$901,2,0)</f>
        <v xml:space="preserve">ATM Autobanco San Martín II </v>
      </c>
      <c r="H163" s="168" t="str">
        <f>VLOOKUP(E163,VIP!$A$2:$O19806,7,FALSE)</f>
        <v>Si</v>
      </c>
      <c r="I163" s="168" t="str">
        <f>VLOOKUP(E163,VIP!$A$2:$O11771,8,FALSE)</f>
        <v>Si</v>
      </c>
      <c r="J163" s="168" t="str">
        <f>VLOOKUP(E163,VIP!$A$2:$O11721,8,FALSE)</f>
        <v>Si</v>
      </c>
      <c r="K163" s="168" t="str">
        <f>VLOOKUP(E163,VIP!$A$2:$O15295,6,0)</f>
        <v>NO</v>
      </c>
      <c r="L163" s="145" t="s">
        <v>2461</v>
      </c>
      <c r="M163" s="98" t="s">
        <v>2442</v>
      </c>
      <c r="N163" s="98" t="s">
        <v>2449</v>
      </c>
      <c r="O163" s="168" t="s">
        <v>2451</v>
      </c>
      <c r="P163" s="98"/>
      <c r="Q163" s="98" t="s">
        <v>2461</v>
      </c>
    </row>
    <row r="164" spans="1:21" s="125" customFormat="1" ht="18" x14ac:dyDescent="0.25">
      <c r="A164" s="168" t="str">
        <f>VLOOKUP(E164,'LISTADO ATM'!$A$2:$C$902,3,0)</f>
        <v>ESTE</v>
      </c>
      <c r="B164" s="117" t="s">
        <v>2706</v>
      </c>
      <c r="C164" s="99">
        <v>44409.887442129628</v>
      </c>
      <c r="D164" s="99" t="s">
        <v>2177</v>
      </c>
      <c r="E164" s="140">
        <v>90</v>
      </c>
      <c r="F164" s="168" t="str">
        <f>VLOOKUP(E164,VIP!$A$2:$O14836,2,0)</f>
        <v>DRBR090</v>
      </c>
      <c r="G164" s="168" t="str">
        <f>VLOOKUP(E164,'LISTADO ATM'!$A$2:$B$901,2,0)</f>
        <v xml:space="preserve">ATM Hotel Dreams Punta Cana I </v>
      </c>
      <c r="H164" s="168" t="str">
        <f>VLOOKUP(E164,VIP!$A$2:$O19797,7,FALSE)</f>
        <v>Si</v>
      </c>
      <c r="I164" s="168" t="str">
        <f>VLOOKUP(E164,VIP!$A$2:$O11762,8,FALSE)</f>
        <v>Si</v>
      </c>
      <c r="J164" s="168" t="str">
        <f>VLOOKUP(E164,VIP!$A$2:$O11712,8,FALSE)</f>
        <v>Si</v>
      </c>
      <c r="K164" s="168" t="str">
        <f>VLOOKUP(E164,VIP!$A$2:$O15286,6,0)</f>
        <v>NO</v>
      </c>
      <c r="L164" s="145" t="s">
        <v>2461</v>
      </c>
      <c r="M164" s="98" t="s">
        <v>2442</v>
      </c>
      <c r="N164" s="98" t="s">
        <v>2449</v>
      </c>
      <c r="O164" s="168" t="s">
        <v>2451</v>
      </c>
      <c r="P164" s="98"/>
      <c r="Q164" s="98" t="s">
        <v>2461</v>
      </c>
    </row>
    <row r="165" spans="1:21" s="125" customFormat="1" ht="18" x14ac:dyDescent="0.25">
      <c r="A165" s="168" t="str">
        <f>VLOOKUP(E165,'LISTADO ATM'!$A$2:$C$902,3,0)</f>
        <v>DISTRITO NACIONAL</v>
      </c>
      <c r="B165" s="117" t="s">
        <v>2728</v>
      </c>
      <c r="C165" s="99">
        <v>44410.088495370372</v>
      </c>
      <c r="D165" s="99" t="s">
        <v>2177</v>
      </c>
      <c r="E165" s="140">
        <v>946</v>
      </c>
      <c r="F165" s="168" t="str">
        <f>VLOOKUP(E165,VIP!$A$2:$O14836,2,0)</f>
        <v>DRBR24R</v>
      </c>
      <c r="G165" s="168" t="str">
        <f>VLOOKUP(E165,'LISTADO ATM'!$A$2:$B$901,2,0)</f>
        <v xml:space="preserve">ATM Oficina Núñez de Cáceres I </v>
      </c>
      <c r="H165" s="168" t="str">
        <f>VLOOKUP(E165,VIP!$A$2:$O19797,7,FALSE)</f>
        <v>Si</v>
      </c>
      <c r="I165" s="168" t="str">
        <f>VLOOKUP(E165,VIP!$A$2:$O11762,8,FALSE)</f>
        <v>Si</v>
      </c>
      <c r="J165" s="168" t="str">
        <f>VLOOKUP(E165,VIP!$A$2:$O11712,8,FALSE)</f>
        <v>Si</v>
      </c>
      <c r="K165" s="168" t="str">
        <f>VLOOKUP(E165,VIP!$A$2:$O15286,6,0)</f>
        <v>NO</v>
      </c>
      <c r="L165" s="145" t="s">
        <v>2461</v>
      </c>
      <c r="M165" s="98" t="s">
        <v>2442</v>
      </c>
      <c r="N165" s="98" t="s">
        <v>2449</v>
      </c>
      <c r="O165" s="168" t="s">
        <v>2451</v>
      </c>
      <c r="P165" s="98"/>
      <c r="Q165" s="98" t="s">
        <v>2461</v>
      </c>
    </row>
    <row r="166" spans="1:21" s="125" customFormat="1" ht="18" x14ac:dyDescent="0.25">
      <c r="A166" s="168" t="str">
        <f>VLOOKUP(E166,'LISTADO ATM'!$A$2:$C$902,3,0)</f>
        <v>SUR</v>
      </c>
      <c r="B166" s="117" t="s">
        <v>2734</v>
      </c>
      <c r="C166" s="99">
        <v>44410.262037037035</v>
      </c>
      <c r="D166" s="99" t="s">
        <v>2177</v>
      </c>
      <c r="E166" s="140">
        <v>968</v>
      </c>
      <c r="F166" s="168" t="str">
        <f>VLOOKUP(E166,VIP!$A$2:$O14842,2,0)</f>
        <v>DRBR24I</v>
      </c>
      <c r="G166" s="168" t="str">
        <f>VLOOKUP(E166,'LISTADO ATM'!$A$2:$B$901,2,0)</f>
        <v xml:space="preserve">ATM UNP Mercado Baní </v>
      </c>
      <c r="H166" s="168" t="str">
        <f>VLOOKUP(E166,VIP!$A$2:$O19803,7,FALSE)</f>
        <v>Si</v>
      </c>
      <c r="I166" s="168" t="str">
        <f>VLOOKUP(E166,VIP!$A$2:$O11768,8,FALSE)</f>
        <v>Si</v>
      </c>
      <c r="J166" s="168" t="str">
        <f>VLOOKUP(E166,VIP!$A$2:$O11718,8,FALSE)</f>
        <v>Si</v>
      </c>
      <c r="K166" s="168" t="str">
        <f>VLOOKUP(E166,VIP!$A$2:$O15292,6,0)</f>
        <v>SI</v>
      </c>
      <c r="L166" s="145" t="s">
        <v>2461</v>
      </c>
      <c r="M166" s="98" t="s">
        <v>2442</v>
      </c>
      <c r="N166" s="98" t="s">
        <v>2449</v>
      </c>
      <c r="O166" s="168" t="s">
        <v>2451</v>
      </c>
      <c r="P166" s="98"/>
      <c r="Q166" s="98" t="s">
        <v>2461</v>
      </c>
    </row>
    <row r="167" spans="1:21" s="125" customFormat="1" ht="18" x14ac:dyDescent="0.25">
      <c r="A167" s="168" t="str">
        <f>VLOOKUP(E167,'LISTADO ATM'!$A$2:$C$902,3,0)</f>
        <v>DISTRITO NACIONAL</v>
      </c>
      <c r="B167" s="117" t="s">
        <v>2736</v>
      </c>
      <c r="C167" s="99">
        <v>44410.337175925924</v>
      </c>
      <c r="D167" s="99" t="s">
        <v>2177</v>
      </c>
      <c r="E167" s="140">
        <v>29</v>
      </c>
      <c r="F167" s="168" t="str">
        <f>VLOOKUP(E167,VIP!$A$2:$O14843,2,0)</f>
        <v>DRBR029</v>
      </c>
      <c r="G167" s="168" t="str">
        <f>VLOOKUP(E167,'LISTADO ATM'!$A$2:$B$901,2,0)</f>
        <v xml:space="preserve">ATM AFP </v>
      </c>
      <c r="H167" s="168" t="str">
        <f>VLOOKUP(E167,VIP!$A$2:$O19804,7,FALSE)</f>
        <v>Si</v>
      </c>
      <c r="I167" s="168" t="str">
        <f>VLOOKUP(E167,VIP!$A$2:$O11769,8,FALSE)</f>
        <v>Si</v>
      </c>
      <c r="J167" s="168" t="str">
        <f>VLOOKUP(E167,VIP!$A$2:$O11719,8,FALSE)</f>
        <v>Si</v>
      </c>
      <c r="K167" s="168" t="str">
        <f>VLOOKUP(E167,VIP!$A$2:$O15293,6,0)</f>
        <v>NO</v>
      </c>
      <c r="L167" s="145" t="s">
        <v>2461</v>
      </c>
      <c r="M167" s="98" t="s">
        <v>2442</v>
      </c>
      <c r="N167" s="98" t="s">
        <v>2449</v>
      </c>
      <c r="O167" s="168" t="s">
        <v>2451</v>
      </c>
      <c r="P167" s="98"/>
      <c r="Q167" s="98" t="s">
        <v>2461</v>
      </c>
    </row>
    <row r="168" spans="1:21" s="125" customFormat="1" ht="18" x14ac:dyDescent="0.25">
      <c r="A168" s="168" t="str">
        <f>VLOOKUP(E168,'LISTADO ATM'!$A$2:$C$902,3,0)</f>
        <v>NORTE</v>
      </c>
      <c r="B168" s="117" t="s">
        <v>2764</v>
      </c>
      <c r="C168" s="99">
        <v>44410.383020833331</v>
      </c>
      <c r="D168" s="99" t="s">
        <v>2178</v>
      </c>
      <c r="E168" s="140">
        <v>965</v>
      </c>
      <c r="F168" s="168" t="str">
        <f>VLOOKUP(E168,VIP!$A$2:$O14853,2,0)</f>
        <v>DRBR965</v>
      </c>
      <c r="G168" s="168" t="str">
        <f>VLOOKUP(E168,'LISTADO ATM'!$A$2:$B$901,2,0)</f>
        <v xml:space="preserve">ATM S/M La Fuente FUN (Santiago) </v>
      </c>
      <c r="H168" s="168" t="str">
        <f>VLOOKUP(E168,VIP!$A$2:$O19814,7,FALSE)</f>
        <v>Si</v>
      </c>
      <c r="I168" s="168" t="str">
        <f>VLOOKUP(E168,VIP!$A$2:$O11779,8,FALSE)</f>
        <v>Si</v>
      </c>
      <c r="J168" s="168" t="str">
        <f>VLOOKUP(E168,VIP!$A$2:$O11729,8,FALSE)</f>
        <v>Si</v>
      </c>
      <c r="K168" s="168" t="str">
        <f>VLOOKUP(E168,VIP!$A$2:$O15303,6,0)</f>
        <v>NO</v>
      </c>
      <c r="L168" s="145" t="s">
        <v>2461</v>
      </c>
      <c r="M168" s="98" t="s">
        <v>2442</v>
      </c>
      <c r="N168" s="98" t="s">
        <v>2449</v>
      </c>
      <c r="O168" s="168" t="s">
        <v>2590</v>
      </c>
      <c r="P168" s="98"/>
      <c r="Q168" s="98" t="s">
        <v>2461</v>
      </c>
      <c r="T168" s="79"/>
      <c r="U168" s="69"/>
    </row>
    <row r="169" spans="1:21" s="125" customFormat="1" ht="18" x14ac:dyDescent="0.25">
      <c r="A169" s="168" t="str">
        <f>VLOOKUP(E169,'LISTADO ATM'!$A$2:$C$902,3,0)</f>
        <v>DISTRITO NACIONAL</v>
      </c>
      <c r="B169" s="117" t="s">
        <v>2762</v>
      </c>
      <c r="C169" s="99">
        <v>44410.391736111109</v>
      </c>
      <c r="D169" s="99" t="s">
        <v>2177</v>
      </c>
      <c r="E169" s="140">
        <v>12</v>
      </c>
      <c r="F169" s="168" t="str">
        <f>VLOOKUP(E169,VIP!$A$2:$O14851,2,0)</f>
        <v>DRBR012</v>
      </c>
      <c r="G169" s="168" t="str">
        <f>VLOOKUP(E169,'LISTADO ATM'!$A$2:$B$901,2,0)</f>
        <v xml:space="preserve">ATM Comercial Ganadera (San Isidro) </v>
      </c>
      <c r="H169" s="168" t="str">
        <f>VLOOKUP(E169,VIP!$A$2:$O19812,7,FALSE)</f>
        <v>Si</v>
      </c>
      <c r="I169" s="168" t="str">
        <f>VLOOKUP(E169,VIP!$A$2:$O11777,8,FALSE)</f>
        <v>No</v>
      </c>
      <c r="J169" s="168" t="str">
        <f>VLOOKUP(E169,VIP!$A$2:$O11727,8,FALSE)</f>
        <v>No</v>
      </c>
      <c r="K169" s="168" t="str">
        <f>VLOOKUP(E169,VIP!$A$2:$O15301,6,0)</f>
        <v>NO</v>
      </c>
      <c r="L169" s="145" t="s">
        <v>2461</v>
      </c>
      <c r="M169" s="98" t="s">
        <v>2442</v>
      </c>
      <c r="N169" s="98" t="s">
        <v>2449</v>
      </c>
      <c r="O169" s="168" t="s">
        <v>2451</v>
      </c>
      <c r="P169" s="98"/>
      <c r="Q169" s="98" t="s">
        <v>2461</v>
      </c>
      <c r="T169" s="79"/>
      <c r="U169" s="69"/>
    </row>
    <row r="1039276" spans="16:16" ht="18" x14ac:dyDescent="0.25">
      <c r="P1039276" s="118"/>
    </row>
  </sheetData>
  <autoFilter ref="A4:Q4">
    <sortState ref="A5:Q169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5:E140 E1:E4 E170:E1048576">
    <cfRule type="duplicateValues" dxfId="236" priority="130200"/>
  </conditionalFormatting>
  <conditionalFormatting sqref="B56:B140 B1:B4 B170:B1048576">
    <cfRule type="duplicateValues" dxfId="235" priority="130204"/>
    <cfRule type="duplicateValues" dxfId="234" priority="130205"/>
  </conditionalFormatting>
  <conditionalFormatting sqref="E55:E140 E170:E1048576">
    <cfRule type="duplicateValues" dxfId="233" priority="130212"/>
  </conditionalFormatting>
  <conditionalFormatting sqref="B56:B140 B1:B4 B170:B1048576">
    <cfRule type="duplicateValues" dxfId="232" priority="130215"/>
  </conditionalFormatting>
  <conditionalFormatting sqref="E55:E140 E1:E4 E170:E1048576">
    <cfRule type="duplicateValues" dxfId="231" priority="130233"/>
    <cfRule type="duplicateValues" dxfId="230" priority="130234"/>
  </conditionalFormatting>
  <conditionalFormatting sqref="B56:B140 B170:B1048576">
    <cfRule type="duplicateValues" dxfId="229" priority="130257"/>
  </conditionalFormatting>
  <conditionalFormatting sqref="C56:C140 C1:C4 C170:C1048576">
    <cfRule type="duplicateValues" dxfId="228" priority="130274"/>
  </conditionalFormatting>
  <conditionalFormatting sqref="E53:E54">
    <cfRule type="duplicateValues" dxfId="227" priority="102"/>
  </conditionalFormatting>
  <conditionalFormatting sqref="E53:E54">
    <cfRule type="duplicateValues" dxfId="226" priority="100"/>
    <cfRule type="duplicateValues" dxfId="225" priority="101"/>
  </conditionalFormatting>
  <conditionalFormatting sqref="B53:B54">
    <cfRule type="duplicateValues" dxfId="224" priority="98"/>
    <cfRule type="duplicateValues" dxfId="223" priority="99"/>
  </conditionalFormatting>
  <conditionalFormatting sqref="B53:B54">
    <cfRule type="duplicateValues" dxfId="222" priority="97"/>
  </conditionalFormatting>
  <conditionalFormatting sqref="C53:C54">
    <cfRule type="duplicateValues" dxfId="221" priority="96"/>
  </conditionalFormatting>
  <conditionalFormatting sqref="E1:E140 E170:E1048576">
    <cfRule type="duplicateValues" dxfId="220" priority="95"/>
  </conditionalFormatting>
  <conditionalFormatting sqref="E12:E52">
    <cfRule type="duplicateValues" dxfId="219" priority="132155"/>
  </conditionalFormatting>
  <conditionalFormatting sqref="E12:E52">
    <cfRule type="duplicateValues" dxfId="218" priority="132157"/>
    <cfRule type="duplicateValues" dxfId="217" priority="132158"/>
  </conditionalFormatting>
  <conditionalFormatting sqref="B12:B52">
    <cfRule type="duplicateValues" dxfId="216" priority="132161"/>
    <cfRule type="duplicateValues" dxfId="215" priority="132162"/>
  </conditionalFormatting>
  <conditionalFormatting sqref="B12:B52">
    <cfRule type="duplicateValues" dxfId="214" priority="132165"/>
  </conditionalFormatting>
  <conditionalFormatting sqref="C12:C52">
    <cfRule type="duplicateValues" dxfId="213" priority="132167"/>
  </conditionalFormatting>
  <conditionalFormatting sqref="Q10">
    <cfRule type="duplicateValues" dxfId="212" priority="78"/>
  </conditionalFormatting>
  <conditionalFormatting sqref="E55:E140">
    <cfRule type="duplicateValues" dxfId="211" priority="132480"/>
  </conditionalFormatting>
  <conditionalFormatting sqref="E55:E140">
    <cfRule type="duplicateValues" dxfId="210" priority="132483"/>
    <cfRule type="duplicateValues" dxfId="209" priority="132484"/>
  </conditionalFormatting>
  <conditionalFormatting sqref="E55:E140">
    <cfRule type="duplicateValues" dxfId="208" priority="132489"/>
  </conditionalFormatting>
  <conditionalFormatting sqref="E55:E140">
    <cfRule type="duplicateValues" dxfId="207" priority="132491"/>
    <cfRule type="duplicateValues" dxfId="206" priority="132492"/>
  </conditionalFormatting>
  <conditionalFormatting sqref="C55:C140">
    <cfRule type="duplicateValues" dxfId="205" priority="132495"/>
  </conditionalFormatting>
  <conditionalFormatting sqref="B55:B139">
    <cfRule type="duplicateValues" dxfId="204" priority="132497"/>
    <cfRule type="duplicateValues" dxfId="203" priority="132498"/>
  </conditionalFormatting>
  <conditionalFormatting sqref="B55:B139">
    <cfRule type="duplicateValues" dxfId="202" priority="132501"/>
  </conditionalFormatting>
  <conditionalFormatting sqref="B140">
    <cfRule type="duplicateValues" dxfId="201" priority="76"/>
    <cfRule type="duplicateValues" dxfId="200" priority="77"/>
  </conditionalFormatting>
  <conditionalFormatting sqref="B140">
    <cfRule type="duplicateValues" dxfId="199" priority="75"/>
  </conditionalFormatting>
  <conditionalFormatting sqref="E5:E11">
    <cfRule type="duplicateValues" dxfId="198" priority="132512"/>
  </conditionalFormatting>
  <conditionalFormatting sqref="E5:E11">
    <cfRule type="duplicateValues" dxfId="197" priority="132513"/>
    <cfRule type="duplicateValues" dxfId="196" priority="132514"/>
  </conditionalFormatting>
  <conditionalFormatting sqref="B5:B11">
    <cfRule type="duplicateValues" dxfId="195" priority="132515"/>
    <cfRule type="duplicateValues" dxfId="194" priority="132516"/>
  </conditionalFormatting>
  <conditionalFormatting sqref="B5:B11">
    <cfRule type="duplicateValues" dxfId="193" priority="132517"/>
  </conditionalFormatting>
  <conditionalFormatting sqref="C5:C11">
    <cfRule type="duplicateValues" dxfId="192" priority="132518"/>
  </conditionalFormatting>
  <conditionalFormatting sqref="E141:E151">
    <cfRule type="duplicateValues" dxfId="191" priority="74"/>
  </conditionalFormatting>
  <conditionalFormatting sqref="B141:B151">
    <cfRule type="duplicateValues" dxfId="190" priority="72"/>
    <cfRule type="duplicateValues" dxfId="189" priority="73"/>
  </conditionalFormatting>
  <conditionalFormatting sqref="E141:E151">
    <cfRule type="duplicateValues" dxfId="188" priority="71"/>
  </conditionalFormatting>
  <conditionalFormatting sqref="B141:B151">
    <cfRule type="duplicateValues" dxfId="187" priority="70"/>
  </conditionalFormatting>
  <conditionalFormatting sqref="E141:E151">
    <cfRule type="duplicateValues" dxfId="186" priority="68"/>
    <cfRule type="duplicateValues" dxfId="185" priority="69"/>
  </conditionalFormatting>
  <conditionalFormatting sqref="B141:B151">
    <cfRule type="duplicateValues" dxfId="184" priority="67"/>
  </conditionalFormatting>
  <conditionalFormatting sqref="C141:C151">
    <cfRule type="duplicateValues" dxfId="183" priority="66"/>
  </conditionalFormatting>
  <conditionalFormatting sqref="E141:E151">
    <cfRule type="duplicateValues" dxfId="182" priority="65"/>
  </conditionalFormatting>
  <conditionalFormatting sqref="E141:E151">
    <cfRule type="duplicateValues" dxfId="181" priority="64"/>
  </conditionalFormatting>
  <conditionalFormatting sqref="E141:E151">
    <cfRule type="duplicateValues" dxfId="180" priority="62"/>
    <cfRule type="duplicateValues" dxfId="179" priority="63"/>
  </conditionalFormatting>
  <conditionalFormatting sqref="E141:E151">
    <cfRule type="duplicateValues" dxfId="178" priority="61"/>
  </conditionalFormatting>
  <conditionalFormatting sqref="E141:E151">
    <cfRule type="duplicateValues" dxfId="177" priority="59"/>
    <cfRule type="duplicateValues" dxfId="176" priority="60"/>
  </conditionalFormatting>
  <conditionalFormatting sqref="C141:C151">
    <cfRule type="duplicateValues" dxfId="175" priority="58"/>
  </conditionalFormatting>
  <conditionalFormatting sqref="B141:B151">
    <cfRule type="duplicateValues" dxfId="174" priority="56"/>
    <cfRule type="duplicateValues" dxfId="173" priority="57"/>
  </conditionalFormatting>
  <conditionalFormatting sqref="B141:B151">
    <cfRule type="duplicateValues" dxfId="172" priority="55"/>
  </conditionalFormatting>
  <conditionalFormatting sqref="E152:E156">
    <cfRule type="duplicateValues" dxfId="171" priority="54"/>
  </conditionalFormatting>
  <conditionalFormatting sqref="B152:B156">
    <cfRule type="duplicateValues" dxfId="170" priority="52"/>
    <cfRule type="duplicateValues" dxfId="169" priority="53"/>
  </conditionalFormatting>
  <conditionalFormatting sqref="E152:E156">
    <cfRule type="duplicateValues" dxfId="168" priority="51"/>
  </conditionalFormatting>
  <conditionalFormatting sqref="B152:B156">
    <cfRule type="duplicateValues" dxfId="167" priority="50"/>
  </conditionalFormatting>
  <conditionalFormatting sqref="E152:E156">
    <cfRule type="duplicateValues" dxfId="166" priority="48"/>
    <cfRule type="duplicateValues" dxfId="165" priority="49"/>
  </conditionalFormatting>
  <conditionalFormatting sqref="B152:B156">
    <cfRule type="duplicateValues" dxfId="164" priority="47"/>
  </conditionalFormatting>
  <conditionalFormatting sqref="C152:C156">
    <cfRule type="duplicateValues" dxfId="163" priority="46"/>
  </conditionalFormatting>
  <conditionalFormatting sqref="E152:E156">
    <cfRule type="duplicateValues" dxfId="162" priority="45"/>
  </conditionalFormatting>
  <conditionalFormatting sqref="E152:E156">
    <cfRule type="duplicateValues" dxfId="161" priority="44"/>
  </conditionalFormatting>
  <conditionalFormatting sqref="E152:E156">
    <cfRule type="duplicateValues" dxfId="160" priority="42"/>
    <cfRule type="duplicateValues" dxfId="159" priority="43"/>
  </conditionalFormatting>
  <conditionalFormatting sqref="E152:E156">
    <cfRule type="duplicateValues" dxfId="158" priority="41"/>
  </conditionalFormatting>
  <conditionalFormatting sqref="E152:E156">
    <cfRule type="duplicateValues" dxfId="157" priority="39"/>
    <cfRule type="duplicateValues" dxfId="156" priority="40"/>
  </conditionalFormatting>
  <conditionalFormatting sqref="C152:C156">
    <cfRule type="duplicateValues" dxfId="155" priority="38"/>
  </conditionalFormatting>
  <conditionalFormatting sqref="B152:B156">
    <cfRule type="duplicateValues" dxfId="154" priority="36"/>
    <cfRule type="duplicateValues" dxfId="153" priority="37"/>
  </conditionalFormatting>
  <conditionalFormatting sqref="B152:B156">
    <cfRule type="duplicateValues" dxfId="152" priority="35"/>
  </conditionalFormatting>
  <conditionalFormatting sqref="E1:E156 E170:E1048576">
    <cfRule type="duplicateValues" dxfId="151" priority="34"/>
  </conditionalFormatting>
  <conditionalFormatting sqref="E157:E167">
    <cfRule type="duplicateValues" dxfId="150" priority="33"/>
  </conditionalFormatting>
  <conditionalFormatting sqref="B157:B167">
    <cfRule type="duplicateValues" dxfId="149" priority="31"/>
    <cfRule type="duplicateValues" dxfId="148" priority="32"/>
  </conditionalFormatting>
  <conditionalFormatting sqref="E157:E167">
    <cfRule type="duplicateValues" dxfId="147" priority="30"/>
  </conditionalFormatting>
  <conditionalFormatting sqref="B157:B167">
    <cfRule type="duplicateValues" dxfId="146" priority="29"/>
  </conditionalFormatting>
  <conditionalFormatting sqref="E157:E167">
    <cfRule type="duplicateValues" dxfId="145" priority="27"/>
    <cfRule type="duplicateValues" dxfId="144" priority="28"/>
  </conditionalFormatting>
  <conditionalFormatting sqref="B157:B167">
    <cfRule type="duplicateValues" dxfId="143" priority="26"/>
  </conditionalFormatting>
  <conditionalFormatting sqref="C157:C167">
    <cfRule type="duplicateValues" dxfId="142" priority="25"/>
  </conditionalFormatting>
  <conditionalFormatting sqref="E157:E167">
    <cfRule type="duplicateValues" dxfId="141" priority="24"/>
  </conditionalFormatting>
  <conditionalFormatting sqref="E157:E167">
    <cfRule type="duplicateValues" dxfId="140" priority="23"/>
  </conditionalFormatting>
  <conditionalFormatting sqref="E157:E167">
    <cfRule type="duplicateValues" dxfId="139" priority="21"/>
    <cfRule type="duplicateValues" dxfId="138" priority="22"/>
  </conditionalFormatting>
  <conditionalFormatting sqref="E157:E167">
    <cfRule type="duplicateValues" dxfId="137" priority="20"/>
  </conditionalFormatting>
  <conditionalFormatting sqref="E157:E167">
    <cfRule type="duplicateValues" dxfId="136" priority="18"/>
    <cfRule type="duplicateValues" dxfId="135" priority="19"/>
  </conditionalFormatting>
  <conditionalFormatting sqref="C157:C167">
    <cfRule type="duplicateValues" dxfId="134" priority="17"/>
  </conditionalFormatting>
  <conditionalFormatting sqref="B157:B167">
    <cfRule type="duplicateValues" dxfId="133" priority="15"/>
    <cfRule type="duplicateValues" dxfId="132" priority="16"/>
  </conditionalFormatting>
  <conditionalFormatting sqref="B157:B167">
    <cfRule type="duplicateValues" dxfId="131" priority="14"/>
  </conditionalFormatting>
  <conditionalFormatting sqref="E157:E167">
    <cfRule type="duplicateValues" dxfId="130" priority="13"/>
  </conditionalFormatting>
  <conditionalFormatting sqref="B1:B167 B170:B1048576">
    <cfRule type="duplicateValues" dxfId="129" priority="12"/>
  </conditionalFormatting>
  <conditionalFormatting sqref="E168:E169">
    <cfRule type="duplicateValues" dxfId="128" priority="11"/>
  </conditionalFormatting>
  <conditionalFormatting sqref="E168:E169">
    <cfRule type="duplicateValues" dxfId="127" priority="10"/>
  </conditionalFormatting>
  <conditionalFormatting sqref="E168:E169">
    <cfRule type="duplicateValues" dxfId="126" priority="8"/>
    <cfRule type="duplicateValues" dxfId="125" priority="9"/>
  </conditionalFormatting>
  <conditionalFormatting sqref="B168:B169">
    <cfRule type="duplicateValues" dxfId="124" priority="6"/>
    <cfRule type="duplicateValues" dxfId="123" priority="7"/>
  </conditionalFormatting>
  <conditionalFormatting sqref="B168:B169">
    <cfRule type="duplicateValues" dxfId="122" priority="5"/>
  </conditionalFormatting>
  <conditionalFormatting sqref="C168:C169">
    <cfRule type="duplicateValues" dxfId="121" priority="4"/>
  </conditionalFormatting>
  <conditionalFormatting sqref="E168:E169">
    <cfRule type="duplicateValues" dxfId="120" priority="3"/>
  </conditionalFormatting>
  <conditionalFormatting sqref="B168:B169">
    <cfRule type="duplicateValues" dxfId="119" priority="2"/>
  </conditionalFormatting>
  <conditionalFormatting sqref="E1:E1048576">
    <cfRule type="duplicateValues" dxfId="0" priority="1"/>
  </conditionalFormatting>
  <hyperlinks>
    <hyperlink ref="B19" r:id="rId7" display="http://s460-helpdesk/CAisd/pdmweb.exe?OP=SEARCH+FACTORY=in+SKIPLIST=1+QBE.EQ.id=3681780"/>
    <hyperlink ref="B89" r:id="rId8" display="http://s460-helpdesk/CAisd/pdmweb.exe?OP=SEARCH+FACTORY=in+SKIPLIST=1+QBE.EQ.id=3681777"/>
    <hyperlink ref="B166" r:id="rId9" display="http://s460-helpdesk/CAisd/pdmweb.exe?OP=SEARCH+FACTORY=in+SKIPLIST=1+QBE.EQ.id=3682271"/>
    <hyperlink ref="B34" r:id="rId10" display="http://s460-helpdesk/CAisd/pdmweb.exe?OP=SEARCH+FACTORY=in+SKIPLIST=1+QBE.EQ.id=3682270"/>
    <hyperlink ref="B16" r:id="rId11" display="http://s460-helpdesk/CAisd/pdmweb.exe?OP=SEARCH+FACTORY=in+SKIPLIST=1+QBE.EQ.id=3682269"/>
    <hyperlink ref="B15" r:id="rId12" display="http://s460-helpdesk/CAisd/pdmweb.exe?OP=SEARCH+FACTORY=in+SKIPLIST=1+QBE.EQ.id=3682268"/>
    <hyperlink ref="B14" r:id="rId13" display="http://s460-helpdesk/CAisd/pdmweb.exe?OP=SEARCH+FACTORY=in+SKIPLIST=1+QBE.EQ.id=3682267"/>
    <hyperlink ref="B13" r:id="rId14" display="http://s460-helpdesk/CAisd/pdmweb.exe?OP=SEARCH+FACTORY=in+SKIPLIST=1+QBE.EQ.id=3682266"/>
    <hyperlink ref="B165" r:id="rId15" display="http://s460-helpdesk/CAisd/pdmweb.exe?OP=SEARCH+FACTORY=in+SKIPLIST=1+QBE.EQ.id=3682265"/>
    <hyperlink ref="B12" r:id="rId16" display="http://s460-helpdesk/CAisd/pdmweb.exe?OP=SEARCH+FACTORY=in+SKIPLIST=1+QBE.EQ.id=3682264"/>
    <hyperlink ref="B66" r:id="rId17" display="http://s460-helpdesk/CAisd/pdmweb.exe?OP=SEARCH+FACTORY=in+SKIPLIST=1+QBE.EQ.id=3682261"/>
    <hyperlink ref="B62" r:id="rId18" display="http://s460-helpdesk/CAisd/pdmweb.exe?OP=SEARCH+FACTORY=in+SKIPLIST=1+QBE.EQ.id=3682260"/>
    <hyperlink ref="B72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136" zoomScale="70" zoomScaleNormal="70" workbookViewId="0">
      <selection activeCell="C129" sqref="C12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181" t="s">
        <v>2147</v>
      </c>
      <c r="B1" s="182"/>
      <c r="C1" s="182"/>
      <c r="D1" s="182"/>
      <c r="E1" s="183"/>
      <c r="F1" s="179" t="s">
        <v>2546</v>
      </c>
      <c r="G1" s="180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184" t="s">
        <v>2447</v>
      </c>
      <c r="B2" s="185"/>
      <c r="C2" s="185"/>
      <c r="D2" s="185"/>
      <c r="E2" s="186"/>
      <c r="F2" s="103" t="s">
        <v>2545</v>
      </c>
      <c r="G2" s="102">
        <f>G3+G4</f>
        <v>165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2544</v>
      </c>
      <c r="G3" s="102">
        <f>COUNTIF(REPORTE!A:Q,"fuera de Servicio")</f>
        <v>130</v>
      </c>
      <c r="H3" s="103" t="s">
        <v>2551</v>
      </c>
      <c r="I3" s="102">
        <f>COUNTIF(A:E,"Gavetas Vacías + Gavetas Fallando")</f>
        <v>20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4">
        <v>44410.25</v>
      </c>
      <c r="C4" s="126"/>
      <c r="D4" s="126"/>
      <c r="E4" s="134"/>
      <c r="F4" s="103" t="s">
        <v>2541</v>
      </c>
      <c r="G4" s="102">
        <f>COUNTIF(REPORTE!A:Q,"En Servicio")</f>
        <v>35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4">
        <v>44410.708333333336</v>
      </c>
      <c r="C5" s="154"/>
      <c r="D5" s="126"/>
      <c r="E5" s="134"/>
      <c r="F5" s="103" t="s">
        <v>2542</v>
      </c>
      <c r="G5" s="102">
        <f>COUNTIF(REPORTE!A:Q,"reinicio exitoso")</f>
        <v>2</v>
      </c>
      <c r="H5" s="103" t="s">
        <v>2548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10</v>
      </c>
    </row>
    <row r="7" spans="1:11" ht="18" customHeight="1" x14ac:dyDescent="0.25">
      <c r="A7" s="187" t="s">
        <v>2576</v>
      </c>
      <c r="B7" s="188"/>
      <c r="C7" s="188"/>
      <c r="D7" s="188"/>
      <c r="E7" s="189"/>
      <c r="F7" s="103" t="s">
        <v>2547</v>
      </c>
      <c r="G7" s="102">
        <f>COUNTIF(A:E,"Sin Efectivo")</f>
        <v>55</v>
      </c>
      <c r="H7" s="103" t="s">
        <v>2553</v>
      </c>
      <c r="I7" s="102">
        <f>COUNTIF(A:E,"GAVETA DE DEPOSITO LLENA")</f>
        <v>4</v>
      </c>
    </row>
    <row r="8" spans="1:11" ht="18" x14ac:dyDescent="0.25">
      <c r="A8" s="138" t="s">
        <v>15</v>
      </c>
      <c r="B8" s="138" t="s">
        <v>2412</v>
      </c>
      <c r="C8" s="138" t="s">
        <v>46</v>
      </c>
      <c r="D8" s="138" t="s">
        <v>2415</v>
      </c>
      <c r="E8" s="138" t="s">
        <v>2413</v>
      </c>
    </row>
    <row r="9" spans="1:11" s="115" customFormat="1" ht="18.75" thickBot="1" x14ac:dyDescent="0.3">
      <c r="A9" s="140" t="e">
        <f>VLOOKUP(B9,'[1]LISTADO ATM'!$A$2:$C$822,3,0)</f>
        <v>#N/A</v>
      </c>
      <c r="B9" s="168"/>
      <c r="C9" s="140" t="e">
        <f>VLOOKUP(B9,'[1]LISTADO ATM'!$A$2:$B$822,2,0)</f>
        <v>#N/A</v>
      </c>
      <c r="D9" s="137" t="s">
        <v>2540</v>
      </c>
      <c r="E9" s="141"/>
    </row>
    <row r="10" spans="1:11" s="115" customFormat="1" ht="18.75" thickBot="1" x14ac:dyDescent="0.3">
      <c r="A10" s="128" t="s">
        <v>2468</v>
      </c>
      <c r="B10" s="158">
        <f>COUNT(B9:B9)</f>
        <v>0</v>
      </c>
      <c r="C10" s="194"/>
      <c r="D10" s="195"/>
      <c r="E10" s="196"/>
    </row>
    <row r="11" spans="1:11" s="115" customFormat="1" x14ac:dyDescent="0.25">
      <c r="A11" s="125"/>
      <c r="B11" s="147"/>
      <c r="C11" s="125"/>
      <c r="D11" s="125"/>
      <c r="E11" s="130"/>
    </row>
    <row r="12" spans="1:11" s="115" customFormat="1" ht="18" customHeight="1" x14ac:dyDescent="0.25">
      <c r="A12" s="187" t="s">
        <v>2577</v>
      </c>
      <c r="B12" s="188"/>
      <c r="C12" s="188"/>
      <c r="D12" s="188"/>
      <c r="E12" s="189"/>
    </row>
    <row r="13" spans="1:11" s="115" customFormat="1" ht="18" x14ac:dyDescent="0.25">
      <c r="A13" s="138" t="s">
        <v>15</v>
      </c>
      <c r="B13" s="138" t="s">
        <v>2412</v>
      </c>
      <c r="C13" s="138" t="s">
        <v>46</v>
      </c>
      <c r="D13" s="138" t="s">
        <v>2415</v>
      </c>
      <c r="E13" s="138" t="s">
        <v>2413</v>
      </c>
    </row>
    <row r="14" spans="1:11" s="115" customFormat="1" ht="18.75" thickBot="1" x14ac:dyDescent="0.3">
      <c r="A14" s="139" t="e">
        <f>VLOOKUP(B14,'[1]LISTADO ATM'!$A$2:$C$822,3,0)</f>
        <v>#N/A</v>
      </c>
      <c r="B14" s="168"/>
      <c r="C14" s="141" t="e">
        <f>VLOOKUP(B14,'[1]LISTADO ATM'!$A$2:$B$822,2,0)</f>
        <v>#N/A</v>
      </c>
      <c r="D14" s="137" t="s">
        <v>2536</v>
      </c>
      <c r="E14" s="155"/>
    </row>
    <row r="15" spans="1:11" s="115" customFormat="1" ht="18.75" thickBot="1" x14ac:dyDescent="0.3">
      <c r="A15" s="128" t="s">
        <v>2468</v>
      </c>
      <c r="B15" s="158">
        <f>COUNT(B14:B14)</f>
        <v>0</v>
      </c>
      <c r="C15" s="194"/>
      <c r="D15" s="195"/>
      <c r="E15" s="196"/>
    </row>
    <row r="16" spans="1:11" s="115" customFormat="1" ht="15.75" thickBot="1" x14ac:dyDescent="0.3">
      <c r="A16" s="125"/>
      <c r="B16" s="147"/>
      <c r="C16" s="125"/>
      <c r="D16" s="125"/>
      <c r="E16" s="130"/>
    </row>
    <row r="17" spans="1:5" s="115" customFormat="1" ht="18.75" customHeight="1" thickBot="1" x14ac:dyDescent="0.3">
      <c r="A17" s="197" t="s">
        <v>2469</v>
      </c>
      <c r="B17" s="198"/>
      <c r="C17" s="198"/>
      <c r="D17" s="198"/>
      <c r="E17" s="199"/>
    </row>
    <row r="18" spans="1:5" s="115" customFormat="1" ht="18" x14ac:dyDescent="0.25">
      <c r="A18" s="127" t="s">
        <v>15</v>
      </c>
      <c r="B18" s="127" t="s">
        <v>2412</v>
      </c>
      <c r="C18" s="127" t="s">
        <v>46</v>
      </c>
      <c r="D18" s="127" t="s">
        <v>2415</v>
      </c>
      <c r="E18" s="138" t="s">
        <v>2413</v>
      </c>
    </row>
    <row r="19" spans="1:5" s="115" customFormat="1" ht="18" x14ac:dyDescent="0.25">
      <c r="A19" s="150" t="str">
        <f>VLOOKUP(B19,'[1]LISTADO ATM'!$A$2:$C$822,3,0)</f>
        <v>ESTE</v>
      </c>
      <c r="B19" s="145">
        <v>822</v>
      </c>
      <c r="C19" s="151" t="str">
        <f>VLOOKUP(B19,'[1]LISTADO ATM'!$A$2:$B$822,2,0)</f>
        <v xml:space="preserve">ATM INDUSPALMA </v>
      </c>
      <c r="D19" s="152" t="s">
        <v>2433</v>
      </c>
      <c r="E19" s="141">
        <v>3335972512</v>
      </c>
    </row>
    <row r="20" spans="1:5" s="125" customFormat="1" ht="18" x14ac:dyDescent="0.25">
      <c r="A20" s="150" t="str">
        <f>VLOOKUP(B20,'[1]LISTADO ATM'!$A$2:$C$822,3,0)</f>
        <v>DISTRITO NACIONAL</v>
      </c>
      <c r="B20" s="145">
        <v>813</v>
      </c>
      <c r="C20" s="151" t="str">
        <f>VLOOKUP(B20,'[1]LISTADO ATM'!$A$2:$B$822,2,0)</f>
        <v>ATM Oficina Occidental Mall</v>
      </c>
      <c r="D20" s="152" t="s">
        <v>2433</v>
      </c>
      <c r="E20" s="141">
        <v>3335972266</v>
      </c>
    </row>
    <row r="21" spans="1:5" s="125" customFormat="1" ht="18" x14ac:dyDescent="0.25">
      <c r="A21" s="150" t="str">
        <f>VLOOKUP(B21,'[1]LISTADO ATM'!$A$2:$C$822,3,0)</f>
        <v>ESTE</v>
      </c>
      <c r="B21" s="145">
        <v>660</v>
      </c>
      <c r="C21" s="151" t="str">
        <f>VLOOKUP(B21,'[1]LISTADO ATM'!$A$2:$B$822,2,0)</f>
        <v>ATM Oficina Romana Norte II</v>
      </c>
      <c r="D21" s="152" t="s">
        <v>2433</v>
      </c>
      <c r="E21" s="141">
        <v>3335973682</v>
      </c>
    </row>
    <row r="22" spans="1:5" s="125" customFormat="1" ht="18" x14ac:dyDescent="0.25">
      <c r="A22" s="150" t="str">
        <f>VLOOKUP(B22,'[1]LISTADO ATM'!$A$2:$C$822,3,0)</f>
        <v>NORTE</v>
      </c>
      <c r="B22" s="145">
        <v>119</v>
      </c>
      <c r="C22" s="151" t="str">
        <f>VLOOKUP(B22,'[1]LISTADO ATM'!$A$2:$B$822,2,0)</f>
        <v>ATM Oficina La Barranquita</v>
      </c>
      <c r="D22" s="152" t="s">
        <v>2433</v>
      </c>
      <c r="E22" s="141">
        <v>3335973683</v>
      </c>
    </row>
    <row r="23" spans="1:5" s="125" customFormat="1" ht="18" x14ac:dyDescent="0.25">
      <c r="A23" s="150" t="str">
        <f>VLOOKUP(B23,'[1]LISTADO ATM'!$A$2:$C$822,3,0)</f>
        <v>NORTE</v>
      </c>
      <c r="B23" s="145">
        <v>604</v>
      </c>
      <c r="C23" s="151" t="str">
        <f>VLOOKUP(B23,'[1]LISTADO ATM'!$A$2:$B$822,2,0)</f>
        <v xml:space="preserve">ATM Oficina Estancia Nueva (Moca) </v>
      </c>
      <c r="D23" s="152" t="s">
        <v>2433</v>
      </c>
      <c r="E23" s="141">
        <v>3335973684</v>
      </c>
    </row>
    <row r="24" spans="1:5" s="125" customFormat="1" ht="18" x14ac:dyDescent="0.25">
      <c r="A24" s="150" t="str">
        <f>VLOOKUP(B24,'[1]LISTADO ATM'!$A$2:$C$822,3,0)</f>
        <v>SUR</v>
      </c>
      <c r="B24" s="145">
        <v>780</v>
      </c>
      <c r="C24" s="151" t="str">
        <f>VLOOKUP(B24,'[1]LISTADO ATM'!$A$2:$B$822,2,0)</f>
        <v xml:space="preserve">ATM Oficina Barahona I </v>
      </c>
      <c r="D24" s="152" t="s">
        <v>2433</v>
      </c>
      <c r="E24" s="141">
        <v>3335973187</v>
      </c>
    </row>
    <row r="25" spans="1:5" s="125" customFormat="1" ht="18" x14ac:dyDescent="0.25">
      <c r="A25" s="150" t="str">
        <f>VLOOKUP(B25,'[1]LISTADO ATM'!$A$2:$C$822,3,0)</f>
        <v>DISTRITO NACIONAL</v>
      </c>
      <c r="B25" s="168">
        <v>347</v>
      </c>
      <c r="C25" s="151" t="str">
        <f>VLOOKUP(B25,'[1]LISTADO ATM'!$A$2:$B$822,2,0)</f>
        <v>ATM Patio de Colombia</v>
      </c>
      <c r="D25" s="152" t="s">
        <v>2433</v>
      </c>
      <c r="E25" s="141" t="s">
        <v>2741</v>
      </c>
    </row>
    <row r="26" spans="1:5" s="125" customFormat="1" ht="18" x14ac:dyDescent="0.25">
      <c r="A26" s="150" t="str">
        <f>VLOOKUP(B26,'[1]LISTADO ATM'!$A$2:$C$822,3,0)</f>
        <v>ESTE</v>
      </c>
      <c r="B26" s="168">
        <v>219</v>
      </c>
      <c r="C26" s="151" t="str">
        <f>VLOOKUP(B26,'[1]LISTADO ATM'!$A$2:$B$822,2,0)</f>
        <v xml:space="preserve">ATM Oficina La Altagracia (Higuey) </v>
      </c>
      <c r="D26" s="152" t="s">
        <v>2433</v>
      </c>
      <c r="E26" s="141">
        <v>3335973679</v>
      </c>
    </row>
    <row r="27" spans="1:5" s="125" customFormat="1" ht="18" x14ac:dyDescent="0.25">
      <c r="A27" s="150" t="str">
        <f>VLOOKUP(B27,'[1]LISTADO ATM'!$A$2:$C$822,3,0)</f>
        <v>ESTE</v>
      </c>
      <c r="B27" s="168">
        <v>608</v>
      </c>
      <c r="C27" s="151" t="str">
        <f>VLOOKUP(B27,'[1]LISTADO ATM'!$A$2:$B$822,2,0)</f>
        <v xml:space="preserve">ATM Oficina Jumbo (San Pedro) </v>
      </c>
      <c r="D27" s="152" t="s">
        <v>2433</v>
      </c>
      <c r="E27" s="141" t="s">
        <v>2742</v>
      </c>
    </row>
    <row r="28" spans="1:5" s="125" customFormat="1" ht="18" x14ac:dyDescent="0.25">
      <c r="A28" s="150" t="str">
        <f>VLOOKUP(B28,'[1]LISTADO ATM'!$A$2:$C$822,3,0)</f>
        <v>SUR</v>
      </c>
      <c r="B28" s="168">
        <v>182</v>
      </c>
      <c r="C28" s="151" t="str">
        <f>VLOOKUP(B28,'[1]LISTADO ATM'!$A$2:$B$822,2,0)</f>
        <v xml:space="preserve">ATM Barahona Comb </v>
      </c>
      <c r="D28" s="152" t="s">
        <v>2433</v>
      </c>
      <c r="E28" s="141">
        <v>3335973672</v>
      </c>
    </row>
    <row r="29" spans="1:5" s="125" customFormat="1" ht="18" x14ac:dyDescent="0.25">
      <c r="A29" s="150" t="str">
        <f>VLOOKUP(B29,'[1]LISTADO ATM'!$A$2:$C$822,3,0)</f>
        <v>NORTE</v>
      </c>
      <c r="B29" s="168">
        <v>154</v>
      </c>
      <c r="C29" s="151" t="str">
        <f>VLOOKUP(B29,'[1]LISTADO ATM'!$A$2:$B$822,2,0)</f>
        <v xml:space="preserve">ATM Oficina Sánchez </v>
      </c>
      <c r="D29" s="152" t="s">
        <v>2433</v>
      </c>
      <c r="E29" s="141">
        <v>3335973671</v>
      </c>
    </row>
    <row r="30" spans="1:5" s="125" customFormat="1" ht="18" x14ac:dyDescent="0.25">
      <c r="A30" s="150" t="str">
        <f>VLOOKUP(B30,'[1]LISTADO ATM'!$A$2:$C$822,3,0)</f>
        <v>SUR</v>
      </c>
      <c r="B30" s="168">
        <v>829</v>
      </c>
      <c r="C30" s="151" t="str">
        <f>VLOOKUP(B30,'[1]LISTADO ATM'!$A$2:$B$822,2,0)</f>
        <v xml:space="preserve">ATM UNP Multicentro Sirena Baní </v>
      </c>
      <c r="D30" s="152" t="s">
        <v>2433</v>
      </c>
      <c r="E30" s="141" t="s">
        <v>2615</v>
      </c>
    </row>
    <row r="31" spans="1:5" s="125" customFormat="1" ht="18" x14ac:dyDescent="0.25">
      <c r="A31" s="150" t="str">
        <f>VLOOKUP(B31,'[1]LISTADO ATM'!$A$2:$C$822,3,0)</f>
        <v>SUR</v>
      </c>
      <c r="B31" s="168">
        <v>582</v>
      </c>
      <c r="C31" s="151" t="str">
        <f>VLOOKUP(B31,'[1]LISTADO ATM'!$A$2:$B$822,2,0)</f>
        <v>ATM Estación Sabana Yegua</v>
      </c>
      <c r="D31" s="152" t="s">
        <v>2433</v>
      </c>
      <c r="E31" s="141">
        <v>3335973423</v>
      </c>
    </row>
    <row r="32" spans="1:5" s="125" customFormat="1" ht="18" x14ac:dyDescent="0.25">
      <c r="A32" s="150" t="str">
        <f>VLOOKUP(B32,'[1]LISTADO ATM'!$A$2:$C$822,3,0)</f>
        <v>NORTE</v>
      </c>
      <c r="B32" s="168">
        <v>77</v>
      </c>
      <c r="C32" s="151" t="str">
        <f>VLOOKUP(B32,'[1]LISTADO ATM'!$A$2:$B$822,2,0)</f>
        <v xml:space="preserve">ATM Oficina Cruce de Imbert </v>
      </c>
      <c r="D32" s="152" t="s">
        <v>2433</v>
      </c>
      <c r="E32" s="141">
        <v>3335973520</v>
      </c>
    </row>
    <row r="33" spans="1:5" s="125" customFormat="1" ht="18" x14ac:dyDescent="0.25">
      <c r="A33" s="150" t="str">
        <f>VLOOKUP(B33,'[1]LISTADO ATM'!$A$2:$C$822,3,0)</f>
        <v>DISTRITO NACIONAL</v>
      </c>
      <c r="B33" s="168">
        <v>354</v>
      </c>
      <c r="C33" s="151" t="str">
        <f>VLOOKUP(B33,'[1]LISTADO ATM'!$A$2:$B$822,2,0)</f>
        <v xml:space="preserve">ATM Oficina Núñez de Cáceres II </v>
      </c>
      <c r="D33" s="152" t="s">
        <v>2433</v>
      </c>
      <c r="E33" s="141" t="s">
        <v>2743</v>
      </c>
    </row>
    <row r="34" spans="1:5" s="125" customFormat="1" ht="18" x14ac:dyDescent="0.25">
      <c r="A34" s="150" t="str">
        <f>VLOOKUP(B34,'[1]LISTADO ATM'!$A$2:$C$822,3,0)</f>
        <v>DISTRITO NACIONAL</v>
      </c>
      <c r="B34" s="168">
        <v>363</v>
      </c>
      <c r="C34" s="151" t="str">
        <f>VLOOKUP(B34,'[1]LISTADO ATM'!$A$2:$B$822,2,0)</f>
        <v>ATM S/M Bravo Villa Mella</v>
      </c>
      <c r="D34" s="152" t="s">
        <v>2433</v>
      </c>
      <c r="E34" s="141">
        <v>3335973515</v>
      </c>
    </row>
    <row r="35" spans="1:5" s="125" customFormat="1" ht="18" x14ac:dyDescent="0.25">
      <c r="A35" s="150" t="str">
        <f>VLOOKUP(B35,'[1]LISTADO ATM'!$A$2:$C$822,3,0)</f>
        <v>ESTE</v>
      </c>
      <c r="B35" s="168">
        <v>117</v>
      </c>
      <c r="C35" s="151" t="str">
        <f>VLOOKUP(B35,'[1]LISTADO ATM'!$A$2:$B$822,2,0)</f>
        <v xml:space="preserve">ATM Oficina El Seybo </v>
      </c>
      <c r="D35" s="152" t="s">
        <v>2433</v>
      </c>
      <c r="E35" s="141">
        <v>3335973522</v>
      </c>
    </row>
    <row r="36" spans="1:5" s="125" customFormat="1" ht="18" x14ac:dyDescent="0.25">
      <c r="A36" s="150" t="str">
        <f>VLOOKUP(B36,'[1]LISTADO ATM'!$A$2:$C$822,3,0)</f>
        <v>DISTRITO NACIONAL</v>
      </c>
      <c r="B36" s="168">
        <v>410</v>
      </c>
      <c r="C36" s="151" t="str">
        <f>VLOOKUP(B36,'[1]LISTADO ATM'!$A$2:$B$822,2,0)</f>
        <v xml:space="preserve">ATM Oficina Las Palmas de Herrera II </v>
      </c>
      <c r="D36" s="152" t="s">
        <v>2433</v>
      </c>
      <c r="E36" s="141">
        <v>3335973426</v>
      </c>
    </row>
    <row r="37" spans="1:5" s="125" customFormat="1" ht="18" x14ac:dyDescent="0.25">
      <c r="A37" s="150" t="str">
        <f>VLOOKUP(B37,'[1]LISTADO ATM'!$A$2:$C$822,3,0)</f>
        <v>ESTE</v>
      </c>
      <c r="B37" s="168">
        <v>353</v>
      </c>
      <c r="C37" s="151" t="str">
        <f>VLOOKUP(B37,'[1]LISTADO ATM'!$A$2:$B$822,2,0)</f>
        <v xml:space="preserve">ATM Estación Boulevard Juan Dolio </v>
      </c>
      <c r="D37" s="152" t="s">
        <v>2433</v>
      </c>
      <c r="E37" s="141">
        <v>3335973673</v>
      </c>
    </row>
    <row r="38" spans="1:5" s="125" customFormat="1" ht="18" x14ac:dyDescent="0.25">
      <c r="A38" s="150" t="str">
        <f>VLOOKUP(B38,'[1]LISTADO ATM'!$A$2:$C$822,3,0)</f>
        <v>DISTRITO NACIONAL</v>
      </c>
      <c r="B38" s="168">
        <v>237</v>
      </c>
      <c r="C38" s="151" t="str">
        <f>VLOOKUP(B38,'[1]LISTADO ATM'!$A$2:$B$822,2,0)</f>
        <v xml:space="preserve">ATM UNP Plaza Vásquez </v>
      </c>
      <c r="D38" s="152" t="s">
        <v>2433</v>
      </c>
      <c r="E38" s="141">
        <v>3335973561</v>
      </c>
    </row>
    <row r="39" spans="1:5" s="125" customFormat="1" ht="18" x14ac:dyDescent="0.25">
      <c r="A39" s="150" t="str">
        <f>VLOOKUP(B39,'[1]LISTADO ATM'!$A$2:$C$822,3,0)</f>
        <v>NORTE</v>
      </c>
      <c r="B39" s="168">
        <v>633</v>
      </c>
      <c r="C39" s="151" t="str">
        <f>VLOOKUP(B39,'[1]LISTADO ATM'!$A$2:$B$822,2,0)</f>
        <v xml:space="preserve">ATM Autobanco Las Colinas </v>
      </c>
      <c r="D39" s="152" t="s">
        <v>2433</v>
      </c>
      <c r="E39" s="141">
        <v>3335973590</v>
      </c>
    </row>
    <row r="40" spans="1:5" s="125" customFormat="1" ht="18" x14ac:dyDescent="0.25">
      <c r="A40" s="150" t="str">
        <f>VLOOKUP(B40,'[1]LISTADO ATM'!$A$2:$C$822,3,0)</f>
        <v>DISTRITO NACIONAL</v>
      </c>
      <c r="B40" s="168">
        <v>958</v>
      </c>
      <c r="C40" s="151" t="str">
        <f>VLOOKUP(B40,'[1]LISTADO ATM'!$A$2:$B$822,2,0)</f>
        <v xml:space="preserve">ATM Olé Aut. San Isidro </v>
      </c>
      <c r="D40" s="152" t="s">
        <v>2433</v>
      </c>
      <c r="E40" s="141">
        <v>3335973564</v>
      </c>
    </row>
    <row r="41" spans="1:5" s="125" customFormat="1" ht="18" x14ac:dyDescent="0.25">
      <c r="A41" s="150" t="str">
        <f>VLOOKUP(B41,'[1]LISTADO ATM'!$A$2:$C$822,3,0)</f>
        <v>DISTRITO NACIONAL</v>
      </c>
      <c r="B41" s="168">
        <v>957</v>
      </c>
      <c r="C41" s="151" t="str">
        <f>VLOOKUP(B41,'[1]LISTADO ATM'!$A$2:$B$822,2,0)</f>
        <v xml:space="preserve">ATM Oficina Venezuela </v>
      </c>
      <c r="D41" s="152" t="s">
        <v>2433</v>
      </c>
      <c r="E41" s="141">
        <v>3335973563</v>
      </c>
    </row>
    <row r="42" spans="1:5" s="125" customFormat="1" ht="18" x14ac:dyDescent="0.25">
      <c r="A42" s="150" t="str">
        <f>VLOOKUP(B42,'[1]LISTADO ATM'!$A$2:$C$822,3,0)</f>
        <v>DISTRITO NACIONAL</v>
      </c>
      <c r="B42" s="168">
        <v>983</v>
      </c>
      <c r="C42" s="151" t="str">
        <f>VLOOKUP(B42,'[1]LISTADO ATM'!$A$2:$B$822,2,0)</f>
        <v xml:space="preserve">ATM Bravo República de Colombia </v>
      </c>
      <c r="D42" s="152" t="s">
        <v>2433</v>
      </c>
      <c r="E42" s="141">
        <v>3335973555</v>
      </c>
    </row>
    <row r="43" spans="1:5" s="125" customFormat="1" ht="18" x14ac:dyDescent="0.25">
      <c r="A43" s="140" t="str">
        <f>VLOOKUP(B43,'[1]LISTADO ATM'!$A$2:$C$822,3,0)</f>
        <v>DISTRITO NACIONAL</v>
      </c>
      <c r="B43" s="168">
        <v>527</v>
      </c>
      <c r="C43" s="151" t="str">
        <f>VLOOKUP(B43,'[1]LISTADO ATM'!$A$2:$B$822,2,0)</f>
        <v>ATM Oficina Zona Oriental II</v>
      </c>
      <c r="D43" s="152" t="s">
        <v>2433</v>
      </c>
      <c r="E43" s="141">
        <v>3335973524</v>
      </c>
    </row>
    <row r="44" spans="1:5" s="125" customFormat="1" ht="18" x14ac:dyDescent="0.25">
      <c r="A44" s="140" t="str">
        <f>VLOOKUP(B44,'[1]LISTADO ATM'!$A$2:$C$822,3,0)</f>
        <v>SUR</v>
      </c>
      <c r="B44" s="168">
        <v>592</v>
      </c>
      <c r="C44" s="151" t="str">
        <f>VLOOKUP(B44,'[1]LISTADO ATM'!$A$2:$B$822,2,0)</f>
        <v xml:space="preserve">ATM Centro de Caja San Cristóbal I </v>
      </c>
      <c r="D44" s="152" t="s">
        <v>2433</v>
      </c>
      <c r="E44" s="141">
        <v>3335973688</v>
      </c>
    </row>
    <row r="45" spans="1:5" s="125" customFormat="1" ht="18" x14ac:dyDescent="0.25">
      <c r="A45" s="150" t="str">
        <f>VLOOKUP(B45,'[1]LISTADO ATM'!$A$2:$C$822,3,0)</f>
        <v>NORTE</v>
      </c>
      <c r="B45" s="168">
        <v>605</v>
      </c>
      <c r="C45" s="151" t="str">
        <f>VLOOKUP(B45,'[1]LISTADO ATM'!$A$2:$B$822,2,0)</f>
        <v xml:space="preserve">ATM Oficina Bonao I </v>
      </c>
      <c r="D45" s="152" t="s">
        <v>2433</v>
      </c>
      <c r="E45" s="141">
        <v>3335973429</v>
      </c>
    </row>
    <row r="46" spans="1:5" s="125" customFormat="1" ht="18" x14ac:dyDescent="0.25">
      <c r="A46" s="150" t="str">
        <f>VLOOKUP(B46,'[1]LISTADO ATM'!$A$2:$C$822,3,0)</f>
        <v>DISTRITO NACIONAL</v>
      </c>
      <c r="B46" s="168">
        <v>23</v>
      </c>
      <c r="C46" s="151" t="str">
        <f>VLOOKUP(B46,'[1]LISTADO ATM'!$A$2:$B$822,2,0)</f>
        <v xml:space="preserve">ATM Oficina México </v>
      </c>
      <c r="D46" s="152" t="s">
        <v>2433</v>
      </c>
      <c r="E46" s="141">
        <v>3335973405</v>
      </c>
    </row>
    <row r="47" spans="1:5" s="125" customFormat="1" ht="18" x14ac:dyDescent="0.25">
      <c r="A47" s="150" t="str">
        <f>VLOOKUP(B47,'[1]LISTADO ATM'!$A$2:$C$822,3,0)</f>
        <v>DISTRITO NACIONAL</v>
      </c>
      <c r="B47" s="168">
        <v>231</v>
      </c>
      <c r="C47" s="151" t="str">
        <f>VLOOKUP(B47,'[1]LISTADO ATM'!$A$2:$B$822,2,0)</f>
        <v xml:space="preserve">ATM Oficina Zona Oriental </v>
      </c>
      <c r="D47" s="152" t="s">
        <v>2433</v>
      </c>
      <c r="E47" s="141">
        <v>3335973611</v>
      </c>
    </row>
    <row r="48" spans="1:5" s="125" customFormat="1" ht="18" x14ac:dyDescent="0.25">
      <c r="A48" s="150" t="str">
        <f>VLOOKUP(B48,'[1]LISTADO ATM'!$A$2:$C$822,3,0)</f>
        <v>NORTE</v>
      </c>
      <c r="B48" s="168">
        <v>256</v>
      </c>
      <c r="C48" s="151" t="str">
        <f>VLOOKUP(B48,'[1]LISTADO ATM'!$A$2:$B$822,2,0)</f>
        <v xml:space="preserve">ATM Oficina Licey Al Medio </v>
      </c>
      <c r="D48" s="152" t="s">
        <v>2433</v>
      </c>
      <c r="E48" s="141">
        <v>3335973614</v>
      </c>
    </row>
    <row r="49" spans="1:5" s="125" customFormat="1" ht="18" x14ac:dyDescent="0.25">
      <c r="A49" s="150" t="str">
        <f>VLOOKUP(B49,'[1]LISTADO ATM'!$A$2:$C$822,3,0)</f>
        <v>NORTE</v>
      </c>
      <c r="B49" s="168">
        <v>372</v>
      </c>
      <c r="C49" s="151" t="str">
        <f>VLOOKUP(B49,'[1]LISTADO ATM'!$A$2:$B$822,2,0)</f>
        <v>ATM Oficina Sánchez II</v>
      </c>
      <c r="D49" s="152" t="s">
        <v>2433</v>
      </c>
      <c r="E49" s="141">
        <v>3335973616</v>
      </c>
    </row>
    <row r="50" spans="1:5" s="125" customFormat="1" ht="18" x14ac:dyDescent="0.25">
      <c r="A50" s="150" t="str">
        <f>VLOOKUP(B50,'[1]LISTADO ATM'!$A$2:$C$822,3,0)</f>
        <v>NORTE</v>
      </c>
      <c r="B50" s="168">
        <v>538</v>
      </c>
      <c r="C50" s="151" t="str">
        <f>VLOOKUP(B50,'[1]LISTADO ATM'!$A$2:$B$822,2,0)</f>
        <v>ATM  Autoservicio San Fco. Macorís</v>
      </c>
      <c r="D50" s="152" t="s">
        <v>2433</v>
      </c>
      <c r="E50" s="141">
        <v>3335973618</v>
      </c>
    </row>
    <row r="51" spans="1:5" s="125" customFormat="1" ht="18" x14ac:dyDescent="0.25">
      <c r="A51" s="150" t="str">
        <f>VLOOKUP(B51,'[1]LISTADO ATM'!$A$2:$C$822,3,0)</f>
        <v>NORTE</v>
      </c>
      <c r="B51" s="168">
        <v>606</v>
      </c>
      <c r="C51" s="151" t="str">
        <f>VLOOKUP(B51,'[1]LISTADO ATM'!$A$2:$B$822,2,0)</f>
        <v xml:space="preserve">ATM UNP Manolo Tavarez Justo </v>
      </c>
      <c r="D51" s="152" t="s">
        <v>2433</v>
      </c>
      <c r="E51" s="141">
        <v>3335973620</v>
      </c>
    </row>
    <row r="52" spans="1:5" s="125" customFormat="1" ht="18" x14ac:dyDescent="0.25">
      <c r="A52" s="150" t="str">
        <f>VLOOKUP(B52,'[1]LISTADO ATM'!$A$2:$C$822,3,0)</f>
        <v>ESTE</v>
      </c>
      <c r="B52" s="168">
        <v>673</v>
      </c>
      <c r="C52" s="151" t="str">
        <f>VLOOKUP(B52,'[1]LISTADO ATM'!$A$2:$B$822,2,0)</f>
        <v>ATM Clínica Dr. Cruz Jiminián</v>
      </c>
      <c r="D52" s="152" t="s">
        <v>2433</v>
      </c>
      <c r="E52" s="141">
        <v>3335973594</v>
      </c>
    </row>
    <row r="53" spans="1:5" s="125" customFormat="1" ht="18" x14ac:dyDescent="0.25">
      <c r="A53" s="150" t="str">
        <f>VLOOKUP(B53,'[1]LISTADO ATM'!$A$2:$C$822,3,0)</f>
        <v>DISTRITO NACIONAL</v>
      </c>
      <c r="B53" s="168">
        <v>721</v>
      </c>
      <c r="C53" s="151" t="str">
        <f>VLOOKUP(B53,'[1]LISTADO ATM'!$A$2:$B$822,2,0)</f>
        <v xml:space="preserve">ATM Oficina Charles de Gaulle II </v>
      </c>
      <c r="D53" s="152" t="s">
        <v>2433</v>
      </c>
      <c r="E53" s="141">
        <v>3335973622</v>
      </c>
    </row>
    <row r="54" spans="1:5" s="125" customFormat="1" ht="18" x14ac:dyDescent="0.25">
      <c r="A54" s="150" t="str">
        <f>VLOOKUP(B54,'[1]LISTADO ATM'!$A$2:$C$822,3,0)</f>
        <v>DISTRITO NACIONAL</v>
      </c>
      <c r="B54" s="168">
        <v>722</v>
      </c>
      <c r="C54" s="151" t="str">
        <f>VLOOKUP(B54,'[1]LISTADO ATM'!$A$2:$B$822,2,0)</f>
        <v xml:space="preserve">ATM Oficina Charles de Gaulle III </v>
      </c>
      <c r="D54" s="152" t="s">
        <v>2433</v>
      </c>
      <c r="E54" s="141">
        <v>3335973623</v>
      </c>
    </row>
    <row r="55" spans="1:5" s="125" customFormat="1" ht="18" x14ac:dyDescent="0.25">
      <c r="A55" s="150" t="str">
        <f>VLOOKUP(B55,'[1]LISTADO ATM'!$A$2:$C$822,3,0)</f>
        <v>ESTE</v>
      </c>
      <c r="B55" s="168">
        <v>158</v>
      </c>
      <c r="C55" s="151" t="str">
        <f>VLOOKUP(B55,'[1]LISTADO ATM'!$A$2:$B$822,2,0)</f>
        <v xml:space="preserve">ATM Oficina Romana Norte </v>
      </c>
      <c r="D55" s="152" t="s">
        <v>2433</v>
      </c>
      <c r="E55" s="141">
        <v>3335973675</v>
      </c>
    </row>
    <row r="56" spans="1:5" s="125" customFormat="1" ht="18" x14ac:dyDescent="0.25">
      <c r="A56" s="150" t="str">
        <f>VLOOKUP(B56,'[1]LISTADO ATM'!$A$2:$C$822,3,0)</f>
        <v>ESTE</v>
      </c>
      <c r="B56" s="168">
        <v>742</v>
      </c>
      <c r="C56" s="151" t="str">
        <f>VLOOKUP(B56,'[1]LISTADO ATM'!$A$2:$B$822,2,0)</f>
        <v xml:space="preserve">ATM Oficina Plaza del Rey (La Romana) </v>
      </c>
      <c r="D56" s="152" t="s">
        <v>2433</v>
      </c>
      <c r="E56" s="141">
        <v>3335973595</v>
      </c>
    </row>
    <row r="57" spans="1:5" s="125" customFormat="1" ht="18" x14ac:dyDescent="0.25">
      <c r="A57" s="150" t="str">
        <f>VLOOKUP(B57,'[1]LISTADO ATM'!$A$2:$C$822,3,0)</f>
        <v>NORTE</v>
      </c>
      <c r="B57" s="168">
        <v>903</v>
      </c>
      <c r="C57" s="151" t="str">
        <f>VLOOKUP(B57,'[1]LISTADO ATM'!$A$2:$B$822,2,0)</f>
        <v xml:space="preserve">ATM Oficina La Vega Real I </v>
      </c>
      <c r="D57" s="152" t="s">
        <v>2433</v>
      </c>
      <c r="E57" s="141">
        <v>3335973591</v>
      </c>
    </row>
    <row r="58" spans="1:5" s="125" customFormat="1" ht="18" x14ac:dyDescent="0.25">
      <c r="A58" s="150" t="str">
        <f>VLOOKUP(B58,'[1]LISTADO ATM'!$A$2:$C$822,3,0)</f>
        <v>NORTE</v>
      </c>
      <c r="B58" s="168">
        <v>990</v>
      </c>
      <c r="C58" s="151" t="str">
        <f>VLOOKUP(B58,'[1]LISTADO ATM'!$A$2:$B$822,2,0)</f>
        <v xml:space="preserve">ATM Autoservicio Bonao II </v>
      </c>
      <c r="D58" s="152" t="s">
        <v>2433</v>
      </c>
      <c r="E58" s="141">
        <v>3335973624</v>
      </c>
    </row>
    <row r="59" spans="1:5" s="125" customFormat="1" ht="18" x14ac:dyDescent="0.25">
      <c r="A59" s="150" t="str">
        <f>VLOOKUP(B59,'[1]LISTADO ATM'!$A$2:$C$822,3,0)</f>
        <v>NORTE</v>
      </c>
      <c r="B59" s="168">
        <v>290</v>
      </c>
      <c r="C59" s="151" t="str">
        <f>VLOOKUP(B59,'[1]LISTADO ATM'!$A$2:$B$822,2,0)</f>
        <v xml:space="preserve">ATM Oficina San Francisco de Macorís </v>
      </c>
      <c r="D59" s="152" t="s">
        <v>2433</v>
      </c>
      <c r="E59" s="141" t="s">
        <v>2744</v>
      </c>
    </row>
    <row r="60" spans="1:5" s="115" customFormat="1" ht="18" x14ac:dyDescent="0.25">
      <c r="A60" s="150" t="str">
        <f>VLOOKUP(B60,'[1]LISTADO ATM'!$A$2:$C$822,3,0)</f>
        <v>NORTE</v>
      </c>
      <c r="B60" s="168">
        <v>956</v>
      </c>
      <c r="C60" s="151" t="str">
        <f>VLOOKUP(B60,'[1]LISTADO ATM'!$A$2:$B$822,2,0)</f>
        <v xml:space="preserve">ATM Autoservicio El Jaya (SFM) </v>
      </c>
      <c r="D60" s="152" t="s">
        <v>2433</v>
      </c>
      <c r="E60" s="141" t="s">
        <v>2745</v>
      </c>
    </row>
    <row r="61" spans="1:5" s="115" customFormat="1" ht="18" customHeight="1" x14ac:dyDescent="0.25">
      <c r="A61" s="150" t="str">
        <f>VLOOKUP(B61,'[1]LISTADO ATM'!$A$2:$C$822,3,0)</f>
        <v>SUR</v>
      </c>
      <c r="B61" s="168">
        <v>783</v>
      </c>
      <c r="C61" s="151" t="str">
        <f>VLOOKUP(B61,'[1]LISTADO ATM'!$A$2:$B$822,2,0)</f>
        <v xml:space="preserve">ATM Autobanco Alfa y Omega (Barahona) </v>
      </c>
      <c r="D61" s="152" t="s">
        <v>2433</v>
      </c>
      <c r="E61" s="141">
        <v>3335973653</v>
      </c>
    </row>
    <row r="62" spans="1:5" s="125" customFormat="1" ht="18" x14ac:dyDescent="0.25">
      <c r="A62" s="150" t="str">
        <f>VLOOKUP(B62,'[1]LISTADO ATM'!$A$2:$C$822,3,0)</f>
        <v>NORTE</v>
      </c>
      <c r="B62" s="168">
        <v>645</v>
      </c>
      <c r="C62" s="151" t="str">
        <f>VLOOKUP(B62,'[1]LISTADO ATM'!$A$2:$B$822,2,0)</f>
        <v xml:space="preserve">ATM UNP Cabrera </v>
      </c>
      <c r="D62" s="152" t="s">
        <v>2433</v>
      </c>
      <c r="E62" s="141" t="s">
        <v>2746</v>
      </c>
    </row>
    <row r="63" spans="1:5" s="125" customFormat="1" ht="18" x14ac:dyDescent="0.25">
      <c r="A63" s="150" t="str">
        <f>VLOOKUP(B63,'[1]LISTADO ATM'!$A$2:$C$822,3,0)</f>
        <v>DISTRITO NACIONAL</v>
      </c>
      <c r="B63" s="168">
        <v>409</v>
      </c>
      <c r="C63" s="151" t="str">
        <f>VLOOKUP(B63,'[1]LISTADO ATM'!$A$2:$B$822,2,0)</f>
        <v xml:space="preserve">ATM Oficina Las Palmas de Herrera I </v>
      </c>
      <c r="D63" s="152" t="s">
        <v>2433</v>
      </c>
      <c r="E63" s="141" t="s">
        <v>2747</v>
      </c>
    </row>
    <row r="64" spans="1:5" s="125" customFormat="1" ht="18" x14ac:dyDescent="0.25">
      <c r="A64" s="150" t="str">
        <f>VLOOKUP(B64,'[1]LISTADO ATM'!$A$2:$C$822,3,0)</f>
        <v>ESTE</v>
      </c>
      <c r="B64" s="168">
        <v>399</v>
      </c>
      <c r="C64" s="151" t="str">
        <f>VLOOKUP(B64,'[1]LISTADO ATM'!$A$2:$B$822,2,0)</f>
        <v xml:space="preserve">ATM Oficina La Romana II </v>
      </c>
      <c r="D64" s="152" t="s">
        <v>2433</v>
      </c>
      <c r="E64" s="141" t="s">
        <v>2748</v>
      </c>
    </row>
    <row r="65" spans="1:6" s="125" customFormat="1" ht="18" x14ac:dyDescent="0.25">
      <c r="A65" s="150" t="str">
        <f>VLOOKUP(B65,'[1]LISTADO ATM'!$A$2:$C$822,3,0)</f>
        <v>SUR</v>
      </c>
      <c r="B65" s="168">
        <v>301</v>
      </c>
      <c r="C65" s="151" t="str">
        <f>VLOOKUP(B65,'[1]LISTADO ATM'!$A$2:$B$822,2,0)</f>
        <v xml:space="preserve">ATM UNP Alfa y Omega (Barahona) </v>
      </c>
      <c r="D65" s="152" t="s">
        <v>2433</v>
      </c>
      <c r="E65" s="141">
        <v>3335973651</v>
      </c>
    </row>
    <row r="66" spans="1:6" s="125" customFormat="1" ht="18" x14ac:dyDescent="0.25">
      <c r="A66" s="150" t="str">
        <f>VLOOKUP(B66,'[1]LISTADO ATM'!$A$2:$C$822,3,0)</f>
        <v>NORTE</v>
      </c>
      <c r="B66" s="168">
        <v>351</v>
      </c>
      <c r="C66" s="151" t="str">
        <f>VLOOKUP(B66,'[1]LISTADO ATM'!$A$2:$B$822,2,0)</f>
        <v xml:space="preserve">ATM S/M José Luís (Puerto Plata) </v>
      </c>
      <c r="D66" s="152" t="s">
        <v>2433</v>
      </c>
      <c r="E66" s="141">
        <v>3335973703</v>
      </c>
    </row>
    <row r="67" spans="1:6" s="125" customFormat="1" ht="18" x14ac:dyDescent="0.25">
      <c r="A67" s="150" t="str">
        <f>VLOOKUP(B67,'[1]LISTADO ATM'!$A$2:$C$822,3,0)</f>
        <v>NORTE</v>
      </c>
      <c r="B67" s="168">
        <v>151</v>
      </c>
      <c r="C67" s="151" t="str">
        <f>VLOOKUP(B67,'[1]LISTADO ATM'!$A$2:$B$822,2,0)</f>
        <v xml:space="preserve">ATM Oficina Nagua </v>
      </c>
      <c r="D67" s="152" t="s">
        <v>2433</v>
      </c>
      <c r="E67" s="141">
        <v>3335973721</v>
      </c>
    </row>
    <row r="68" spans="1:6" s="125" customFormat="1" ht="18" x14ac:dyDescent="0.25">
      <c r="A68" s="150" t="str">
        <f>VLOOKUP(B68,'[1]LISTADO ATM'!$A$2:$C$822,3,0)</f>
        <v>DISTRITO NACIONAL</v>
      </c>
      <c r="B68" s="168">
        <v>407</v>
      </c>
      <c r="C68" s="151" t="str">
        <f>VLOOKUP(B68,'[1]LISTADO ATM'!$A$2:$B$822,2,0)</f>
        <v xml:space="preserve">ATM Multicentro La Sirena Villa Mella </v>
      </c>
      <c r="D68" s="152" t="s">
        <v>2433</v>
      </c>
      <c r="E68" s="141">
        <v>3335973749</v>
      </c>
    </row>
    <row r="69" spans="1:6" s="125" customFormat="1" ht="18" x14ac:dyDescent="0.25">
      <c r="A69" s="150" t="str">
        <f>VLOOKUP(B69,'[1]LISTADO ATM'!$A$2:$C$822,3,0)</f>
        <v>NORTE</v>
      </c>
      <c r="B69" s="168">
        <v>720</v>
      </c>
      <c r="C69" s="151" t="str">
        <f>VLOOKUP(B69,'[1]LISTADO ATM'!$A$2:$B$822,2,0)</f>
        <v xml:space="preserve">ATM OMSA (Santiago) </v>
      </c>
      <c r="D69" s="152" t="s">
        <v>2433</v>
      </c>
      <c r="E69" s="141">
        <v>3335973781</v>
      </c>
    </row>
    <row r="70" spans="1:6" s="125" customFormat="1" ht="18.75" customHeight="1" x14ac:dyDescent="0.25">
      <c r="A70" s="150" t="str">
        <f>VLOOKUP(B70,'[1]LISTADO ATM'!$A$2:$C$822,3,0)</f>
        <v>ESTE</v>
      </c>
      <c r="B70" s="168">
        <v>612</v>
      </c>
      <c r="C70" s="151" t="str">
        <f>VLOOKUP(B70,'[1]LISTADO ATM'!$A$2:$B$822,2,0)</f>
        <v xml:space="preserve">ATM Plaza Orense (La Romana) </v>
      </c>
      <c r="D70" s="152" t="s">
        <v>2433</v>
      </c>
      <c r="E70" s="141">
        <v>3335974363</v>
      </c>
    </row>
    <row r="71" spans="1:6" s="115" customFormat="1" ht="18" x14ac:dyDescent="0.25">
      <c r="A71" s="150" t="str">
        <f>VLOOKUP(B71,'[1]LISTADO ATM'!$A$2:$C$822,3,0)</f>
        <v>NORTE</v>
      </c>
      <c r="B71" s="168">
        <v>837</v>
      </c>
      <c r="C71" s="151" t="str">
        <f>VLOOKUP(B71,'[1]LISTADO ATM'!$A$2:$B$822,2,0)</f>
        <v>ATM Estación Next Canabacoa</v>
      </c>
      <c r="D71" s="152" t="s">
        <v>2433</v>
      </c>
      <c r="E71" s="141">
        <v>3335974406</v>
      </c>
    </row>
    <row r="72" spans="1:6" s="115" customFormat="1" ht="18" x14ac:dyDescent="0.25">
      <c r="A72" s="150" t="str">
        <f>VLOOKUP(B72,'[1]LISTADO ATM'!$A$2:$C$822,3,0)</f>
        <v>ESTE</v>
      </c>
      <c r="B72" s="168">
        <v>843</v>
      </c>
      <c r="C72" s="151" t="str">
        <f>VLOOKUP(B72,'[1]LISTADO ATM'!$A$2:$B$822,2,0)</f>
        <v xml:space="preserve">ATM Oficina Romana Centro </v>
      </c>
      <c r="D72" s="152" t="s">
        <v>2433</v>
      </c>
      <c r="E72" s="141">
        <v>3335974494</v>
      </c>
    </row>
    <row r="73" spans="1:6" s="115" customFormat="1" ht="18" x14ac:dyDescent="0.25">
      <c r="A73" s="150" t="str">
        <f>VLOOKUP(B73,'[1]LISTADO ATM'!$A$2:$C$822,3,0)</f>
        <v>SUR</v>
      </c>
      <c r="B73" s="168">
        <v>767</v>
      </c>
      <c r="C73" s="151" t="str">
        <f>VLOOKUP(B73,'[1]LISTADO ATM'!$A$2:$B$822,2,0)</f>
        <v xml:space="preserve">ATM S/M Diverso (Azua) </v>
      </c>
      <c r="D73" s="152" t="s">
        <v>2433</v>
      </c>
      <c r="E73" s="141">
        <v>3335974507</v>
      </c>
    </row>
    <row r="74" spans="1:6" s="115" customFormat="1" ht="18.75" thickBot="1" x14ac:dyDescent="0.3">
      <c r="A74" s="150" t="str">
        <f>VLOOKUP(B74,'[1]LISTADO ATM'!$A$2:$C$822,3,0)</f>
        <v>DISTRITO NACIONAL</v>
      </c>
      <c r="B74" s="168">
        <v>425</v>
      </c>
      <c r="C74" s="151" t="str">
        <f>VLOOKUP(B74,'[1]LISTADO ATM'!$A$2:$B$822,2,0)</f>
        <v xml:space="preserve">ATM UNP Jumbo Luperón II </v>
      </c>
      <c r="D74" s="152"/>
      <c r="E74" s="222">
        <v>3335974545</v>
      </c>
    </row>
    <row r="75" spans="1:6" s="115" customFormat="1" ht="18" x14ac:dyDescent="0.25">
      <c r="A75" s="150" t="e">
        <f>VLOOKUP(B75,'[1]LISTADO ATM'!$A$2:$C$822,3,0)</f>
        <v>#N/A</v>
      </c>
      <c r="B75" s="168"/>
      <c r="C75" s="151" t="e">
        <f>VLOOKUP(B75,'[1]LISTADO ATM'!$A$2:$B$822,2,0)</f>
        <v>#N/A</v>
      </c>
      <c r="D75" s="152"/>
      <c r="E75" s="223"/>
    </row>
    <row r="76" spans="1:6" s="115" customFormat="1" ht="18" customHeight="1" x14ac:dyDescent="0.25">
      <c r="A76" s="150" t="e">
        <f>VLOOKUP(B76,'[1]LISTADO ATM'!$A$2:$C$822,3,0)</f>
        <v>#N/A</v>
      </c>
      <c r="B76" s="168"/>
      <c r="C76" s="151" t="e">
        <f>VLOOKUP(B76,'[1]LISTADO ATM'!$A$2:$B$822,2,0)</f>
        <v>#N/A</v>
      </c>
      <c r="D76" s="152"/>
      <c r="E76" s="223"/>
    </row>
    <row r="77" spans="1:6" s="115" customFormat="1" ht="18" x14ac:dyDescent="0.25">
      <c r="A77" s="150" t="e">
        <f>VLOOKUP(B77,'[1]LISTADO ATM'!$A$2:$C$822,3,0)</f>
        <v>#N/A</v>
      </c>
      <c r="B77" s="168"/>
      <c r="C77" s="151" t="e">
        <f>VLOOKUP(B77,'[1]LISTADO ATM'!$A$2:$B$822,2,0)</f>
        <v>#N/A</v>
      </c>
      <c r="D77" s="152"/>
      <c r="E77" s="223"/>
      <c r="F77" s="125"/>
    </row>
    <row r="78" spans="1:6" s="125" customFormat="1" ht="18" x14ac:dyDescent="0.25">
      <c r="A78" s="150" t="e">
        <f>VLOOKUP(B78,'[1]LISTADO ATM'!$A$2:$C$822,3,0)</f>
        <v>#N/A</v>
      </c>
      <c r="B78" s="168"/>
      <c r="C78" s="151" t="e">
        <f>VLOOKUP(B78,'[1]LISTADO ATM'!$A$2:$B$822,2,0)</f>
        <v>#N/A</v>
      </c>
      <c r="D78" s="152"/>
      <c r="E78" s="223"/>
    </row>
    <row r="79" spans="1:6" s="125" customFormat="1" ht="18" x14ac:dyDescent="0.25">
      <c r="A79" s="150" t="e">
        <f>VLOOKUP(B79,'[1]LISTADO ATM'!$A$2:$C$822,3,0)</f>
        <v>#N/A</v>
      </c>
      <c r="B79" s="168"/>
      <c r="C79" s="151" t="e">
        <f>VLOOKUP(B79,'[1]LISTADO ATM'!$A$2:$B$822,2,0)</f>
        <v>#N/A</v>
      </c>
      <c r="D79" s="152"/>
      <c r="E79" s="141"/>
    </row>
    <row r="80" spans="1:6" s="125" customFormat="1" ht="18" x14ac:dyDescent="0.25">
      <c r="A80" s="150" t="e">
        <f>VLOOKUP(B80,'[1]LISTADO ATM'!$A$2:$C$822,3,0)</f>
        <v>#N/A</v>
      </c>
      <c r="B80" s="168"/>
      <c r="C80" s="151" t="e">
        <f>VLOOKUP(B80,'[1]LISTADO ATM'!$A$2:$B$822,2,0)</f>
        <v>#N/A</v>
      </c>
      <c r="D80" s="152"/>
      <c r="E80" s="141"/>
    </row>
    <row r="81" spans="1:6" s="125" customFormat="1" ht="18.75" thickBot="1" x14ac:dyDescent="0.3">
      <c r="A81" s="159"/>
      <c r="B81" s="214">
        <f>COUNT(B19:B74)</f>
        <v>56</v>
      </c>
      <c r="C81" s="160"/>
      <c r="D81" s="160"/>
      <c r="E81" s="160"/>
    </row>
    <row r="82" spans="1:6" s="125" customFormat="1" ht="15.75" thickBot="1" x14ac:dyDescent="0.3">
      <c r="B82" s="147"/>
      <c r="E82" s="130"/>
    </row>
    <row r="83" spans="1:6" s="125" customFormat="1" ht="18" x14ac:dyDescent="0.25">
      <c r="A83" s="191" t="s">
        <v>2595</v>
      </c>
      <c r="B83" s="192"/>
      <c r="C83" s="192"/>
      <c r="D83" s="192"/>
      <c r="E83" s="193"/>
    </row>
    <row r="84" spans="1:6" s="125" customFormat="1" ht="18" x14ac:dyDescent="0.25">
      <c r="A84" s="138" t="s">
        <v>15</v>
      </c>
      <c r="B84" s="138" t="s">
        <v>2412</v>
      </c>
      <c r="C84" s="138" t="s">
        <v>46</v>
      </c>
      <c r="D84" s="138" t="s">
        <v>2415</v>
      </c>
      <c r="E84" s="138" t="s">
        <v>2413</v>
      </c>
    </row>
    <row r="85" spans="1:6" s="125" customFormat="1" ht="18" x14ac:dyDescent="0.25">
      <c r="A85" s="140" t="str">
        <f>VLOOKUP(B85,'[1]LISTADO ATM'!$A$2:$C$822,3,0)</f>
        <v>DISTRITO NACIONAL</v>
      </c>
      <c r="B85" s="168">
        <v>908</v>
      </c>
      <c r="C85" s="141" t="str">
        <f>VLOOKUP(B85,'[1]LISTADO ATM'!$A$2:$B$822,2,0)</f>
        <v xml:space="preserve">ATM Oficina Plaza Botánika </v>
      </c>
      <c r="D85" s="140" t="s">
        <v>2475</v>
      </c>
      <c r="E85" s="155">
        <v>3335970949</v>
      </c>
      <c r="F85" s="115"/>
    </row>
    <row r="86" spans="1:6" s="115" customFormat="1" ht="18" x14ac:dyDescent="0.25">
      <c r="A86" s="140" t="str">
        <f>VLOOKUP(B86,'[1]LISTADO ATM'!$A$2:$C$822,3,0)</f>
        <v>DISTRITO NACIONAL</v>
      </c>
      <c r="B86" s="168">
        <v>672</v>
      </c>
      <c r="C86" s="141" t="str">
        <f>VLOOKUP(B86,'[1]LISTADO ATM'!$A$2:$B$922,2,0)</f>
        <v>ATM Destacamento Policía Nacional La Victoria</v>
      </c>
      <c r="D86" s="140" t="s">
        <v>2475</v>
      </c>
      <c r="E86" s="155">
        <v>3335973017</v>
      </c>
    </row>
    <row r="87" spans="1:6" s="115" customFormat="1" ht="18" x14ac:dyDescent="0.25">
      <c r="A87" s="140" t="str">
        <f>VLOOKUP(B87,'[1]LISTADO ATM'!$A$2:$C$822,3,0)</f>
        <v>DISTRITO NACIONAL</v>
      </c>
      <c r="B87" s="168">
        <v>486</v>
      </c>
      <c r="C87" s="141" t="str">
        <f>VLOOKUP(B87,'[1]LISTADO ATM'!$A$2:$B$922,2,0)</f>
        <v xml:space="preserve">ATM Olé La Caleta </v>
      </c>
      <c r="D87" s="140" t="s">
        <v>2475</v>
      </c>
      <c r="E87" s="155">
        <v>3335973171</v>
      </c>
    </row>
    <row r="88" spans="1:6" s="115" customFormat="1" ht="18" x14ac:dyDescent="0.25">
      <c r="A88" s="140" t="str">
        <f>VLOOKUP(B88,'[1]LISTADO ATM'!$A$2:$C$822,3,0)</f>
        <v>ESTE</v>
      </c>
      <c r="B88" s="168">
        <v>912</v>
      </c>
      <c r="C88" s="141" t="str">
        <f>VLOOKUP(B88,'[1]LISTADO ATM'!$A$2:$B$922,2,0)</f>
        <v xml:space="preserve">ATM Oficina San Pedro II </v>
      </c>
      <c r="D88" s="140" t="s">
        <v>2475</v>
      </c>
      <c r="E88" s="155">
        <v>3335973513</v>
      </c>
    </row>
    <row r="89" spans="1:6" s="115" customFormat="1" ht="18" x14ac:dyDescent="0.25">
      <c r="A89" s="140" t="str">
        <f>VLOOKUP(B89,'[1]LISTADO ATM'!$A$2:$C$822,3,0)</f>
        <v>ESTE</v>
      </c>
      <c r="B89" s="168">
        <v>385</v>
      </c>
      <c r="C89" s="141" t="str">
        <f>VLOOKUP(B89,'[1]LISTADO ATM'!$A$2:$B$922,2,0)</f>
        <v xml:space="preserve">ATM Plaza Verón I </v>
      </c>
      <c r="D89" s="140" t="s">
        <v>2475</v>
      </c>
      <c r="E89" s="155">
        <v>3335973544</v>
      </c>
    </row>
    <row r="90" spans="1:6" s="115" customFormat="1" ht="18" x14ac:dyDescent="0.25">
      <c r="A90" s="140" t="str">
        <f>VLOOKUP(B90,'[1]LISTADO ATM'!$A$2:$C$822,3,0)</f>
        <v>DISTRITO NACIONAL</v>
      </c>
      <c r="B90" s="168">
        <v>160</v>
      </c>
      <c r="C90" s="141" t="str">
        <f>VLOOKUP(B90,'[1]LISTADO ATM'!$A$2:$B$922,2,0)</f>
        <v xml:space="preserve">ATM Oficina Herrera </v>
      </c>
      <c r="D90" s="140" t="s">
        <v>2475</v>
      </c>
      <c r="E90" s="155">
        <v>3335973512</v>
      </c>
    </row>
    <row r="91" spans="1:6" s="115" customFormat="1" ht="18" x14ac:dyDescent="0.25">
      <c r="A91" s="150" t="str">
        <f>VLOOKUP(B91,'[1]LISTADO ATM'!$A$2:$C$822,3,0)</f>
        <v>NORTE</v>
      </c>
      <c r="B91" s="168">
        <v>88</v>
      </c>
      <c r="C91" s="151" t="str">
        <f>VLOOKUP(B91,'[1]LISTADO ATM'!$A$2:$B$822,2,0)</f>
        <v xml:space="preserve">ATM S/M La Fuente (Santiago) </v>
      </c>
      <c r="D91" s="140" t="s">
        <v>2475</v>
      </c>
      <c r="E91" s="141">
        <v>3335973610</v>
      </c>
      <c r="F91" s="125"/>
    </row>
    <row r="92" spans="1:6" s="125" customFormat="1" ht="18" customHeight="1" x14ac:dyDescent="0.25">
      <c r="A92" s="140" t="str">
        <f>VLOOKUP(B92,'[1]LISTADO ATM'!$A$2:$C$822,3,0)</f>
        <v>ESTE</v>
      </c>
      <c r="B92" s="168">
        <v>111</v>
      </c>
      <c r="C92" s="141" t="str">
        <f>VLOOKUP(B92,'[1]LISTADO ATM'!$A$2:$B$922,2,0)</f>
        <v xml:space="preserve">ATM Oficina San Pedro </v>
      </c>
      <c r="D92" s="140" t="s">
        <v>2475</v>
      </c>
      <c r="E92" s="155">
        <v>3335973559</v>
      </c>
    </row>
    <row r="93" spans="1:6" s="125" customFormat="1" ht="18" x14ac:dyDescent="0.25">
      <c r="A93" s="140" t="str">
        <f>VLOOKUP(B93,'[1]LISTADO ATM'!$A$2:$C$822,3,0)</f>
        <v>DISTRITO NACIONAL</v>
      </c>
      <c r="B93" s="168">
        <v>567</v>
      </c>
      <c r="C93" s="141" t="str">
        <f>VLOOKUP(B93,'[1]LISTADO ATM'!$A$2:$B$922,2,0)</f>
        <v xml:space="preserve">ATM Oficina Máximo Gómez </v>
      </c>
      <c r="D93" s="140" t="s">
        <v>2475</v>
      </c>
      <c r="E93" s="141">
        <v>3335973210</v>
      </c>
    </row>
    <row r="94" spans="1:6" s="125" customFormat="1" ht="18" x14ac:dyDescent="0.25">
      <c r="A94" s="140" t="str">
        <f>VLOOKUP(B94,'[1]LISTADO ATM'!$A$2:$C$822,3,0)</f>
        <v>SUR</v>
      </c>
      <c r="B94" s="145">
        <v>537</v>
      </c>
      <c r="C94" s="141" t="str">
        <f>VLOOKUP(B94,'[1]LISTADO ATM'!$A$2:$B$922,2,0)</f>
        <v xml:space="preserve">ATM Estación Texaco Enriquillo (Barahona) </v>
      </c>
      <c r="D94" s="140" t="s">
        <v>2475</v>
      </c>
      <c r="E94" s="141">
        <v>3335973174</v>
      </c>
      <c r="F94" s="115"/>
    </row>
    <row r="95" spans="1:6" s="115" customFormat="1" ht="18" x14ac:dyDescent="0.25">
      <c r="A95" s="140" t="str">
        <f>VLOOKUP(B95,'[1]LISTADO ATM'!$A$2:$C$822,3,0)</f>
        <v>NORTE</v>
      </c>
      <c r="B95" s="145">
        <v>291</v>
      </c>
      <c r="C95" s="141" t="str">
        <f>VLOOKUP(B95,'[1]LISTADO ATM'!$A$2:$B$922,2,0)</f>
        <v xml:space="preserve">ATM S/M Jumbo Las Colinas </v>
      </c>
      <c r="D95" s="140" t="s">
        <v>2475</v>
      </c>
      <c r="E95" s="155">
        <v>3335973689</v>
      </c>
    </row>
    <row r="96" spans="1:6" s="115" customFormat="1" ht="18" x14ac:dyDescent="0.25">
      <c r="A96" s="140" t="str">
        <f>VLOOKUP(B96,'[1]LISTADO ATM'!$A$2:$C$822,3,0)</f>
        <v>NORTE</v>
      </c>
      <c r="B96" s="145">
        <v>142</v>
      </c>
      <c r="C96" s="141" t="str">
        <f>VLOOKUP(B96,'[1]LISTADO ATM'!$A$2:$B$922,2,0)</f>
        <v xml:space="preserve">ATM Centro de Caja Galerías Bonao </v>
      </c>
      <c r="D96" s="140" t="s">
        <v>2475</v>
      </c>
      <c r="E96" s="155">
        <v>3335973690</v>
      </c>
      <c r="F96" s="125"/>
    </row>
    <row r="97" spans="1:6" s="115" customFormat="1" ht="18" x14ac:dyDescent="0.25">
      <c r="A97" s="140" t="str">
        <f>VLOOKUP(B97,'[1]LISTADO ATM'!$A$2:$C$822,3,0)</f>
        <v>DISTRITO NACIONAL</v>
      </c>
      <c r="B97" s="145">
        <v>696</v>
      </c>
      <c r="C97" s="141" t="str">
        <f>VLOOKUP(B97,'[1]LISTADO ATM'!$A$2:$B$922,2,0)</f>
        <v>ATM Olé Jacobo Majluta</v>
      </c>
      <c r="D97" s="140" t="s">
        <v>2475</v>
      </c>
      <c r="E97" s="155">
        <v>3335973676</v>
      </c>
      <c r="F97" s="125"/>
    </row>
    <row r="98" spans="1:6" s="115" customFormat="1" ht="18" x14ac:dyDescent="0.25">
      <c r="A98" s="150" t="str">
        <f>VLOOKUP(B98,'[1]LISTADO ATM'!$A$2:$C$822,3,0)</f>
        <v>DISTRITO NACIONAL</v>
      </c>
      <c r="B98" s="168">
        <v>572</v>
      </c>
      <c r="C98" s="141" t="str">
        <f>VLOOKUP(B98,'[1]LISTADO ATM'!$A$2:$B$922,2,0)</f>
        <v xml:space="preserve">ATM Olé Ovando </v>
      </c>
      <c r="D98" s="140" t="s">
        <v>2475</v>
      </c>
      <c r="E98" s="155" t="s">
        <v>2603</v>
      </c>
      <c r="F98" s="125"/>
    </row>
    <row r="99" spans="1:6" s="115" customFormat="1" ht="18" x14ac:dyDescent="0.25">
      <c r="A99" s="150" t="str">
        <f>VLOOKUP(B99,'[1]LISTADO ATM'!$A$2:$C$822,3,0)</f>
        <v>DISTRITO NACIONAL</v>
      </c>
      <c r="B99" s="168">
        <v>194</v>
      </c>
      <c r="C99" s="141" t="str">
        <f>VLOOKUP(B99,'[1]LISTADO ATM'!$A$2:$B$922,2,0)</f>
        <v xml:space="preserve">ATM UNP Pantoja </v>
      </c>
      <c r="D99" s="140" t="s">
        <v>2475</v>
      </c>
      <c r="E99" s="155">
        <v>3335973438</v>
      </c>
      <c r="F99" s="125"/>
    </row>
    <row r="100" spans="1:6" s="115" customFormat="1" ht="18" x14ac:dyDescent="0.25">
      <c r="A100" s="150" t="str">
        <f>VLOOKUP(B100,'[1]LISTADO ATM'!$A$2:$C$822,3,0)</f>
        <v>DISTRITO NACIONAL</v>
      </c>
      <c r="B100" s="168">
        <v>911</v>
      </c>
      <c r="C100" s="141" t="str">
        <f>VLOOKUP(B100,'[1]LISTADO ATM'!$A$2:$B$922,2,0)</f>
        <v xml:space="preserve">ATM Oficina Venezuela II </v>
      </c>
      <c r="D100" s="140" t="s">
        <v>2475</v>
      </c>
      <c r="E100" s="155">
        <v>3335973213</v>
      </c>
      <c r="F100" s="125"/>
    </row>
    <row r="101" spans="1:6" ht="18" x14ac:dyDescent="0.25">
      <c r="A101" s="150" t="str">
        <f>VLOOKUP(B101,'[1]LISTADO ATM'!$A$2:$C$822,3,0)</f>
        <v>DISTRITO NACIONAL</v>
      </c>
      <c r="B101" s="168">
        <v>406</v>
      </c>
      <c r="C101" s="141" t="str">
        <f>VLOOKUP(B101,'[1]LISTADO ATM'!$A$2:$B$922,2,0)</f>
        <v xml:space="preserve">ATM UNP Plaza Lama Máximo Gómez </v>
      </c>
      <c r="D101" s="140" t="s">
        <v>2475</v>
      </c>
      <c r="E101" s="141">
        <v>3335973617</v>
      </c>
    </row>
    <row r="102" spans="1:6" ht="18" x14ac:dyDescent="0.25">
      <c r="A102" s="140" t="str">
        <f>VLOOKUP(B102,'[1]LISTADO ATM'!$A$2:$C$822,3,0)</f>
        <v>NORTE</v>
      </c>
      <c r="B102" s="168">
        <v>888</v>
      </c>
      <c r="C102" s="141" t="str">
        <f>VLOOKUP(B102,'[1]LISTADO ATM'!$A$2:$B$922,2,0)</f>
        <v>ATM Oficina galeria 56 II (SFM)</v>
      </c>
      <c r="D102" s="140" t="s">
        <v>2475</v>
      </c>
      <c r="E102" s="141" t="s">
        <v>2749</v>
      </c>
    </row>
    <row r="103" spans="1:6" ht="18" customHeight="1" x14ac:dyDescent="0.25">
      <c r="A103" s="140" t="str">
        <f>VLOOKUP(B103,'[1]LISTADO ATM'!$A$2:$C$822,3,0)</f>
        <v>NORTE</v>
      </c>
      <c r="B103" s="168">
        <v>395</v>
      </c>
      <c r="C103" s="141" t="str">
        <f>VLOOKUP(B103,'[1]LISTADO ATM'!$A$2:$B$922,2,0)</f>
        <v xml:space="preserve">ATM UNP Sabana Iglesia </v>
      </c>
      <c r="D103" s="140" t="s">
        <v>2475</v>
      </c>
      <c r="E103" s="141">
        <v>3335974208</v>
      </c>
    </row>
    <row r="104" spans="1:6" ht="18" customHeight="1" x14ac:dyDescent="0.25">
      <c r="A104" s="140" t="str">
        <f>VLOOKUP(B104,'[1]LISTADO ATM'!$A$2:$C$822,3,0)</f>
        <v>NORTE</v>
      </c>
      <c r="B104" s="168">
        <v>208</v>
      </c>
      <c r="C104" s="141" t="str">
        <f>VLOOKUP(B104,'[1]LISTADO ATM'!$A$2:$B$922,2,0)</f>
        <v xml:space="preserve">ATM UNP Tireo </v>
      </c>
      <c r="D104" s="140" t="s">
        <v>2475</v>
      </c>
      <c r="E104" s="141">
        <v>3335974530</v>
      </c>
    </row>
    <row r="105" spans="1:6" ht="18" x14ac:dyDescent="0.25">
      <c r="A105" s="140" t="e">
        <f>VLOOKUP(B105,'[1]LISTADO ATM'!$A$2:$C$822,3,0)</f>
        <v>#N/A</v>
      </c>
      <c r="B105" s="168"/>
      <c r="C105" s="141" t="e">
        <f>VLOOKUP(B105,'[1]LISTADO ATM'!$A$2:$B$922,2,0)</f>
        <v>#N/A</v>
      </c>
      <c r="D105" s="215"/>
      <c r="E105" s="155"/>
    </row>
    <row r="106" spans="1:6" ht="18" x14ac:dyDescent="0.25">
      <c r="A106" s="140" t="e">
        <f>VLOOKUP(B106,'[1]LISTADO ATM'!$A$2:$C$822,3,0)</f>
        <v>#N/A</v>
      </c>
      <c r="B106" s="168"/>
      <c r="C106" s="141" t="e">
        <f>VLOOKUP(B106,'[1]LISTADO ATM'!$A$2:$B$922,2,0)</f>
        <v>#N/A</v>
      </c>
      <c r="D106" s="215"/>
      <c r="E106" s="155"/>
    </row>
    <row r="107" spans="1:6" ht="18" x14ac:dyDescent="0.25">
      <c r="A107" s="140" t="e">
        <f>VLOOKUP(B107,'[1]LISTADO ATM'!$A$2:$C$822,3,0)</f>
        <v>#N/A</v>
      </c>
      <c r="B107" s="168"/>
      <c r="C107" s="141" t="e">
        <f>VLOOKUP(B107,'[1]LISTADO ATM'!$A$2:$B$922,2,0)</f>
        <v>#N/A</v>
      </c>
      <c r="D107" s="215"/>
      <c r="E107" s="155"/>
    </row>
    <row r="108" spans="1:6" ht="18.75" thickBot="1" x14ac:dyDescent="0.3">
      <c r="A108" s="142" t="s">
        <v>2468</v>
      </c>
      <c r="B108" s="214">
        <f>COUNT(B85:B104)</f>
        <v>20</v>
      </c>
      <c r="C108" s="136"/>
      <c r="D108" s="136"/>
      <c r="E108" s="136"/>
      <c r="F108" s="115"/>
    </row>
    <row r="109" spans="1:6" s="115" customFormat="1" ht="15.75" thickBot="1" x14ac:dyDescent="0.3">
      <c r="A109" s="125"/>
      <c r="B109" s="147"/>
      <c r="C109" s="125"/>
      <c r="D109" s="125"/>
      <c r="E109" s="130"/>
    </row>
    <row r="110" spans="1:6" s="115" customFormat="1" ht="18" x14ac:dyDescent="0.25">
      <c r="A110" s="191" t="s">
        <v>2593</v>
      </c>
      <c r="B110" s="192"/>
      <c r="C110" s="192"/>
      <c r="D110" s="192"/>
      <c r="E110" s="193"/>
    </row>
    <row r="111" spans="1:6" s="115" customFormat="1" ht="18" x14ac:dyDescent="0.25">
      <c r="A111" s="138" t="s">
        <v>15</v>
      </c>
      <c r="B111" s="138" t="s">
        <v>2412</v>
      </c>
      <c r="C111" s="138" t="s">
        <v>46</v>
      </c>
      <c r="D111" s="138" t="s">
        <v>2415</v>
      </c>
      <c r="E111" s="138" t="s">
        <v>2413</v>
      </c>
      <c r="F111" s="83"/>
    </row>
    <row r="112" spans="1:6" ht="18" x14ac:dyDescent="0.25">
      <c r="A112" s="139" t="str">
        <f>VLOOKUP(B112,'[1]LISTADO ATM'!$A$2:$C$822,3,0)</f>
        <v>NORTE</v>
      </c>
      <c r="B112" s="168">
        <v>8</v>
      </c>
      <c r="C112" s="141" t="str">
        <f>VLOOKUP(B112,'[1]LISTADO ATM'!$A$2:$B$822,2,0)</f>
        <v>ATM Autoservicio Yaque</v>
      </c>
      <c r="D112" s="145" t="s">
        <v>2596</v>
      </c>
      <c r="E112" s="155" t="s">
        <v>2605</v>
      </c>
    </row>
    <row r="113" spans="1:5" ht="18.75" customHeight="1" x14ac:dyDescent="0.25">
      <c r="A113" s="139" t="str">
        <f>VLOOKUP(B113,'[1]LISTADO ATM'!$A$2:$C$822,3,0)</f>
        <v>SUR</v>
      </c>
      <c r="B113" s="168">
        <v>880</v>
      </c>
      <c r="C113" s="141" t="str">
        <f>VLOOKUP(B113,'[1]LISTADO ATM'!$A$2:$B$822,2,0)</f>
        <v xml:space="preserve">ATM Autoservicio Barahona II </v>
      </c>
      <c r="D113" s="145" t="s">
        <v>2596</v>
      </c>
      <c r="E113" s="155" t="s">
        <v>2750</v>
      </c>
    </row>
    <row r="114" spans="1:5" ht="18" x14ac:dyDescent="0.25">
      <c r="A114" s="139" t="str">
        <f>VLOOKUP(B114,'[1]LISTADO ATM'!$A$2:$C$822,3,0)</f>
        <v>ESTE</v>
      </c>
      <c r="B114" s="168">
        <v>386</v>
      </c>
      <c r="C114" s="141" t="str">
        <f>VLOOKUP(B114,'[1]LISTADO ATM'!$A$2:$B$922,2,0)</f>
        <v xml:space="preserve">ATM Plaza Verón II </v>
      </c>
      <c r="D114" s="156" t="s">
        <v>2556</v>
      </c>
      <c r="E114" s="155">
        <v>3335973545</v>
      </c>
    </row>
    <row r="115" spans="1:5" ht="18" x14ac:dyDescent="0.25">
      <c r="A115" s="139" t="str">
        <f>VLOOKUP(B115,'[1]LISTADO ATM'!$A$2:$C$822,3,0)</f>
        <v>DISTRITO NACIONAL</v>
      </c>
      <c r="B115" s="168">
        <v>24</v>
      </c>
      <c r="C115" s="141" t="str">
        <f>VLOOKUP(B115,'[1]LISTADO ATM'!$A$2:$B$922,2,0)</f>
        <v xml:space="preserve">ATM Oficina Eusebio Manzueta </v>
      </c>
      <c r="D115" s="156" t="s">
        <v>2556</v>
      </c>
      <c r="E115" s="155">
        <v>3335973090</v>
      </c>
    </row>
    <row r="116" spans="1:5" ht="18.75" customHeight="1" x14ac:dyDescent="0.25">
      <c r="A116" s="139" t="str">
        <f>VLOOKUP(B116,'[1]LISTADO ATM'!$A$2:$C$822,3,0)</f>
        <v>DISTRITO NACIONAL</v>
      </c>
      <c r="B116" s="168">
        <v>536</v>
      </c>
      <c r="C116" s="141" t="str">
        <f>VLOOKUP(B116,'[1]LISTADO ATM'!$A$2:$B$922,2,0)</f>
        <v xml:space="preserve">ATM Super Lama San Isidro </v>
      </c>
      <c r="D116" s="156" t="s">
        <v>2556</v>
      </c>
      <c r="E116" s="117" t="s">
        <v>2642</v>
      </c>
    </row>
    <row r="117" spans="1:5" ht="18" x14ac:dyDescent="0.25">
      <c r="A117" s="139" t="str">
        <f>VLOOKUP(B117,'[1]LISTADO ATM'!$A$2:$C$822,3,0)</f>
        <v>DISTRITO NACIONAL</v>
      </c>
      <c r="B117" s="168">
        <v>973</v>
      </c>
      <c r="C117" s="141" t="str">
        <f>VLOOKUP(B117,'[1]LISTADO ATM'!$A$2:$B$922,2,0)</f>
        <v xml:space="preserve">ATM Oficina Sabana de la Mar </v>
      </c>
      <c r="D117" s="156" t="s">
        <v>2556</v>
      </c>
      <c r="E117" s="117">
        <v>3335973680</v>
      </c>
    </row>
    <row r="118" spans="1:5" ht="18" x14ac:dyDescent="0.25">
      <c r="A118" s="139" t="str">
        <f>VLOOKUP(B118,'[1]LISTADO ATM'!$A$2:$C$822,3,0)</f>
        <v>NORTE</v>
      </c>
      <c r="B118" s="168">
        <v>757</v>
      </c>
      <c r="C118" s="141" t="str">
        <f>VLOOKUP(B118,'[1]LISTADO ATM'!$A$2:$B$922,2,0)</f>
        <v xml:space="preserve">ATM UNP Plaza Paseo (Santiago) </v>
      </c>
      <c r="D118" s="156" t="s">
        <v>2556</v>
      </c>
      <c r="E118" s="155">
        <v>3335973657</v>
      </c>
    </row>
    <row r="119" spans="1:5" ht="18" x14ac:dyDescent="0.25">
      <c r="A119" s="139" t="str">
        <f>VLOOKUP(B119,'[1]LISTADO ATM'!$A$2:$C$822,3,0)</f>
        <v>NORTE</v>
      </c>
      <c r="B119" s="168">
        <v>877</v>
      </c>
      <c r="C119" s="141" t="str">
        <f>VLOOKUP(B119,'[1]LISTADO ATM'!$A$2:$B$922,2,0)</f>
        <v xml:space="preserve">ATM Estación Los Samanes (Ranchito, La Vega) </v>
      </c>
      <c r="D119" s="156" t="s">
        <v>2556</v>
      </c>
      <c r="E119" s="155">
        <v>3335973656</v>
      </c>
    </row>
    <row r="120" spans="1:5" ht="18" x14ac:dyDescent="0.25">
      <c r="A120" s="139" t="str">
        <f>VLOOKUP(B120,'[1]LISTADO ATM'!$A$2:$C$822,3,0)</f>
        <v>NORTE</v>
      </c>
      <c r="B120" s="168">
        <v>388</v>
      </c>
      <c r="C120" s="141" t="str">
        <f>VLOOKUP(B120,'[1]LISTADO ATM'!$A$2:$B$922,2,0)</f>
        <v xml:space="preserve">ATM Multicentro La Sirena Puerto Plata </v>
      </c>
      <c r="D120" s="145" t="s">
        <v>2596</v>
      </c>
      <c r="E120" s="155">
        <v>3335973655</v>
      </c>
    </row>
    <row r="121" spans="1:5" ht="18" x14ac:dyDescent="0.25">
      <c r="A121" s="139" t="str">
        <f>VLOOKUP(B121,'[1]LISTADO ATM'!$A$2:$C$822,3,0)</f>
        <v>NORTE</v>
      </c>
      <c r="B121" s="168">
        <v>431</v>
      </c>
      <c r="C121" s="141" t="str">
        <f>VLOOKUP(B121,'[1]LISTADO ATM'!$A$2:$B$922,2,0)</f>
        <v xml:space="preserve">ATM Autoservicio Sol (Santiago) </v>
      </c>
      <c r="D121" s="145" t="s">
        <v>2596</v>
      </c>
      <c r="E121" s="155">
        <v>3335973654</v>
      </c>
    </row>
    <row r="122" spans="1:5" ht="18" x14ac:dyDescent="0.25">
      <c r="A122" s="139" t="str">
        <f>VLOOKUP(B122,'[1]LISTADO ATM'!$A$2:$C$822,3,0)</f>
        <v>DISTRITO NACIONAL</v>
      </c>
      <c r="B122" s="168">
        <v>26</v>
      </c>
      <c r="C122" s="141" t="str">
        <f>VLOOKUP(B122,'[1]LISTADO ATM'!$A$2:$B$922,2,0)</f>
        <v>ATM S/M Jumbo San Isidro</v>
      </c>
      <c r="D122" s="156" t="s">
        <v>2556</v>
      </c>
      <c r="E122" s="155">
        <v>3335973687</v>
      </c>
    </row>
    <row r="123" spans="1:5" ht="18" x14ac:dyDescent="0.25">
      <c r="A123" s="139" t="str">
        <f>VLOOKUP(B123,'[1]LISTADO ATM'!$A$2:$C$822,3,0)</f>
        <v>DISTRITO NACIONAL</v>
      </c>
      <c r="B123" s="168">
        <v>979</v>
      </c>
      <c r="C123" s="141" t="str">
        <f>VLOOKUP(B123,'[1]LISTADO ATM'!$A$2:$B$922,2,0)</f>
        <v xml:space="preserve">ATM Oficina Luperón I </v>
      </c>
      <c r="D123" s="156" t="s">
        <v>2556</v>
      </c>
      <c r="E123" s="141">
        <v>3335973157</v>
      </c>
    </row>
    <row r="124" spans="1:5" ht="18.75" customHeight="1" x14ac:dyDescent="0.25">
      <c r="A124" s="139" t="str">
        <f>VLOOKUP(B124,'[1]LISTADO ATM'!$A$2:$C$822,3,0)</f>
        <v>SUR</v>
      </c>
      <c r="B124" s="168">
        <v>50</v>
      </c>
      <c r="C124" s="141" t="str">
        <f>VLOOKUP(B124,'[1]LISTADO ATM'!$A$2:$B$822,2,0)</f>
        <v xml:space="preserve">ATM Oficina Padre Las Casas (Azua) </v>
      </c>
      <c r="D124" s="156" t="s">
        <v>2556</v>
      </c>
      <c r="E124" s="155">
        <v>3335973585</v>
      </c>
    </row>
    <row r="125" spans="1:5" ht="18" x14ac:dyDescent="0.25">
      <c r="A125" s="139" t="str">
        <f>VLOOKUP(B125,'[1]LISTADO ATM'!$A$2:$C$822,3,0)</f>
        <v>DISTRITO NACIONAL</v>
      </c>
      <c r="B125" s="168">
        <v>889</v>
      </c>
      <c r="C125" s="141" t="str">
        <f>VLOOKUP(B125,'[1]LISTADO ATM'!$A$2:$B$822,2,0)</f>
        <v>ATM Oficina Plaza Lama Máximo Gómez II</v>
      </c>
      <c r="D125" s="156" t="s">
        <v>2556</v>
      </c>
      <c r="E125" s="155" t="s">
        <v>2751</v>
      </c>
    </row>
    <row r="126" spans="1:5" ht="18" x14ac:dyDescent="0.25">
      <c r="A126" s="140"/>
      <c r="B126" s="168"/>
      <c r="C126" s="155"/>
      <c r="D126" s="216"/>
      <c r="E126" s="155"/>
    </row>
    <row r="127" spans="1:5" ht="18.75" customHeight="1" x14ac:dyDescent="0.25">
      <c r="A127" s="140"/>
      <c r="B127" s="168"/>
      <c r="C127" s="155"/>
      <c r="D127" s="216"/>
      <c r="E127" s="155"/>
    </row>
    <row r="128" spans="1:5" ht="18" x14ac:dyDescent="0.25">
      <c r="A128" s="140"/>
      <c r="B128" s="168"/>
      <c r="C128" s="155"/>
      <c r="D128" s="216"/>
      <c r="E128" s="155"/>
    </row>
    <row r="129" spans="1:5" ht="18.75" thickBot="1" x14ac:dyDescent="0.3">
      <c r="A129" s="142" t="s">
        <v>2468</v>
      </c>
      <c r="B129" s="214">
        <f>COUNT(B112:B125)</f>
        <v>14</v>
      </c>
      <c r="C129" s="136"/>
      <c r="D129" s="136"/>
      <c r="E129" s="136"/>
    </row>
    <row r="130" spans="1:5" ht="15.75" thickBot="1" x14ac:dyDescent="0.3">
      <c r="A130" s="125"/>
      <c r="B130" s="147"/>
      <c r="C130" s="125"/>
      <c r="D130" s="125"/>
      <c r="E130" s="130"/>
    </row>
    <row r="131" spans="1:5" ht="18.75" thickBot="1" x14ac:dyDescent="0.3">
      <c r="A131" s="200" t="s">
        <v>2470</v>
      </c>
      <c r="B131" s="201"/>
      <c r="C131" s="125" t="s">
        <v>2409</v>
      </c>
      <c r="D131" s="130"/>
      <c r="E131" s="130"/>
    </row>
    <row r="132" spans="1:5" ht="18.75" thickBot="1" x14ac:dyDescent="0.3">
      <c r="A132" s="143">
        <f>+B81+B108+B129</f>
        <v>90</v>
      </c>
      <c r="B132" s="148"/>
      <c r="C132" s="125"/>
      <c r="D132" s="125"/>
      <c r="E132" s="69"/>
    </row>
    <row r="133" spans="1:5" ht="15.75" thickBot="1" x14ac:dyDescent="0.3">
      <c r="A133" s="125"/>
      <c r="B133" s="147"/>
      <c r="C133" s="125"/>
      <c r="D133" s="125"/>
      <c r="E133" s="130"/>
    </row>
    <row r="134" spans="1:5" ht="18.75" thickBot="1" x14ac:dyDescent="0.3">
      <c r="A134" s="197" t="s">
        <v>2471</v>
      </c>
      <c r="B134" s="198"/>
      <c r="C134" s="198"/>
      <c r="D134" s="198"/>
      <c r="E134" s="199"/>
    </row>
    <row r="135" spans="1:5" ht="18" x14ac:dyDescent="0.25">
      <c r="A135" s="131" t="s">
        <v>15</v>
      </c>
      <c r="B135" s="131" t="s">
        <v>2412</v>
      </c>
      <c r="C135" s="129" t="s">
        <v>46</v>
      </c>
      <c r="D135" s="202" t="s">
        <v>2415</v>
      </c>
      <c r="E135" s="203"/>
    </row>
    <row r="136" spans="1:5" ht="18" x14ac:dyDescent="0.25">
      <c r="A136" s="140" t="str">
        <f>VLOOKUP(B136,'[1]LISTADO ATM'!$A$2:$C$822,3,0)</f>
        <v>NORTE</v>
      </c>
      <c r="B136" s="168">
        <v>11</v>
      </c>
      <c r="C136" s="140" t="str">
        <f>VLOOKUP(B136,'[1]LISTADO ATM'!$A$2:$B$822,2,0)</f>
        <v>ATM Hotel Viva Las Terrenas</v>
      </c>
      <c r="D136" s="190" t="s">
        <v>2752</v>
      </c>
      <c r="E136" s="190"/>
    </row>
    <row r="137" spans="1:5" ht="18" x14ac:dyDescent="0.25">
      <c r="A137" s="140" t="str">
        <f>VLOOKUP(B137,'[1]LISTADO ATM'!$A$2:$C$822,3,0)</f>
        <v>DISTRITO NACIONAL</v>
      </c>
      <c r="B137" s="168">
        <v>438</v>
      </c>
      <c r="C137" s="140" t="str">
        <f>VLOOKUP(B137,'[1]LISTADO ATM'!$A$2:$B$822,2,0)</f>
        <v xml:space="preserve">ATM Autobanco Torre IV </v>
      </c>
      <c r="D137" s="190" t="s">
        <v>2753</v>
      </c>
      <c r="E137" s="190"/>
    </row>
    <row r="138" spans="1:5" ht="18" x14ac:dyDescent="0.25">
      <c r="A138" s="140" t="str">
        <f>VLOOKUP(B138,'[1]LISTADO ATM'!$A$2:$C$822,3,0)</f>
        <v>SUR</v>
      </c>
      <c r="B138" s="168">
        <v>781</v>
      </c>
      <c r="C138" s="140" t="str">
        <f>VLOOKUP(B138,'[1]LISTADO ATM'!$A$2:$B$822,2,0)</f>
        <v xml:space="preserve">ATM Estación Isla Barahona </v>
      </c>
      <c r="D138" s="190" t="s">
        <v>2752</v>
      </c>
      <c r="E138" s="190"/>
    </row>
    <row r="139" spans="1:5" ht="18" x14ac:dyDescent="0.25">
      <c r="A139" s="140" t="str">
        <f>VLOOKUP(B139,'[1]LISTADO ATM'!$A$2:$C$822,3,0)</f>
        <v>SUR</v>
      </c>
      <c r="B139" s="168">
        <v>44</v>
      </c>
      <c r="C139" s="140" t="str">
        <f>VLOOKUP(B139,'[1]LISTADO ATM'!$A$2:$B$822,2,0)</f>
        <v xml:space="preserve">ATM Oficina Pedernales </v>
      </c>
      <c r="D139" s="190" t="s">
        <v>2752</v>
      </c>
      <c r="E139" s="190"/>
    </row>
    <row r="140" spans="1:5" ht="18" x14ac:dyDescent="0.25">
      <c r="A140" s="140" t="str">
        <f>VLOOKUP(B140,'[1]LISTADO ATM'!$A$2:$C$822,3,0)</f>
        <v>NORTE</v>
      </c>
      <c r="B140" s="168">
        <v>95</v>
      </c>
      <c r="C140" s="140" t="str">
        <f>VLOOKUP(B140,'[1]LISTADO ATM'!$A$2:$B$822,2,0)</f>
        <v xml:space="preserve">ATM Oficina Tenares </v>
      </c>
      <c r="D140" s="190" t="s">
        <v>2752</v>
      </c>
      <c r="E140" s="190"/>
    </row>
    <row r="141" spans="1:5" ht="18" x14ac:dyDescent="0.25">
      <c r="A141" s="140" t="str">
        <f>VLOOKUP(B141,'[1]LISTADO ATM'!$A$2:$C$822,3,0)</f>
        <v>NORTE</v>
      </c>
      <c r="B141" s="168">
        <v>172</v>
      </c>
      <c r="C141" s="140" t="str">
        <f>VLOOKUP(B141,'[1]LISTADO ATM'!$A$2:$B$822,2,0)</f>
        <v xml:space="preserve">ATM UNP Guaucí </v>
      </c>
      <c r="D141" s="190" t="s">
        <v>2752</v>
      </c>
      <c r="E141" s="190"/>
    </row>
    <row r="142" spans="1:5" ht="18" x14ac:dyDescent="0.25">
      <c r="A142" s="140" t="str">
        <f>VLOOKUP(B142,'[1]LISTADO ATM'!$A$2:$C$822,3,0)</f>
        <v>DISTRITO NACIONAL</v>
      </c>
      <c r="B142" s="168">
        <v>314</v>
      </c>
      <c r="C142" s="140" t="str">
        <f>VLOOKUP(B142,'[1]LISTADO ATM'!$A$2:$B$822,2,0)</f>
        <v xml:space="preserve">ATM UNP Cambita Garabito (San Cristóbal) </v>
      </c>
      <c r="D142" s="190" t="s">
        <v>2752</v>
      </c>
      <c r="E142" s="190"/>
    </row>
    <row r="143" spans="1:5" ht="18" x14ac:dyDescent="0.25">
      <c r="A143" s="140" t="str">
        <f>VLOOKUP(B143,'[1]LISTADO ATM'!$A$2:$C$822,3,0)</f>
        <v>ESTE</v>
      </c>
      <c r="B143" s="168">
        <v>609</v>
      </c>
      <c r="C143" s="140" t="str">
        <f>VLOOKUP(B143,'[1]LISTADO ATM'!$A$2:$B$822,2,0)</f>
        <v xml:space="preserve">ATM S/M Jumbo (San Pedro) </v>
      </c>
      <c r="D143" s="190" t="s">
        <v>2752</v>
      </c>
      <c r="E143" s="190"/>
    </row>
    <row r="144" spans="1:5" ht="18" x14ac:dyDescent="0.25">
      <c r="A144" s="140" t="str">
        <f>VLOOKUP(B144,'[1]LISTADO ATM'!$A$2:$C$822,3,0)</f>
        <v>NORTE</v>
      </c>
      <c r="B144" s="168">
        <v>747</v>
      </c>
      <c r="C144" s="140" t="str">
        <f>VLOOKUP(B144,'[1]LISTADO ATM'!$A$2:$B$822,2,0)</f>
        <v xml:space="preserve">ATM Club BR (Santiago) </v>
      </c>
      <c r="D144" s="190" t="s">
        <v>2752</v>
      </c>
      <c r="E144" s="190"/>
    </row>
    <row r="145" spans="1:5" ht="18" x14ac:dyDescent="0.25">
      <c r="A145" s="140" t="str">
        <f>VLOOKUP(B145,'[1]LISTADO ATM'!$A$2:$C$822,3,0)</f>
        <v>DISTRITO NACIONAL</v>
      </c>
      <c r="B145" s="168">
        <v>791</v>
      </c>
      <c r="C145" s="140" t="str">
        <f>VLOOKUP(B145,'[1]LISTADO ATM'!$A$2:$B$822,2,0)</f>
        <v xml:space="preserve">ATM Oficina Sans Soucí </v>
      </c>
      <c r="D145" s="190" t="s">
        <v>2752</v>
      </c>
      <c r="E145" s="190"/>
    </row>
    <row r="146" spans="1:5" ht="18" x14ac:dyDescent="0.25">
      <c r="A146" s="140" t="e">
        <f>VLOOKUP(B146,'[1]LISTADO ATM'!$A$2:$C$822,3,0)</f>
        <v>#N/A</v>
      </c>
      <c r="B146" s="168"/>
      <c r="C146" s="140" t="e">
        <f>VLOOKUP(B146,'[1]LISTADO ATM'!$A$2:$B$822,2,0)</f>
        <v>#N/A</v>
      </c>
      <c r="D146" s="190" t="s">
        <v>2752</v>
      </c>
      <c r="E146" s="190"/>
    </row>
    <row r="147" spans="1:5" ht="18" x14ac:dyDescent="0.25">
      <c r="A147" s="140" t="e">
        <f>VLOOKUP(B147,'[1]LISTADO ATM'!$A$2:$C$822,3,0)</f>
        <v>#N/A</v>
      </c>
      <c r="B147" s="168"/>
      <c r="C147" s="140" t="e">
        <f>VLOOKUP(B147,'[1]LISTADO ATM'!$A$2:$B$822,2,0)</f>
        <v>#N/A</v>
      </c>
      <c r="D147" s="217"/>
      <c r="E147" s="218"/>
    </row>
    <row r="148" spans="1:5" ht="18" x14ac:dyDescent="0.25">
      <c r="A148" s="140" t="e">
        <f>VLOOKUP(B148,'[1]LISTADO ATM'!$A$2:$C$822,3,0)</f>
        <v>#N/A</v>
      </c>
      <c r="B148" s="168"/>
      <c r="C148" s="140" t="e">
        <f>VLOOKUP(B148,'[1]LISTADO ATM'!$A$2:$B$822,2,0)</f>
        <v>#N/A</v>
      </c>
      <c r="D148" s="217"/>
      <c r="E148" s="218"/>
    </row>
    <row r="149" spans="1:5" ht="18" x14ac:dyDescent="0.25">
      <c r="A149" s="140" t="e">
        <f>VLOOKUP(B149,'[1]LISTADO ATM'!$A$2:$C$822,3,0)</f>
        <v>#N/A</v>
      </c>
      <c r="B149" s="168"/>
      <c r="C149" s="140" t="e">
        <f>VLOOKUP(B149,'[1]LISTADO ATM'!$A$2:$B$822,2,0)</f>
        <v>#N/A</v>
      </c>
      <c r="D149" s="217"/>
      <c r="E149" s="218"/>
    </row>
    <row r="150" spans="1:5" ht="18" x14ac:dyDescent="0.25">
      <c r="A150" s="140" t="e">
        <f>VLOOKUP(B150,'[1]LISTADO ATM'!$A$2:$C$822,3,0)</f>
        <v>#N/A</v>
      </c>
      <c r="B150" s="168"/>
      <c r="C150" s="140" t="e">
        <f>VLOOKUP(B150,'[1]LISTADO ATM'!$A$2:$B$822,2,0)</f>
        <v>#N/A</v>
      </c>
      <c r="D150" s="217"/>
      <c r="E150" s="218"/>
    </row>
    <row r="151" spans="1:5" ht="18" x14ac:dyDescent="0.25">
      <c r="A151" s="140" t="e">
        <f>VLOOKUP(B151,'[1]LISTADO ATM'!$A$2:$C$822,3,0)</f>
        <v>#N/A</v>
      </c>
      <c r="B151" s="168"/>
      <c r="C151" s="140" t="e">
        <f>VLOOKUP(B151,'[1]LISTADO ATM'!$A$2:$B$822,2,0)</f>
        <v>#N/A</v>
      </c>
      <c r="D151" s="217"/>
      <c r="E151" s="218"/>
    </row>
    <row r="152" spans="1:5" ht="18.75" thickBot="1" x14ac:dyDescent="0.3">
      <c r="A152" s="142" t="s">
        <v>2468</v>
      </c>
      <c r="B152" s="214">
        <f>COUNT(B136:B147)</f>
        <v>10</v>
      </c>
      <c r="C152" s="153"/>
      <c r="D152" s="153"/>
      <c r="E152" s="169"/>
    </row>
    <row r="153" spans="1:5" x14ac:dyDescent="0.25">
      <c r="A153" s="125"/>
      <c r="B153" s="149"/>
      <c r="C153" s="125"/>
      <c r="D153" s="125"/>
      <c r="E153" s="219"/>
    </row>
    <row r="154" spans="1:5" x14ac:dyDescent="0.25">
      <c r="A154" s="125"/>
      <c r="B154" s="149"/>
      <c r="C154" s="125"/>
      <c r="D154" s="125"/>
      <c r="E154" s="69"/>
    </row>
    <row r="155" spans="1:5" x14ac:dyDescent="0.25">
      <c r="A155" s="125"/>
      <c r="B155" s="149"/>
      <c r="C155" s="125"/>
      <c r="D155" s="125"/>
      <c r="E155" s="69"/>
    </row>
    <row r="156" spans="1:5" x14ac:dyDescent="0.25">
      <c r="A156" s="125"/>
      <c r="B156" s="149"/>
      <c r="C156" s="125"/>
      <c r="D156" s="125"/>
      <c r="E156" s="69"/>
    </row>
    <row r="157" spans="1:5" x14ac:dyDescent="0.25">
      <c r="A157" s="125"/>
      <c r="B157" s="149"/>
      <c r="C157" s="125"/>
      <c r="D157" s="125"/>
      <c r="E157" s="69"/>
    </row>
    <row r="158" spans="1:5" x14ac:dyDescent="0.25">
      <c r="A158" s="125"/>
      <c r="B158" s="149"/>
      <c r="C158" s="125"/>
      <c r="D158" s="125"/>
      <c r="E158" s="69"/>
    </row>
    <row r="159" spans="1:5" x14ac:dyDescent="0.25">
      <c r="A159" s="125"/>
      <c r="B159" s="149"/>
      <c r="C159" s="125"/>
      <c r="D159" s="125"/>
      <c r="E159" s="69"/>
    </row>
    <row r="160" spans="1:5" x14ac:dyDescent="0.25">
      <c r="A160" s="125"/>
      <c r="B160" s="149"/>
      <c r="C160" s="125"/>
      <c r="D160" s="125"/>
      <c r="E160" s="69"/>
    </row>
    <row r="161" spans="1:5" x14ac:dyDescent="0.25">
      <c r="A161" s="125"/>
      <c r="B161" s="149"/>
      <c r="C161" s="125"/>
      <c r="D161" s="125"/>
      <c r="E161" s="69"/>
    </row>
    <row r="162" spans="1:5" x14ac:dyDescent="0.25">
      <c r="A162" s="125"/>
      <c r="B162" s="149"/>
      <c r="C162" s="125"/>
      <c r="D162" s="125"/>
      <c r="E162" s="69"/>
    </row>
    <row r="163" spans="1:5" x14ac:dyDescent="0.25">
      <c r="A163" s="125"/>
      <c r="B163" s="149"/>
      <c r="C163" s="125"/>
      <c r="D163" s="125"/>
      <c r="E163" s="69"/>
    </row>
    <row r="164" spans="1:5" x14ac:dyDescent="0.25">
      <c r="A164" s="125"/>
      <c r="B164" s="149"/>
      <c r="C164" s="125"/>
      <c r="D164" s="125"/>
      <c r="E164" s="69"/>
    </row>
    <row r="165" spans="1:5" x14ac:dyDescent="0.25">
      <c r="A165" s="125"/>
      <c r="B165" s="149"/>
      <c r="C165" s="125"/>
      <c r="D165" s="125"/>
      <c r="E165" s="69"/>
    </row>
    <row r="166" spans="1:5" x14ac:dyDescent="0.25">
      <c r="A166" s="125"/>
      <c r="B166" s="149"/>
      <c r="C166" s="125"/>
      <c r="D166" s="125"/>
      <c r="E166" s="69"/>
    </row>
    <row r="167" spans="1:5" x14ac:dyDescent="0.25">
      <c r="A167" s="125"/>
      <c r="B167" s="149"/>
      <c r="C167" s="125"/>
      <c r="D167" s="125"/>
      <c r="E167" s="69"/>
    </row>
    <row r="168" spans="1:5" x14ac:dyDescent="0.25">
      <c r="A168" s="125"/>
      <c r="B168" s="149"/>
      <c r="C168" s="125"/>
      <c r="D168" s="125"/>
      <c r="E168" s="69"/>
    </row>
    <row r="169" spans="1:5" x14ac:dyDescent="0.25">
      <c r="A169" s="125"/>
      <c r="B169" s="149"/>
      <c r="C169" s="125"/>
      <c r="D169" s="125"/>
      <c r="E169" s="69"/>
    </row>
    <row r="170" spans="1:5" x14ac:dyDescent="0.25">
      <c r="A170" s="125"/>
      <c r="B170" s="149"/>
      <c r="C170" s="125"/>
      <c r="D170" s="125"/>
      <c r="E170" s="69"/>
    </row>
    <row r="171" spans="1:5" x14ac:dyDescent="0.25">
      <c r="A171" s="125"/>
      <c r="B171" s="149"/>
      <c r="C171" s="125"/>
      <c r="D171" s="125"/>
      <c r="E171" s="69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105:E118">
    <sortCondition ref="E53"/>
  </sortState>
  <mergeCells count="24">
    <mergeCell ref="D144:E144"/>
    <mergeCell ref="D145:E145"/>
    <mergeCell ref="D146:E146"/>
    <mergeCell ref="D139:E139"/>
    <mergeCell ref="D140:E140"/>
    <mergeCell ref="D141:E141"/>
    <mergeCell ref="D142:E142"/>
    <mergeCell ref="D143:E143"/>
    <mergeCell ref="A134:E134"/>
    <mergeCell ref="D135:E135"/>
    <mergeCell ref="D136:E136"/>
    <mergeCell ref="D137:E137"/>
    <mergeCell ref="D138:E138"/>
    <mergeCell ref="A83:E83"/>
    <mergeCell ref="A110:E110"/>
    <mergeCell ref="A131:B131"/>
    <mergeCell ref="F1:G1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B595:B1048576">
    <cfRule type="duplicateValues" dxfId="1001" priority="3418"/>
    <cfRule type="duplicateValues" dxfId="1000" priority="3420"/>
  </conditionalFormatting>
  <conditionalFormatting sqref="E595:E1048576">
    <cfRule type="duplicateValues" dxfId="999" priority="3421"/>
  </conditionalFormatting>
  <conditionalFormatting sqref="B595:B1048576">
    <cfRule type="duplicateValues" dxfId="998" priority="2943"/>
  </conditionalFormatting>
  <conditionalFormatting sqref="B595:B1048576">
    <cfRule type="duplicateValues" dxfId="997" priority="2760"/>
  </conditionalFormatting>
  <conditionalFormatting sqref="B563:B594">
    <cfRule type="duplicateValues" dxfId="996" priority="1218"/>
  </conditionalFormatting>
  <conditionalFormatting sqref="B563:B594">
    <cfRule type="duplicateValues" dxfId="995" priority="1217"/>
  </conditionalFormatting>
  <conditionalFormatting sqref="B563:B594">
    <cfRule type="duplicateValues" dxfId="994" priority="1215"/>
    <cfRule type="duplicateValues" dxfId="993" priority="1216"/>
  </conditionalFormatting>
  <conditionalFormatting sqref="B563:B594">
    <cfRule type="duplicateValues" dxfId="992" priority="1204"/>
  </conditionalFormatting>
  <conditionalFormatting sqref="E563:E594">
    <cfRule type="duplicateValues" dxfId="991" priority="1203"/>
  </conditionalFormatting>
  <conditionalFormatting sqref="E563:E594">
    <cfRule type="duplicateValues" dxfId="990" priority="1221"/>
  </conditionalFormatting>
  <conditionalFormatting sqref="B563:B594">
    <cfRule type="duplicateValues" dxfId="989" priority="1183"/>
    <cfRule type="duplicateValues" dxfId="988" priority="1190"/>
    <cfRule type="duplicateValues" dxfId="987" priority="1191"/>
  </conditionalFormatting>
  <conditionalFormatting sqref="E239:E562">
    <cfRule type="duplicateValues" dxfId="689" priority="628"/>
  </conditionalFormatting>
  <conditionalFormatting sqref="E239:E562">
    <cfRule type="duplicateValues" dxfId="688" priority="629"/>
  </conditionalFormatting>
  <conditionalFormatting sqref="B239:B562">
    <cfRule type="duplicateValues" dxfId="687" priority="630"/>
    <cfRule type="duplicateValues" dxfId="686" priority="631"/>
    <cfRule type="duplicateValues" dxfId="685" priority="632"/>
  </conditionalFormatting>
  <conditionalFormatting sqref="E239:E562">
    <cfRule type="duplicateValues" dxfId="684" priority="633"/>
  </conditionalFormatting>
  <conditionalFormatting sqref="B239:B562">
    <cfRule type="duplicateValues" dxfId="683" priority="634"/>
  </conditionalFormatting>
  <conditionalFormatting sqref="B239:B562">
    <cfRule type="duplicateValues" dxfId="682" priority="635"/>
  </conditionalFormatting>
  <conditionalFormatting sqref="B239:B562">
    <cfRule type="duplicateValues" dxfId="681" priority="636"/>
  </conditionalFormatting>
  <conditionalFormatting sqref="B239:B562">
    <cfRule type="duplicateValues" dxfId="680" priority="637"/>
  </conditionalFormatting>
  <conditionalFormatting sqref="B239:B562">
    <cfRule type="duplicateValues" dxfId="679" priority="638"/>
    <cfRule type="duplicateValues" dxfId="678" priority="639"/>
    <cfRule type="duplicateValues" dxfId="677" priority="640"/>
  </conditionalFormatting>
  <conditionalFormatting sqref="B239:B562">
    <cfRule type="duplicateValues" dxfId="676" priority="641"/>
    <cfRule type="duplicateValues" dxfId="675" priority="642"/>
  </conditionalFormatting>
  <conditionalFormatting sqref="B239:B562">
    <cfRule type="duplicateValues" dxfId="674" priority="643"/>
  </conditionalFormatting>
  <conditionalFormatting sqref="B239:B562">
    <cfRule type="duplicateValues" dxfId="673" priority="644"/>
  </conditionalFormatting>
  <conditionalFormatting sqref="B239:B562">
    <cfRule type="duplicateValues" dxfId="672" priority="645"/>
    <cfRule type="duplicateValues" dxfId="671" priority="646"/>
  </conditionalFormatting>
  <conditionalFormatting sqref="B239:B562">
    <cfRule type="duplicateValues" dxfId="670" priority="647"/>
  </conditionalFormatting>
  <conditionalFormatting sqref="B239:B562">
    <cfRule type="duplicateValues" dxfId="669" priority="648"/>
  </conditionalFormatting>
  <conditionalFormatting sqref="E239:E562">
    <cfRule type="duplicateValues" dxfId="668" priority="649"/>
  </conditionalFormatting>
  <conditionalFormatting sqref="E85">
    <cfRule type="duplicateValues" dxfId="563" priority="268"/>
  </conditionalFormatting>
  <conditionalFormatting sqref="E19">
    <cfRule type="duplicateValues" dxfId="562" priority="266"/>
  </conditionalFormatting>
  <conditionalFormatting sqref="E19">
    <cfRule type="duplicateValues" dxfId="561" priority="265"/>
  </conditionalFormatting>
  <conditionalFormatting sqref="E19">
    <cfRule type="duplicateValues" dxfId="560" priority="267"/>
  </conditionalFormatting>
  <conditionalFormatting sqref="E19">
    <cfRule type="duplicateValues" dxfId="559" priority="264"/>
  </conditionalFormatting>
  <conditionalFormatting sqref="E20:E23">
    <cfRule type="duplicateValues" dxfId="558" priority="262"/>
  </conditionalFormatting>
  <conditionalFormatting sqref="E20:E23">
    <cfRule type="duplicateValues" dxfId="557" priority="261"/>
  </conditionalFormatting>
  <conditionalFormatting sqref="E20:E23">
    <cfRule type="duplicateValues" dxfId="556" priority="263"/>
  </conditionalFormatting>
  <conditionalFormatting sqref="E20:E23">
    <cfRule type="duplicateValues" dxfId="555" priority="260"/>
  </conditionalFormatting>
  <conditionalFormatting sqref="E98">
    <cfRule type="duplicateValues" dxfId="554" priority="258"/>
  </conditionalFormatting>
  <conditionalFormatting sqref="E98">
    <cfRule type="duplicateValues" dxfId="553" priority="259"/>
  </conditionalFormatting>
  <conditionalFormatting sqref="E25:E26">
    <cfRule type="duplicateValues" dxfId="552" priority="269"/>
  </conditionalFormatting>
  <conditionalFormatting sqref="E99">
    <cfRule type="duplicateValues" dxfId="551" priority="256"/>
  </conditionalFormatting>
  <conditionalFormatting sqref="E99">
    <cfRule type="duplicateValues" dxfId="550" priority="257"/>
  </conditionalFormatting>
  <conditionalFormatting sqref="E27:E29">
    <cfRule type="duplicateValues" dxfId="549" priority="255"/>
  </conditionalFormatting>
  <conditionalFormatting sqref="E30">
    <cfRule type="duplicateValues" dxfId="548" priority="254"/>
  </conditionalFormatting>
  <conditionalFormatting sqref="E93:E97 E24:E28">
    <cfRule type="duplicateValues" dxfId="547" priority="270"/>
  </conditionalFormatting>
  <conditionalFormatting sqref="E35">
    <cfRule type="duplicateValues" dxfId="546" priority="253"/>
  </conditionalFormatting>
  <conditionalFormatting sqref="E43:E44">
    <cfRule type="duplicateValues" dxfId="545" priority="252"/>
  </conditionalFormatting>
  <conditionalFormatting sqref="E100">
    <cfRule type="duplicateValues" dxfId="544" priority="237"/>
  </conditionalFormatting>
  <conditionalFormatting sqref="B100">
    <cfRule type="duplicateValues" dxfId="543" priority="238"/>
    <cfRule type="duplicateValues" dxfId="542" priority="239"/>
    <cfRule type="duplicateValues" dxfId="541" priority="240"/>
  </conditionalFormatting>
  <conditionalFormatting sqref="B100">
    <cfRule type="duplicateValues" dxfId="540" priority="241"/>
    <cfRule type="duplicateValues" dxfId="539" priority="242"/>
  </conditionalFormatting>
  <conditionalFormatting sqref="B100">
    <cfRule type="duplicateValues" dxfId="538" priority="243"/>
  </conditionalFormatting>
  <conditionalFormatting sqref="B100">
    <cfRule type="duplicateValues" dxfId="537" priority="244"/>
  </conditionalFormatting>
  <conditionalFormatting sqref="B100">
    <cfRule type="duplicateValues" dxfId="536" priority="245"/>
    <cfRule type="duplicateValues" dxfId="535" priority="246"/>
  </conditionalFormatting>
  <conditionalFormatting sqref="B100">
    <cfRule type="duplicateValues" dxfId="534" priority="247"/>
  </conditionalFormatting>
  <conditionalFormatting sqref="B100">
    <cfRule type="duplicateValues" dxfId="533" priority="248"/>
    <cfRule type="duplicateValues" dxfId="532" priority="249"/>
    <cfRule type="duplicateValues" dxfId="531" priority="250"/>
  </conditionalFormatting>
  <conditionalFormatting sqref="B100">
    <cfRule type="duplicateValues" dxfId="530" priority="236"/>
  </conditionalFormatting>
  <conditionalFormatting sqref="E100">
    <cfRule type="duplicateValues" dxfId="529" priority="251"/>
  </conditionalFormatting>
  <conditionalFormatting sqref="B101">
    <cfRule type="duplicateValues" dxfId="528" priority="223"/>
    <cfRule type="duplicateValues" dxfId="527" priority="224"/>
    <cfRule type="duplicateValues" dxfId="526" priority="225"/>
  </conditionalFormatting>
  <conditionalFormatting sqref="B101">
    <cfRule type="duplicateValues" dxfId="525" priority="226"/>
    <cfRule type="duplicateValues" dxfId="524" priority="227"/>
  </conditionalFormatting>
  <conditionalFormatting sqref="B101">
    <cfRule type="duplicateValues" dxfId="523" priority="228"/>
  </conditionalFormatting>
  <conditionalFormatting sqref="B101">
    <cfRule type="duplicateValues" dxfId="522" priority="229"/>
  </conditionalFormatting>
  <conditionalFormatting sqref="B101">
    <cfRule type="duplicateValues" dxfId="521" priority="230"/>
    <cfRule type="duplicateValues" dxfId="520" priority="231"/>
  </conditionalFormatting>
  <conditionalFormatting sqref="B101">
    <cfRule type="duplicateValues" dxfId="519" priority="232"/>
  </conditionalFormatting>
  <conditionalFormatting sqref="B101">
    <cfRule type="duplicateValues" dxfId="518" priority="233"/>
    <cfRule type="duplicateValues" dxfId="517" priority="234"/>
    <cfRule type="duplicateValues" dxfId="516" priority="235"/>
  </conditionalFormatting>
  <conditionalFormatting sqref="B101">
    <cfRule type="duplicateValues" dxfId="515" priority="222"/>
  </conditionalFormatting>
  <conditionalFormatting sqref="E123">
    <cfRule type="duplicateValues" dxfId="514" priority="221"/>
  </conditionalFormatting>
  <conditionalFormatting sqref="E45:E46 E36:E42 E33:E34 E31">
    <cfRule type="duplicateValues" dxfId="513" priority="271"/>
  </conditionalFormatting>
  <conditionalFormatting sqref="E9">
    <cfRule type="duplicateValues" dxfId="512" priority="207"/>
  </conditionalFormatting>
  <conditionalFormatting sqref="B9">
    <cfRule type="duplicateValues" dxfId="511" priority="208"/>
    <cfRule type="duplicateValues" dxfId="510" priority="209"/>
    <cfRule type="duplicateValues" dxfId="509" priority="210"/>
  </conditionalFormatting>
  <conditionalFormatting sqref="B9">
    <cfRule type="duplicateValues" dxfId="508" priority="211"/>
    <cfRule type="duplicateValues" dxfId="507" priority="212"/>
  </conditionalFormatting>
  <conditionalFormatting sqref="B9">
    <cfRule type="duplicateValues" dxfId="506" priority="213"/>
  </conditionalFormatting>
  <conditionalFormatting sqref="B9">
    <cfRule type="duplicateValues" dxfId="505" priority="214"/>
  </conditionalFormatting>
  <conditionalFormatting sqref="B9">
    <cfRule type="duplicateValues" dxfId="504" priority="215"/>
    <cfRule type="duplicateValues" dxfId="503" priority="216"/>
  </conditionalFormatting>
  <conditionalFormatting sqref="B9">
    <cfRule type="duplicateValues" dxfId="502" priority="217"/>
  </conditionalFormatting>
  <conditionalFormatting sqref="B9">
    <cfRule type="duplicateValues" dxfId="501" priority="218"/>
    <cfRule type="duplicateValues" dxfId="500" priority="219"/>
    <cfRule type="duplicateValues" dxfId="499" priority="220"/>
  </conditionalFormatting>
  <conditionalFormatting sqref="B9">
    <cfRule type="duplicateValues" dxfId="498" priority="206"/>
  </conditionalFormatting>
  <conditionalFormatting sqref="B91">
    <cfRule type="duplicateValues" dxfId="497" priority="192"/>
    <cfRule type="duplicateValues" dxfId="496" priority="193"/>
    <cfRule type="duplicateValues" dxfId="495" priority="194"/>
  </conditionalFormatting>
  <conditionalFormatting sqref="B91">
    <cfRule type="duplicateValues" dxfId="494" priority="195"/>
    <cfRule type="duplicateValues" dxfId="493" priority="196"/>
  </conditionalFormatting>
  <conditionalFormatting sqref="B91">
    <cfRule type="duplicateValues" dxfId="492" priority="197"/>
  </conditionalFormatting>
  <conditionalFormatting sqref="B91">
    <cfRule type="duplicateValues" dxfId="491" priority="198"/>
  </conditionalFormatting>
  <conditionalFormatting sqref="B91">
    <cfRule type="duplicateValues" dxfId="490" priority="199"/>
    <cfRule type="duplicateValues" dxfId="489" priority="200"/>
  </conditionalFormatting>
  <conditionalFormatting sqref="B91">
    <cfRule type="duplicateValues" dxfId="488" priority="201"/>
  </conditionalFormatting>
  <conditionalFormatting sqref="B91">
    <cfRule type="duplicateValues" dxfId="487" priority="202"/>
    <cfRule type="duplicateValues" dxfId="486" priority="203"/>
    <cfRule type="duplicateValues" dxfId="485" priority="204"/>
  </conditionalFormatting>
  <conditionalFormatting sqref="B91">
    <cfRule type="duplicateValues" dxfId="484" priority="191"/>
  </conditionalFormatting>
  <conditionalFormatting sqref="E91">
    <cfRule type="duplicateValues" dxfId="483" priority="205"/>
  </conditionalFormatting>
  <conditionalFormatting sqref="B47">
    <cfRule type="duplicateValues" dxfId="482" priority="177"/>
    <cfRule type="duplicateValues" dxfId="481" priority="178"/>
    <cfRule type="duplicateValues" dxfId="480" priority="179"/>
  </conditionalFormatting>
  <conditionalFormatting sqref="B47">
    <cfRule type="duplicateValues" dxfId="479" priority="180"/>
    <cfRule type="duplicateValues" dxfId="478" priority="181"/>
  </conditionalFormatting>
  <conditionalFormatting sqref="B47">
    <cfRule type="duplicateValues" dxfId="477" priority="182"/>
  </conditionalFormatting>
  <conditionalFormatting sqref="B47">
    <cfRule type="duplicateValues" dxfId="476" priority="183"/>
  </conditionalFormatting>
  <conditionalFormatting sqref="B47">
    <cfRule type="duplicateValues" dxfId="475" priority="184"/>
    <cfRule type="duplicateValues" dxfId="474" priority="185"/>
  </conditionalFormatting>
  <conditionalFormatting sqref="B47">
    <cfRule type="duplicateValues" dxfId="473" priority="186"/>
  </conditionalFormatting>
  <conditionalFormatting sqref="B47">
    <cfRule type="duplicateValues" dxfId="472" priority="187"/>
    <cfRule type="duplicateValues" dxfId="471" priority="188"/>
    <cfRule type="duplicateValues" dxfId="470" priority="189"/>
  </conditionalFormatting>
  <conditionalFormatting sqref="B47">
    <cfRule type="duplicateValues" dxfId="469" priority="176"/>
  </conditionalFormatting>
  <conditionalFormatting sqref="E47">
    <cfRule type="duplicateValues" dxfId="468" priority="190"/>
  </conditionalFormatting>
  <conditionalFormatting sqref="B48">
    <cfRule type="duplicateValues" dxfId="467" priority="162"/>
    <cfRule type="duplicateValues" dxfId="466" priority="163"/>
    <cfRule type="duplicateValues" dxfId="465" priority="164"/>
  </conditionalFormatting>
  <conditionalFormatting sqref="B48">
    <cfRule type="duplicateValues" dxfId="464" priority="165"/>
    <cfRule type="duplicateValues" dxfId="463" priority="166"/>
  </conditionalFormatting>
  <conditionalFormatting sqref="B48">
    <cfRule type="duplicateValues" dxfId="462" priority="167"/>
  </conditionalFormatting>
  <conditionalFormatting sqref="B48">
    <cfRule type="duplicateValues" dxfId="461" priority="168"/>
  </conditionalFormatting>
  <conditionalFormatting sqref="B48">
    <cfRule type="duplicateValues" dxfId="460" priority="169"/>
    <cfRule type="duplicateValues" dxfId="459" priority="170"/>
  </conditionalFormatting>
  <conditionalFormatting sqref="B48">
    <cfRule type="duplicateValues" dxfId="458" priority="171"/>
  </conditionalFormatting>
  <conditionalFormatting sqref="B48">
    <cfRule type="duplicateValues" dxfId="457" priority="172"/>
    <cfRule type="duplicateValues" dxfId="456" priority="173"/>
    <cfRule type="duplicateValues" dxfId="455" priority="174"/>
  </conditionalFormatting>
  <conditionalFormatting sqref="B48">
    <cfRule type="duplicateValues" dxfId="454" priority="161"/>
  </conditionalFormatting>
  <conditionalFormatting sqref="E48">
    <cfRule type="duplicateValues" dxfId="453" priority="175"/>
  </conditionalFormatting>
  <conditionalFormatting sqref="B49">
    <cfRule type="duplicateValues" dxfId="452" priority="147"/>
    <cfRule type="duplicateValues" dxfId="451" priority="148"/>
    <cfRule type="duplicateValues" dxfId="450" priority="149"/>
  </conditionalFormatting>
  <conditionalFormatting sqref="B49">
    <cfRule type="duplicateValues" dxfId="449" priority="150"/>
    <cfRule type="duplicateValues" dxfId="448" priority="151"/>
  </conditionalFormatting>
  <conditionalFormatting sqref="B49">
    <cfRule type="duplicateValues" dxfId="447" priority="152"/>
  </conditionalFormatting>
  <conditionalFormatting sqref="B49">
    <cfRule type="duplicateValues" dxfId="446" priority="153"/>
  </conditionalFormatting>
  <conditionalFormatting sqref="B49">
    <cfRule type="duplicateValues" dxfId="445" priority="154"/>
    <cfRule type="duplicateValues" dxfId="444" priority="155"/>
  </conditionalFormatting>
  <conditionalFormatting sqref="B49">
    <cfRule type="duplicateValues" dxfId="443" priority="156"/>
  </conditionalFormatting>
  <conditionalFormatting sqref="B49">
    <cfRule type="duplicateValues" dxfId="442" priority="157"/>
    <cfRule type="duplicateValues" dxfId="441" priority="158"/>
    <cfRule type="duplicateValues" dxfId="440" priority="159"/>
  </conditionalFormatting>
  <conditionalFormatting sqref="B49">
    <cfRule type="duplicateValues" dxfId="439" priority="146"/>
  </conditionalFormatting>
  <conditionalFormatting sqref="E49">
    <cfRule type="duplicateValues" dxfId="438" priority="160"/>
  </conditionalFormatting>
  <conditionalFormatting sqref="B50">
    <cfRule type="duplicateValues" dxfId="437" priority="132"/>
    <cfRule type="duplicateValues" dxfId="436" priority="133"/>
    <cfRule type="duplicateValues" dxfId="435" priority="134"/>
  </conditionalFormatting>
  <conditionalFormatting sqref="B50">
    <cfRule type="duplicateValues" dxfId="434" priority="135"/>
    <cfRule type="duplicateValues" dxfId="433" priority="136"/>
  </conditionalFormatting>
  <conditionalFormatting sqref="B50">
    <cfRule type="duplicateValues" dxfId="432" priority="137"/>
  </conditionalFormatting>
  <conditionalFormatting sqref="B50">
    <cfRule type="duplicateValues" dxfId="431" priority="138"/>
  </conditionalFormatting>
  <conditionalFormatting sqref="B50">
    <cfRule type="duplicateValues" dxfId="430" priority="139"/>
    <cfRule type="duplicateValues" dxfId="429" priority="140"/>
  </conditionalFormatting>
  <conditionalFormatting sqref="B50">
    <cfRule type="duplicateValues" dxfId="428" priority="141"/>
  </conditionalFormatting>
  <conditionalFormatting sqref="B50">
    <cfRule type="duplicateValues" dxfId="427" priority="142"/>
    <cfRule type="duplicateValues" dxfId="426" priority="143"/>
    <cfRule type="duplicateValues" dxfId="425" priority="144"/>
  </conditionalFormatting>
  <conditionalFormatting sqref="B50">
    <cfRule type="duplicateValues" dxfId="424" priority="131"/>
  </conditionalFormatting>
  <conditionalFormatting sqref="E50">
    <cfRule type="duplicateValues" dxfId="423" priority="145"/>
  </conditionalFormatting>
  <conditionalFormatting sqref="B51">
    <cfRule type="duplicateValues" dxfId="422" priority="117"/>
    <cfRule type="duplicateValues" dxfId="421" priority="118"/>
    <cfRule type="duplicateValues" dxfId="420" priority="119"/>
  </conditionalFormatting>
  <conditionalFormatting sqref="B51">
    <cfRule type="duplicateValues" dxfId="419" priority="120"/>
    <cfRule type="duplicateValues" dxfId="418" priority="121"/>
  </conditionalFormatting>
  <conditionalFormatting sqref="B51">
    <cfRule type="duplicateValues" dxfId="417" priority="122"/>
  </conditionalFormatting>
  <conditionalFormatting sqref="B51">
    <cfRule type="duplicateValues" dxfId="416" priority="123"/>
  </conditionalFormatting>
  <conditionalFormatting sqref="B51">
    <cfRule type="duplicateValues" dxfId="415" priority="124"/>
    <cfRule type="duplicateValues" dxfId="414" priority="125"/>
  </conditionalFormatting>
  <conditionalFormatting sqref="B51">
    <cfRule type="duplicateValues" dxfId="413" priority="126"/>
  </conditionalFormatting>
  <conditionalFormatting sqref="B51">
    <cfRule type="duplicateValues" dxfId="412" priority="127"/>
    <cfRule type="duplicateValues" dxfId="411" priority="128"/>
    <cfRule type="duplicateValues" dxfId="410" priority="129"/>
  </conditionalFormatting>
  <conditionalFormatting sqref="B51">
    <cfRule type="duplicateValues" dxfId="409" priority="116"/>
  </conditionalFormatting>
  <conditionalFormatting sqref="E51">
    <cfRule type="duplicateValues" dxfId="408" priority="130"/>
  </conditionalFormatting>
  <conditionalFormatting sqref="B52">
    <cfRule type="duplicateValues" dxfId="407" priority="102"/>
    <cfRule type="duplicateValues" dxfId="406" priority="103"/>
    <cfRule type="duplicateValues" dxfId="405" priority="104"/>
  </conditionalFormatting>
  <conditionalFormatting sqref="B52">
    <cfRule type="duplicateValues" dxfId="404" priority="105"/>
    <cfRule type="duplicateValues" dxfId="403" priority="106"/>
  </conditionalFormatting>
  <conditionalFormatting sqref="B52">
    <cfRule type="duplicateValues" dxfId="402" priority="107"/>
  </conditionalFormatting>
  <conditionalFormatting sqref="B52">
    <cfRule type="duplicateValues" dxfId="401" priority="108"/>
  </conditionalFormatting>
  <conditionalFormatting sqref="B52">
    <cfRule type="duplicateValues" dxfId="400" priority="109"/>
    <cfRule type="duplicateValues" dxfId="399" priority="110"/>
  </conditionalFormatting>
  <conditionalFormatting sqref="B52">
    <cfRule type="duplicateValues" dxfId="398" priority="111"/>
  </conditionalFormatting>
  <conditionalFormatting sqref="B52">
    <cfRule type="duplicateValues" dxfId="397" priority="112"/>
    <cfRule type="duplicateValues" dxfId="396" priority="113"/>
    <cfRule type="duplicateValues" dxfId="395" priority="114"/>
  </conditionalFormatting>
  <conditionalFormatting sqref="B52">
    <cfRule type="duplicateValues" dxfId="394" priority="101"/>
  </conditionalFormatting>
  <conditionalFormatting sqref="E52">
    <cfRule type="duplicateValues" dxfId="393" priority="115"/>
  </conditionalFormatting>
  <conditionalFormatting sqref="B52">
    <cfRule type="duplicateValues" dxfId="392" priority="100"/>
  </conditionalFormatting>
  <conditionalFormatting sqref="B53">
    <cfRule type="duplicateValues" dxfId="391" priority="86"/>
    <cfRule type="duplicateValues" dxfId="390" priority="87"/>
    <cfRule type="duplicateValues" dxfId="389" priority="88"/>
  </conditionalFormatting>
  <conditionalFormatting sqref="B53">
    <cfRule type="duplicateValues" dxfId="388" priority="89"/>
    <cfRule type="duplicateValues" dxfId="387" priority="90"/>
  </conditionalFormatting>
  <conditionalFormatting sqref="B53">
    <cfRule type="duplicateValues" dxfId="386" priority="91"/>
  </conditionalFormatting>
  <conditionalFormatting sqref="B53">
    <cfRule type="duplicateValues" dxfId="385" priority="92"/>
  </conditionalFormatting>
  <conditionalFormatting sqref="B53">
    <cfRule type="duplicateValues" dxfId="384" priority="93"/>
    <cfRule type="duplicateValues" dxfId="383" priority="94"/>
  </conditionalFormatting>
  <conditionalFormatting sqref="B53">
    <cfRule type="duplicateValues" dxfId="382" priority="95"/>
  </conditionalFormatting>
  <conditionalFormatting sqref="B53">
    <cfRule type="duplicateValues" dxfId="381" priority="96"/>
    <cfRule type="duplicateValues" dxfId="380" priority="97"/>
    <cfRule type="duplicateValues" dxfId="379" priority="98"/>
  </conditionalFormatting>
  <conditionalFormatting sqref="B53">
    <cfRule type="duplicateValues" dxfId="378" priority="85"/>
  </conditionalFormatting>
  <conditionalFormatting sqref="E53">
    <cfRule type="duplicateValues" dxfId="377" priority="99"/>
  </conditionalFormatting>
  <conditionalFormatting sqref="B53">
    <cfRule type="duplicateValues" dxfId="376" priority="84"/>
  </conditionalFormatting>
  <conditionalFormatting sqref="B54:B55">
    <cfRule type="duplicateValues" dxfId="375" priority="70"/>
    <cfRule type="duplicateValues" dxfId="374" priority="71"/>
    <cfRule type="duplicateValues" dxfId="373" priority="72"/>
  </conditionalFormatting>
  <conditionalFormatting sqref="B54:B55">
    <cfRule type="duplicateValues" dxfId="372" priority="73"/>
    <cfRule type="duplicateValues" dxfId="371" priority="74"/>
  </conditionalFormatting>
  <conditionalFormatting sqref="B54:B55">
    <cfRule type="duplicateValues" dxfId="370" priority="75"/>
  </conditionalFormatting>
  <conditionalFormatting sqref="B54:B55">
    <cfRule type="duplicateValues" dxfId="369" priority="76"/>
  </conditionalFormatting>
  <conditionalFormatting sqref="B54:B55">
    <cfRule type="duplicateValues" dxfId="368" priority="77"/>
    <cfRule type="duplicateValues" dxfId="367" priority="78"/>
  </conditionalFormatting>
  <conditionalFormatting sqref="B54:B55">
    <cfRule type="duplicateValues" dxfId="366" priority="79"/>
  </conditionalFormatting>
  <conditionalFormatting sqref="B54:B55">
    <cfRule type="duplicateValues" dxfId="365" priority="80"/>
    <cfRule type="duplicateValues" dxfId="364" priority="81"/>
    <cfRule type="duplicateValues" dxfId="363" priority="82"/>
  </conditionalFormatting>
  <conditionalFormatting sqref="B54:B55">
    <cfRule type="duplicateValues" dxfId="362" priority="69"/>
  </conditionalFormatting>
  <conditionalFormatting sqref="E54:E55">
    <cfRule type="duplicateValues" dxfId="361" priority="83"/>
  </conditionalFormatting>
  <conditionalFormatting sqref="B54:B55">
    <cfRule type="duplicateValues" dxfId="360" priority="68"/>
  </conditionalFormatting>
  <conditionalFormatting sqref="B56">
    <cfRule type="duplicateValues" dxfId="359" priority="54"/>
    <cfRule type="duplicateValues" dxfId="358" priority="55"/>
    <cfRule type="duplicateValues" dxfId="357" priority="56"/>
  </conditionalFormatting>
  <conditionalFormatting sqref="B56">
    <cfRule type="duplicateValues" dxfId="356" priority="57"/>
    <cfRule type="duplicateValues" dxfId="355" priority="58"/>
  </conditionalFormatting>
  <conditionalFormatting sqref="B56">
    <cfRule type="duplicateValues" dxfId="354" priority="59"/>
  </conditionalFormatting>
  <conditionalFormatting sqref="B56">
    <cfRule type="duplicateValues" dxfId="353" priority="60"/>
  </conditionalFormatting>
  <conditionalFormatting sqref="B56">
    <cfRule type="duplicateValues" dxfId="352" priority="61"/>
    <cfRule type="duplicateValues" dxfId="351" priority="62"/>
  </conditionalFormatting>
  <conditionalFormatting sqref="B56">
    <cfRule type="duplicateValues" dxfId="350" priority="63"/>
  </conditionalFormatting>
  <conditionalFormatting sqref="B56">
    <cfRule type="duplicateValues" dxfId="349" priority="64"/>
    <cfRule type="duplicateValues" dxfId="348" priority="65"/>
    <cfRule type="duplicateValues" dxfId="347" priority="66"/>
  </conditionalFormatting>
  <conditionalFormatting sqref="B56">
    <cfRule type="duplicateValues" dxfId="346" priority="53"/>
  </conditionalFormatting>
  <conditionalFormatting sqref="E56">
    <cfRule type="duplicateValues" dxfId="345" priority="67"/>
  </conditionalFormatting>
  <conditionalFormatting sqref="B56">
    <cfRule type="duplicateValues" dxfId="344" priority="52"/>
  </conditionalFormatting>
  <conditionalFormatting sqref="B56">
    <cfRule type="duplicateValues" dxfId="343" priority="51"/>
  </conditionalFormatting>
  <conditionalFormatting sqref="B57">
    <cfRule type="duplicateValues" dxfId="342" priority="37"/>
    <cfRule type="duplicateValues" dxfId="341" priority="38"/>
    <cfRule type="duplicateValues" dxfId="340" priority="39"/>
  </conditionalFormatting>
  <conditionalFormatting sqref="B57">
    <cfRule type="duplicateValues" dxfId="339" priority="40"/>
    <cfRule type="duplicateValues" dxfId="338" priority="41"/>
  </conditionalFormatting>
  <conditionalFormatting sqref="B57">
    <cfRule type="duplicateValues" dxfId="337" priority="42"/>
  </conditionalFormatting>
  <conditionalFormatting sqref="B57">
    <cfRule type="duplicateValues" dxfId="336" priority="43"/>
  </conditionalFormatting>
  <conditionalFormatting sqref="B57">
    <cfRule type="duplicateValues" dxfId="335" priority="44"/>
    <cfRule type="duplicateValues" dxfId="334" priority="45"/>
  </conditionalFormatting>
  <conditionalFormatting sqref="B57">
    <cfRule type="duplicateValues" dxfId="333" priority="46"/>
  </conditionalFormatting>
  <conditionalFormatting sqref="B57">
    <cfRule type="duplicateValues" dxfId="332" priority="47"/>
    <cfRule type="duplicateValues" dxfId="331" priority="48"/>
    <cfRule type="duplicateValues" dxfId="330" priority="49"/>
  </conditionalFormatting>
  <conditionalFormatting sqref="B57">
    <cfRule type="duplicateValues" dxfId="329" priority="36"/>
  </conditionalFormatting>
  <conditionalFormatting sqref="E57">
    <cfRule type="duplicateValues" dxfId="328" priority="50"/>
  </conditionalFormatting>
  <conditionalFormatting sqref="B57">
    <cfRule type="duplicateValues" dxfId="327" priority="35"/>
  </conditionalFormatting>
  <conditionalFormatting sqref="B57">
    <cfRule type="duplicateValues" dxfId="326" priority="34"/>
  </conditionalFormatting>
  <conditionalFormatting sqref="B58">
    <cfRule type="duplicateValues" dxfId="325" priority="20"/>
    <cfRule type="duplicateValues" dxfId="324" priority="21"/>
    <cfRule type="duplicateValues" dxfId="323" priority="22"/>
  </conditionalFormatting>
  <conditionalFormatting sqref="B58">
    <cfRule type="duplicateValues" dxfId="322" priority="23"/>
    <cfRule type="duplicateValues" dxfId="321" priority="24"/>
  </conditionalFormatting>
  <conditionalFormatting sqref="B58">
    <cfRule type="duplicateValues" dxfId="320" priority="25"/>
  </conditionalFormatting>
  <conditionalFormatting sqref="B58">
    <cfRule type="duplicateValues" dxfId="319" priority="26"/>
  </conditionalFormatting>
  <conditionalFormatting sqref="B58">
    <cfRule type="duplicateValues" dxfId="318" priority="27"/>
    <cfRule type="duplicateValues" dxfId="317" priority="28"/>
  </conditionalFormatting>
  <conditionalFormatting sqref="B58">
    <cfRule type="duplicateValues" dxfId="316" priority="29"/>
  </conditionalFormatting>
  <conditionalFormatting sqref="B58">
    <cfRule type="duplicateValues" dxfId="315" priority="30"/>
    <cfRule type="duplicateValues" dxfId="314" priority="31"/>
    <cfRule type="duplicateValues" dxfId="313" priority="32"/>
  </conditionalFormatting>
  <conditionalFormatting sqref="B58">
    <cfRule type="duplicateValues" dxfId="312" priority="19"/>
  </conditionalFormatting>
  <conditionalFormatting sqref="E58">
    <cfRule type="duplicateValues" dxfId="311" priority="33"/>
  </conditionalFormatting>
  <conditionalFormatting sqref="B58">
    <cfRule type="duplicateValues" dxfId="310" priority="18"/>
  </conditionalFormatting>
  <conditionalFormatting sqref="B58">
    <cfRule type="duplicateValues" dxfId="309" priority="17"/>
  </conditionalFormatting>
  <conditionalFormatting sqref="E124">
    <cfRule type="duplicateValues" dxfId="308" priority="12"/>
  </conditionalFormatting>
  <conditionalFormatting sqref="E124">
    <cfRule type="duplicateValues" dxfId="307" priority="13"/>
  </conditionalFormatting>
  <conditionalFormatting sqref="E124">
    <cfRule type="duplicateValues" dxfId="306" priority="14"/>
  </conditionalFormatting>
  <conditionalFormatting sqref="E124">
    <cfRule type="duplicateValues" dxfId="305" priority="15"/>
  </conditionalFormatting>
  <conditionalFormatting sqref="E124">
    <cfRule type="duplicateValues" dxfId="304" priority="16"/>
  </conditionalFormatting>
  <conditionalFormatting sqref="E102 E105:E107">
    <cfRule type="duplicateValues" dxfId="303" priority="11"/>
  </conditionalFormatting>
  <conditionalFormatting sqref="E32">
    <cfRule type="duplicateValues" dxfId="302" priority="272"/>
  </conditionalFormatting>
  <conditionalFormatting sqref="E80 E59:E66">
    <cfRule type="duplicateValues" dxfId="301" priority="273"/>
  </conditionalFormatting>
  <conditionalFormatting sqref="E125:E128">
    <cfRule type="duplicateValues" dxfId="300" priority="274"/>
  </conditionalFormatting>
  <conditionalFormatting sqref="E101">
    <cfRule type="duplicateValues" dxfId="299" priority="275"/>
  </conditionalFormatting>
  <conditionalFormatting sqref="B102:B107">
    <cfRule type="duplicateValues" dxfId="298" priority="276"/>
    <cfRule type="duplicateValues" dxfId="297" priority="277"/>
    <cfRule type="duplicateValues" dxfId="296" priority="278"/>
  </conditionalFormatting>
  <conditionalFormatting sqref="B102:B107">
    <cfRule type="duplicateValues" dxfId="295" priority="279"/>
    <cfRule type="duplicateValues" dxfId="294" priority="280"/>
  </conditionalFormatting>
  <conditionalFormatting sqref="B102:B107">
    <cfRule type="duplicateValues" dxfId="293" priority="281"/>
  </conditionalFormatting>
  <conditionalFormatting sqref="E112:E113 E115 E118:E122">
    <cfRule type="duplicateValues" dxfId="292" priority="282"/>
  </conditionalFormatting>
  <conditionalFormatting sqref="E112:E113">
    <cfRule type="duplicateValues" dxfId="291" priority="283"/>
  </conditionalFormatting>
  <conditionalFormatting sqref="B112:B113 B115:B123">
    <cfRule type="duplicateValues" dxfId="290" priority="284"/>
    <cfRule type="duplicateValues" dxfId="289" priority="285"/>
    <cfRule type="duplicateValues" dxfId="288" priority="286"/>
  </conditionalFormatting>
  <conditionalFormatting sqref="B112:B113 B115:B123">
    <cfRule type="duplicateValues" dxfId="287" priority="287"/>
    <cfRule type="duplicateValues" dxfId="286" priority="288"/>
  </conditionalFormatting>
  <conditionalFormatting sqref="B112:B113 B115:B123">
    <cfRule type="duplicateValues" dxfId="285" priority="289"/>
  </conditionalFormatting>
  <conditionalFormatting sqref="E116:E117">
    <cfRule type="duplicateValues" dxfId="284" priority="9"/>
    <cfRule type="duplicateValues" dxfId="283" priority="10"/>
  </conditionalFormatting>
  <conditionalFormatting sqref="E116:E117">
    <cfRule type="duplicateValues" dxfId="282" priority="8"/>
  </conditionalFormatting>
  <conditionalFormatting sqref="E114 E87:E90 E92">
    <cfRule type="duplicateValues" dxfId="281" priority="290"/>
  </conditionalFormatting>
  <conditionalFormatting sqref="B14">
    <cfRule type="duplicateValues" dxfId="280" priority="291"/>
    <cfRule type="duplicateValues" dxfId="279" priority="292"/>
    <cfRule type="duplicateValues" dxfId="278" priority="293"/>
  </conditionalFormatting>
  <conditionalFormatting sqref="B14">
    <cfRule type="duplicateValues" dxfId="277" priority="294"/>
    <cfRule type="duplicateValues" dxfId="276" priority="295"/>
  </conditionalFormatting>
  <conditionalFormatting sqref="B14">
    <cfRule type="duplicateValues" dxfId="275" priority="296"/>
  </conditionalFormatting>
  <conditionalFormatting sqref="E14">
    <cfRule type="duplicateValues" dxfId="274" priority="297"/>
  </conditionalFormatting>
  <conditionalFormatting sqref="E136">
    <cfRule type="duplicateValues" dxfId="273" priority="7"/>
  </conditionalFormatting>
  <conditionalFormatting sqref="E152 E81:E83 E86 E108:E110 E1:E7 E10:E12 E15:E17 E125:E135 E154:E238">
    <cfRule type="duplicateValues" dxfId="272" priority="298"/>
  </conditionalFormatting>
  <conditionalFormatting sqref="E152 E81:E83 E108:E110 E1:E7 E10:E12 E15:E17 E85:E86 E125:E135 E154:E238">
    <cfRule type="duplicateValues" dxfId="271" priority="299"/>
  </conditionalFormatting>
  <conditionalFormatting sqref="B153:B238">
    <cfRule type="duplicateValues" dxfId="270" priority="300"/>
    <cfRule type="duplicateValues" dxfId="269" priority="301"/>
    <cfRule type="duplicateValues" dxfId="268" priority="302"/>
  </conditionalFormatting>
  <conditionalFormatting sqref="E152 E108:E110 E81:E83 E1:E7 E10:E12 E15:E17 E85:E86 E125:E135 E154:E238">
    <cfRule type="duplicateValues" dxfId="267" priority="303"/>
  </conditionalFormatting>
  <conditionalFormatting sqref="B153:B238 B109:B110 B82:B83 B16:B17 B19:B51 B9 B112:B128 B85:B101 B1:B7 B136:B151 B130:B134 B11:B13">
    <cfRule type="duplicateValues" dxfId="266" priority="304"/>
  </conditionalFormatting>
  <conditionalFormatting sqref="B153:B238 B109:B110 B82:B83 B16:B17 B19:B55 B9 B112:B128 B85:B101 B1:B7 B136:B151 B130:B134 B11:B13">
    <cfRule type="duplicateValues" dxfId="265" priority="305"/>
  </conditionalFormatting>
  <conditionalFormatting sqref="B153:B238 B109:B110 B16:B17 B82:B83 B19:B58 B9 B112:B128 B85:B101 B1:B7 B136:B151 B130:B134 B11:B13">
    <cfRule type="duplicateValues" dxfId="264" priority="306"/>
  </conditionalFormatting>
  <conditionalFormatting sqref="B153:B238 B112:B128 B19:B80 B85:B107 B9 B1:B7 B136:B151 B130:B134 B109:B110 B82:B83 B16:B17 B11:B14">
    <cfRule type="duplicateValues" dxfId="263" priority="307"/>
  </conditionalFormatting>
  <conditionalFormatting sqref="B153:B238 B109:B110 B82:B83 B16:B17 B11:B12 B85:B90 B114 B124:B128 B19:B46 B130:B134 B92:B99 B1:B7 B136:B151">
    <cfRule type="duplicateValues" dxfId="262" priority="308"/>
    <cfRule type="duplicateValues" dxfId="261" priority="309"/>
    <cfRule type="duplicateValues" dxfId="260" priority="310"/>
  </conditionalFormatting>
  <conditionalFormatting sqref="B153:B238 B109:B110 B82:B83 B16:B17 B11:B12 B85:B90 B114 B124:B128 B19:B46 B130:B134 B92:B99 B1:B7 B136:B151">
    <cfRule type="duplicateValues" dxfId="259" priority="311"/>
    <cfRule type="duplicateValues" dxfId="258" priority="312"/>
  </conditionalFormatting>
  <conditionalFormatting sqref="B153:B238 B82:B83 B11:B12 B109:B110 B16:B17 B85:B90 B114 B124:B128 B19:B46 B130:B134 B92:B99 B1:B7 B136:B151">
    <cfRule type="duplicateValues" dxfId="257" priority="313"/>
  </conditionalFormatting>
  <conditionalFormatting sqref="B153:B238">
    <cfRule type="duplicateValues" dxfId="256" priority="314"/>
  </conditionalFormatting>
  <conditionalFormatting sqref="B153:B238 B82:B83 B109:B110 B16:B17 B11:B12 B85:B90 B114 B124:B128 B19:B46 B130:B134 B92:B99 B1:B7 B136:B151">
    <cfRule type="duplicateValues" dxfId="255" priority="315"/>
    <cfRule type="duplicateValues" dxfId="254" priority="316"/>
  </conditionalFormatting>
  <conditionalFormatting sqref="B153:B238 B16:B17 B109:B110 B82:B83 B11:B12 B85:B90 B114 B124:B128 B19:B46 B130:B134 B92:B99 B1:B7 B136:B151">
    <cfRule type="duplicateValues" dxfId="253" priority="317"/>
  </conditionalFormatting>
  <conditionalFormatting sqref="B153:B238 B114 B85:B90 B16:B17 B19:B46 B109:B110 B82:B83 B11:B12 B124:B128 B92:B99 B1:B7 B136:B151 B130:B134">
    <cfRule type="duplicateValues" dxfId="252" priority="318"/>
  </conditionalFormatting>
  <conditionalFormatting sqref="E152:E238 E1:E7 E108:E110 E81:E83 E15:E17 E85:E90 E114 E10:E12 E125:E135 E92:E97 E24:E28">
    <cfRule type="duplicateValues" dxfId="251" priority="319"/>
  </conditionalFormatting>
  <conditionalFormatting sqref="E67">
    <cfRule type="duplicateValues" dxfId="250" priority="6"/>
  </conditionalFormatting>
  <conditionalFormatting sqref="E68">
    <cfRule type="duplicateValues" dxfId="249" priority="5"/>
  </conditionalFormatting>
  <conditionalFormatting sqref="E69">
    <cfRule type="duplicateValues" dxfId="248" priority="4"/>
  </conditionalFormatting>
  <conditionalFormatting sqref="E147:E151 E137:E138">
    <cfRule type="duplicateValues" dxfId="247" priority="320"/>
  </conditionalFormatting>
  <conditionalFormatting sqref="B59:B80">
    <cfRule type="duplicateValues" dxfId="246" priority="321"/>
    <cfRule type="duplicateValues" dxfId="245" priority="322"/>
    <cfRule type="duplicateValues" dxfId="244" priority="323"/>
  </conditionalFormatting>
  <conditionalFormatting sqref="B59:B80">
    <cfRule type="duplicateValues" dxfId="243" priority="324"/>
    <cfRule type="duplicateValues" dxfId="242" priority="325"/>
  </conditionalFormatting>
  <conditionalFormatting sqref="B59:B80">
    <cfRule type="duplicateValues" dxfId="241" priority="326"/>
  </conditionalFormatting>
  <conditionalFormatting sqref="E103">
    <cfRule type="duplicateValues" dxfId="240" priority="3"/>
  </conditionalFormatting>
  <conditionalFormatting sqref="E70:E73 E79">
    <cfRule type="duplicateValues" dxfId="239" priority="2"/>
  </conditionalFormatting>
  <conditionalFormatting sqref="E104">
    <cfRule type="duplicateValues" dxfId="238" priority="1"/>
  </conditionalFormatting>
  <conditionalFormatting sqref="E139:E146">
    <cfRule type="duplicateValues" dxfId="237" priority="327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2585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2586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2591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2579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2587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663" priority="6"/>
  </conditionalFormatting>
  <conditionalFormatting sqref="A831">
    <cfRule type="duplicateValues" dxfId="662" priority="5"/>
  </conditionalFormatting>
  <conditionalFormatting sqref="A832">
    <cfRule type="duplicateValues" dxfId="661" priority="4"/>
  </conditionalFormatting>
  <conditionalFormatting sqref="A833">
    <cfRule type="duplicateValues" dxfId="660" priority="3"/>
  </conditionalFormatting>
  <conditionalFormatting sqref="A834">
    <cfRule type="duplicateValues" dxfId="659" priority="2"/>
  </conditionalFormatting>
  <conditionalFormatting sqref="A1:A1048576">
    <cfRule type="duplicateValues" dxfId="65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2417</v>
      </c>
      <c r="B1" s="205"/>
      <c r="C1" s="205"/>
      <c r="D1" s="205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2426</v>
      </c>
      <c r="B18" s="205"/>
      <c r="C18" s="205"/>
      <c r="D18" s="205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657" priority="18"/>
  </conditionalFormatting>
  <conditionalFormatting sqref="B7:B8">
    <cfRule type="duplicateValues" dxfId="656" priority="17"/>
  </conditionalFormatting>
  <conditionalFormatting sqref="A7:A8">
    <cfRule type="duplicateValues" dxfId="655" priority="15"/>
    <cfRule type="duplicateValues" dxfId="65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2021-08-02T15:09:45Z</dcterms:modified>
</cp:coreProperties>
</file>