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4\"/>
    </mc:Choice>
  </mc:AlternateContent>
  <bookViews>
    <workbookView xWindow="0" yWindow="0" windowWidth="19200" windowHeight="69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REPORTE!$A$4:$Q$84</definedName>
    <definedName name="_xlnm._FilterDatabase" localSheetId="8" hidden="1">'Sin Efectivo'!$A$104:$E$108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9" i="1" l="1"/>
  <c r="A98" i="1"/>
  <c r="A97" i="1"/>
  <c r="A96" i="1"/>
  <c r="A95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A18" i="1"/>
  <c r="F18" i="1"/>
  <c r="G18" i="1"/>
  <c r="H18" i="1"/>
  <c r="I18" i="1"/>
  <c r="J18" i="1"/>
  <c r="K18" i="1"/>
  <c r="B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5" i="16"/>
  <c r="A107" i="16" s="1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94" i="1" l="1"/>
  <c r="G94" i="1"/>
  <c r="H94" i="1"/>
  <c r="I94" i="1"/>
  <c r="J94" i="1"/>
  <c r="K94" i="1"/>
  <c r="F93" i="1"/>
  <c r="G93" i="1"/>
  <c r="H93" i="1"/>
  <c r="I93" i="1"/>
  <c r="J93" i="1"/>
  <c r="K93" i="1"/>
  <c r="F20" i="1"/>
  <c r="G20" i="1"/>
  <c r="H20" i="1"/>
  <c r="I20" i="1"/>
  <c r="J20" i="1"/>
  <c r="K20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92" i="1"/>
  <c r="G92" i="1"/>
  <c r="H92" i="1"/>
  <c r="I92" i="1"/>
  <c r="J92" i="1"/>
  <c r="K92" i="1"/>
  <c r="F123" i="1"/>
  <c r="G123" i="1"/>
  <c r="H123" i="1"/>
  <c r="I123" i="1"/>
  <c r="J123" i="1"/>
  <c r="K123" i="1"/>
  <c r="F120" i="1"/>
  <c r="G120" i="1"/>
  <c r="H120" i="1"/>
  <c r="I120" i="1"/>
  <c r="J120" i="1"/>
  <c r="K120" i="1"/>
  <c r="F17" i="1"/>
  <c r="G17" i="1"/>
  <c r="H17" i="1"/>
  <c r="I17" i="1"/>
  <c r="J17" i="1"/>
  <c r="K17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101" i="1"/>
  <c r="G101" i="1"/>
  <c r="H101" i="1"/>
  <c r="I101" i="1"/>
  <c r="J101" i="1"/>
  <c r="K101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119" i="1"/>
  <c r="G119" i="1"/>
  <c r="H119" i="1"/>
  <c r="I119" i="1"/>
  <c r="J119" i="1"/>
  <c r="K119" i="1"/>
  <c r="A94" i="1"/>
  <c r="A93" i="1"/>
  <c r="A20" i="1"/>
  <c r="A104" i="1"/>
  <c r="A103" i="1"/>
  <c r="A102" i="1"/>
  <c r="A126" i="1"/>
  <c r="A125" i="1"/>
  <c r="A124" i="1"/>
  <c r="A92" i="1"/>
  <c r="A123" i="1"/>
  <c r="A120" i="1"/>
  <c r="A17" i="1"/>
  <c r="A91" i="1"/>
  <c r="A90" i="1"/>
  <c r="A89" i="1"/>
  <c r="A101" i="1"/>
  <c r="A65" i="1"/>
  <c r="A64" i="1"/>
  <c r="A63" i="1"/>
  <c r="A62" i="1"/>
  <c r="A119" i="1"/>
  <c r="F19" i="1" l="1"/>
  <c r="G19" i="1"/>
  <c r="H19" i="1"/>
  <c r="I19" i="1"/>
  <c r="J19" i="1"/>
  <c r="K19" i="1"/>
  <c r="A19" i="1"/>
  <c r="F114" i="1"/>
  <c r="G114" i="1"/>
  <c r="H114" i="1"/>
  <c r="I114" i="1"/>
  <c r="J114" i="1"/>
  <c r="K114" i="1"/>
  <c r="F118" i="1"/>
  <c r="G118" i="1"/>
  <c r="H118" i="1"/>
  <c r="I118" i="1"/>
  <c r="J118" i="1"/>
  <c r="K118" i="1"/>
  <c r="F43" i="1"/>
  <c r="G43" i="1"/>
  <c r="H43" i="1"/>
  <c r="I43" i="1"/>
  <c r="J43" i="1"/>
  <c r="K43" i="1"/>
  <c r="F117" i="1"/>
  <c r="G117" i="1"/>
  <c r="H117" i="1"/>
  <c r="I117" i="1"/>
  <c r="J117" i="1"/>
  <c r="K117" i="1"/>
  <c r="F79" i="1"/>
  <c r="G79" i="1"/>
  <c r="H79" i="1"/>
  <c r="I79" i="1"/>
  <c r="J79" i="1"/>
  <c r="K79" i="1"/>
  <c r="F88" i="1"/>
  <c r="G88" i="1"/>
  <c r="H88" i="1"/>
  <c r="I88" i="1"/>
  <c r="J88" i="1"/>
  <c r="K88" i="1"/>
  <c r="F61" i="1"/>
  <c r="G61" i="1"/>
  <c r="H61" i="1"/>
  <c r="I61" i="1"/>
  <c r="J61" i="1"/>
  <c r="K61" i="1"/>
  <c r="F16" i="1"/>
  <c r="G16" i="1"/>
  <c r="H16" i="1"/>
  <c r="I16" i="1"/>
  <c r="J16" i="1"/>
  <c r="K16" i="1"/>
  <c r="F15" i="1"/>
  <c r="G15" i="1"/>
  <c r="H15" i="1"/>
  <c r="I15" i="1"/>
  <c r="J15" i="1"/>
  <c r="K15" i="1"/>
  <c r="F78" i="1"/>
  <c r="G78" i="1"/>
  <c r="H78" i="1"/>
  <c r="I78" i="1"/>
  <c r="J78" i="1"/>
  <c r="K78" i="1"/>
  <c r="F77" i="1"/>
  <c r="G77" i="1"/>
  <c r="H77" i="1"/>
  <c r="I77" i="1"/>
  <c r="J77" i="1"/>
  <c r="K77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114" i="1"/>
  <c r="A118" i="1"/>
  <c r="A43" i="1"/>
  <c r="A117" i="1"/>
  <c r="A79" i="1"/>
  <c r="A88" i="1"/>
  <c r="A61" i="1"/>
  <c r="A16" i="1"/>
  <c r="A15" i="1"/>
  <c r="A78" i="1"/>
  <c r="A77" i="1"/>
  <c r="A113" i="1"/>
  <c r="A112" i="1"/>
  <c r="F60" i="1" l="1"/>
  <c r="G60" i="1"/>
  <c r="H60" i="1"/>
  <c r="I60" i="1"/>
  <c r="J60" i="1"/>
  <c r="K60" i="1"/>
  <c r="F87" i="1"/>
  <c r="G87" i="1"/>
  <c r="H87" i="1"/>
  <c r="I87" i="1"/>
  <c r="J87" i="1"/>
  <c r="K87" i="1"/>
  <c r="F122" i="1"/>
  <c r="G122" i="1"/>
  <c r="H122" i="1"/>
  <c r="I122" i="1"/>
  <c r="J122" i="1"/>
  <c r="K122" i="1"/>
  <c r="F76" i="1"/>
  <c r="G76" i="1"/>
  <c r="H76" i="1"/>
  <c r="I76" i="1"/>
  <c r="J76" i="1"/>
  <c r="K76" i="1"/>
  <c r="A60" i="1"/>
  <c r="A87" i="1"/>
  <c r="A122" i="1"/>
  <c r="A76" i="1"/>
  <c r="A26" i="1" l="1"/>
  <c r="A42" i="1"/>
  <c r="A100" i="1"/>
  <c r="A59" i="1"/>
  <c r="A58" i="1"/>
  <c r="A111" i="1"/>
  <c r="A41" i="1"/>
  <c r="A40" i="1"/>
  <c r="A75" i="1"/>
  <c r="A25" i="1"/>
  <c r="A24" i="1"/>
  <c r="A74" i="1"/>
  <c r="A106" i="1"/>
  <c r="A32" i="1"/>
  <c r="A31" i="1"/>
  <c r="F26" i="1"/>
  <c r="G26" i="1"/>
  <c r="H26" i="1"/>
  <c r="I26" i="1"/>
  <c r="J26" i="1"/>
  <c r="K26" i="1"/>
  <c r="F42" i="1"/>
  <c r="G42" i="1"/>
  <c r="H42" i="1"/>
  <c r="I42" i="1"/>
  <c r="J42" i="1"/>
  <c r="K42" i="1"/>
  <c r="F100" i="1"/>
  <c r="G100" i="1"/>
  <c r="H100" i="1"/>
  <c r="I100" i="1"/>
  <c r="J100" i="1"/>
  <c r="K100" i="1"/>
  <c r="F59" i="1"/>
  <c r="G59" i="1"/>
  <c r="H59" i="1"/>
  <c r="I59" i="1"/>
  <c r="J59" i="1"/>
  <c r="K59" i="1"/>
  <c r="F58" i="1"/>
  <c r="G58" i="1"/>
  <c r="H58" i="1"/>
  <c r="I58" i="1"/>
  <c r="J58" i="1"/>
  <c r="K58" i="1"/>
  <c r="F111" i="1"/>
  <c r="G111" i="1"/>
  <c r="H111" i="1"/>
  <c r="I111" i="1"/>
  <c r="J111" i="1"/>
  <c r="K111" i="1"/>
  <c r="F41" i="1"/>
  <c r="G41" i="1"/>
  <c r="H41" i="1"/>
  <c r="I41" i="1"/>
  <c r="J41" i="1"/>
  <c r="K41" i="1"/>
  <c r="F40" i="1"/>
  <c r="G40" i="1"/>
  <c r="H40" i="1"/>
  <c r="I40" i="1"/>
  <c r="J40" i="1"/>
  <c r="K40" i="1"/>
  <c r="F75" i="1"/>
  <c r="G75" i="1"/>
  <c r="H75" i="1"/>
  <c r="I75" i="1"/>
  <c r="J75" i="1"/>
  <c r="K75" i="1"/>
  <c r="F25" i="1"/>
  <c r="G25" i="1"/>
  <c r="H25" i="1"/>
  <c r="I25" i="1"/>
  <c r="J25" i="1"/>
  <c r="K25" i="1"/>
  <c r="F24" i="1"/>
  <c r="G24" i="1"/>
  <c r="H24" i="1"/>
  <c r="I24" i="1"/>
  <c r="J24" i="1"/>
  <c r="K24" i="1"/>
  <c r="F74" i="1"/>
  <c r="G74" i="1"/>
  <c r="H74" i="1"/>
  <c r="I74" i="1"/>
  <c r="J74" i="1"/>
  <c r="K74" i="1"/>
  <c r="F106" i="1"/>
  <c r="G106" i="1"/>
  <c r="H106" i="1"/>
  <c r="I106" i="1"/>
  <c r="J106" i="1"/>
  <c r="K106" i="1"/>
  <c r="F32" i="1"/>
  <c r="G32" i="1"/>
  <c r="H32" i="1"/>
  <c r="I32" i="1"/>
  <c r="J32" i="1"/>
  <c r="K32" i="1"/>
  <c r="F31" i="1"/>
  <c r="G31" i="1"/>
  <c r="H31" i="1"/>
  <c r="I31" i="1"/>
  <c r="J31" i="1"/>
  <c r="K31" i="1"/>
  <c r="F23" i="1" l="1"/>
  <c r="G23" i="1"/>
  <c r="H23" i="1"/>
  <c r="I23" i="1"/>
  <c r="J23" i="1"/>
  <c r="K23" i="1"/>
  <c r="F22" i="1"/>
  <c r="G22" i="1"/>
  <c r="H22" i="1"/>
  <c r="I22" i="1"/>
  <c r="J22" i="1"/>
  <c r="K22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57" i="1"/>
  <c r="G57" i="1"/>
  <c r="H57" i="1"/>
  <c r="I57" i="1"/>
  <c r="J57" i="1"/>
  <c r="K57" i="1"/>
  <c r="F45" i="1"/>
  <c r="G45" i="1"/>
  <c r="H45" i="1"/>
  <c r="I45" i="1"/>
  <c r="J45" i="1"/>
  <c r="K45" i="1"/>
  <c r="F73" i="1"/>
  <c r="G73" i="1"/>
  <c r="H73" i="1"/>
  <c r="I73" i="1"/>
  <c r="J73" i="1"/>
  <c r="K73" i="1"/>
  <c r="F30" i="1"/>
  <c r="G30" i="1"/>
  <c r="H30" i="1"/>
  <c r="I30" i="1"/>
  <c r="J30" i="1"/>
  <c r="K30" i="1"/>
  <c r="F44" i="1"/>
  <c r="G44" i="1"/>
  <c r="H44" i="1"/>
  <c r="I44" i="1"/>
  <c r="J44" i="1"/>
  <c r="K44" i="1"/>
  <c r="F121" i="1"/>
  <c r="G121" i="1"/>
  <c r="H121" i="1"/>
  <c r="I121" i="1"/>
  <c r="J121" i="1"/>
  <c r="K121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14" i="1"/>
  <c r="G14" i="1"/>
  <c r="H14" i="1"/>
  <c r="I14" i="1"/>
  <c r="J14" i="1"/>
  <c r="K14" i="1"/>
  <c r="F53" i="1"/>
  <c r="G53" i="1"/>
  <c r="H53" i="1"/>
  <c r="I53" i="1"/>
  <c r="J53" i="1"/>
  <c r="K53" i="1"/>
  <c r="F52" i="1"/>
  <c r="G52" i="1"/>
  <c r="H52" i="1"/>
  <c r="I52" i="1"/>
  <c r="J52" i="1"/>
  <c r="K52" i="1"/>
  <c r="A23" i="1"/>
  <c r="A22" i="1"/>
  <c r="A39" i="1"/>
  <c r="A38" i="1"/>
  <c r="A37" i="1"/>
  <c r="A57" i="1"/>
  <c r="A45" i="1"/>
  <c r="A73" i="1"/>
  <c r="A30" i="1"/>
  <c r="A44" i="1"/>
  <c r="A121" i="1"/>
  <c r="A56" i="1"/>
  <c r="A55" i="1"/>
  <c r="A54" i="1"/>
  <c r="A14" i="1"/>
  <c r="A53" i="1"/>
  <c r="A52" i="1"/>
  <c r="I1" i="16" l="1"/>
  <c r="F51" i="1" l="1"/>
  <c r="G51" i="1"/>
  <c r="H51" i="1"/>
  <c r="I51" i="1"/>
  <c r="J51" i="1"/>
  <c r="K51" i="1"/>
  <c r="F35" i="1"/>
  <c r="G35" i="1"/>
  <c r="H35" i="1"/>
  <c r="I35" i="1"/>
  <c r="J35" i="1"/>
  <c r="K35" i="1"/>
  <c r="F50" i="1"/>
  <c r="G50" i="1"/>
  <c r="H50" i="1"/>
  <c r="I50" i="1"/>
  <c r="J50" i="1"/>
  <c r="K50" i="1"/>
  <c r="F49" i="1"/>
  <c r="G49" i="1"/>
  <c r="H49" i="1"/>
  <c r="I49" i="1"/>
  <c r="J49" i="1"/>
  <c r="K49" i="1"/>
  <c r="F115" i="1"/>
  <c r="G115" i="1"/>
  <c r="H115" i="1"/>
  <c r="I115" i="1"/>
  <c r="J115" i="1"/>
  <c r="K115" i="1"/>
  <c r="A51" i="1"/>
  <c r="A35" i="1"/>
  <c r="A50" i="1"/>
  <c r="A49" i="1"/>
  <c r="A115" i="1"/>
  <c r="F72" i="1" l="1"/>
  <c r="G72" i="1"/>
  <c r="H72" i="1"/>
  <c r="I72" i="1"/>
  <c r="J72" i="1"/>
  <c r="K72" i="1"/>
  <c r="F29" i="1"/>
  <c r="G29" i="1"/>
  <c r="H29" i="1"/>
  <c r="I29" i="1"/>
  <c r="J29" i="1"/>
  <c r="K29" i="1"/>
  <c r="F13" i="1"/>
  <c r="G13" i="1"/>
  <c r="H13" i="1"/>
  <c r="I13" i="1"/>
  <c r="J13" i="1"/>
  <c r="K13" i="1"/>
  <c r="F86" i="1"/>
  <c r="G86" i="1"/>
  <c r="H86" i="1"/>
  <c r="I86" i="1"/>
  <c r="J86" i="1"/>
  <c r="K86" i="1"/>
  <c r="F12" i="1"/>
  <c r="G12" i="1"/>
  <c r="H12" i="1"/>
  <c r="I12" i="1"/>
  <c r="J12" i="1"/>
  <c r="K12" i="1"/>
  <c r="A72" i="1"/>
  <c r="A29" i="1"/>
  <c r="A13" i="1"/>
  <c r="A86" i="1"/>
  <c r="A12" i="1"/>
  <c r="F48" i="1" l="1"/>
  <c r="G48" i="1"/>
  <c r="H48" i="1"/>
  <c r="I48" i="1"/>
  <c r="J48" i="1"/>
  <c r="K48" i="1"/>
  <c r="F71" i="1"/>
  <c r="G71" i="1"/>
  <c r="H71" i="1"/>
  <c r="I71" i="1"/>
  <c r="J71" i="1"/>
  <c r="K71" i="1"/>
  <c r="F70" i="1"/>
  <c r="G70" i="1"/>
  <c r="H70" i="1"/>
  <c r="I70" i="1"/>
  <c r="J70" i="1"/>
  <c r="K70" i="1"/>
  <c r="F108" i="1"/>
  <c r="G108" i="1"/>
  <c r="H108" i="1"/>
  <c r="I108" i="1"/>
  <c r="J108" i="1"/>
  <c r="K108" i="1"/>
  <c r="A48" i="1"/>
  <c r="A71" i="1"/>
  <c r="A70" i="1"/>
  <c r="A108" i="1"/>
  <c r="A69" i="1"/>
  <c r="F69" i="1"/>
  <c r="G69" i="1"/>
  <c r="H69" i="1"/>
  <c r="I69" i="1"/>
  <c r="J69" i="1"/>
  <c r="K69" i="1"/>
  <c r="F36" i="1" l="1"/>
  <c r="G36" i="1"/>
  <c r="H36" i="1"/>
  <c r="I36" i="1"/>
  <c r="J36" i="1"/>
  <c r="K36" i="1"/>
  <c r="F110" i="1"/>
  <c r="G110" i="1"/>
  <c r="H110" i="1"/>
  <c r="I110" i="1"/>
  <c r="J110" i="1"/>
  <c r="K110" i="1"/>
  <c r="F105" i="1"/>
  <c r="G105" i="1"/>
  <c r="H105" i="1"/>
  <c r="I105" i="1"/>
  <c r="J105" i="1"/>
  <c r="K105" i="1"/>
  <c r="F85" i="1"/>
  <c r="G85" i="1"/>
  <c r="H85" i="1"/>
  <c r="I85" i="1"/>
  <c r="J85" i="1"/>
  <c r="K85" i="1"/>
  <c r="F116" i="1"/>
  <c r="G116" i="1"/>
  <c r="H116" i="1"/>
  <c r="I116" i="1"/>
  <c r="J116" i="1"/>
  <c r="K116" i="1"/>
  <c r="F47" i="1"/>
  <c r="G47" i="1"/>
  <c r="H47" i="1"/>
  <c r="I47" i="1"/>
  <c r="J47" i="1"/>
  <c r="K47" i="1"/>
  <c r="F68" i="1"/>
  <c r="G68" i="1"/>
  <c r="H68" i="1"/>
  <c r="I68" i="1"/>
  <c r="J68" i="1"/>
  <c r="K68" i="1"/>
  <c r="F11" i="1"/>
  <c r="G11" i="1"/>
  <c r="H11" i="1"/>
  <c r="I11" i="1"/>
  <c r="J11" i="1"/>
  <c r="K11" i="1"/>
  <c r="A36" i="1"/>
  <c r="A110" i="1"/>
  <c r="A105" i="1"/>
  <c r="A85" i="1"/>
  <c r="A116" i="1"/>
  <c r="A47" i="1"/>
  <c r="A68" i="1"/>
  <c r="A11" i="1"/>
  <c r="F10" i="1" l="1"/>
  <c r="G10" i="1"/>
  <c r="H10" i="1"/>
  <c r="I10" i="1"/>
  <c r="J10" i="1"/>
  <c r="K10" i="1"/>
  <c r="A10" i="1"/>
  <c r="F46" i="1" l="1"/>
  <c r="G46" i="1"/>
  <c r="H46" i="1"/>
  <c r="I46" i="1"/>
  <c r="J46" i="1"/>
  <c r="K46" i="1"/>
  <c r="F84" i="1"/>
  <c r="G84" i="1"/>
  <c r="H84" i="1"/>
  <c r="I84" i="1"/>
  <c r="J84" i="1"/>
  <c r="K84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A46" i="1"/>
  <c r="A84" i="1"/>
  <c r="A9" i="1"/>
  <c r="A8" i="1"/>
  <c r="A7" i="1"/>
  <c r="A6" i="1"/>
  <c r="A28" i="1" l="1"/>
  <c r="F28" i="1"/>
  <c r="G28" i="1"/>
  <c r="H28" i="1"/>
  <c r="I28" i="1"/>
  <c r="J28" i="1"/>
  <c r="K28" i="1"/>
  <c r="F67" i="1" l="1"/>
  <c r="G67" i="1"/>
  <c r="H67" i="1"/>
  <c r="I67" i="1"/>
  <c r="J67" i="1"/>
  <c r="K67" i="1"/>
  <c r="A67" i="1"/>
  <c r="F66" i="1" l="1"/>
  <c r="G66" i="1"/>
  <c r="H66" i="1"/>
  <c r="I66" i="1"/>
  <c r="J66" i="1"/>
  <c r="K66" i="1"/>
  <c r="F5" i="1"/>
  <c r="G5" i="1"/>
  <c r="H5" i="1"/>
  <c r="I5" i="1"/>
  <c r="J5" i="1"/>
  <c r="K5" i="1"/>
  <c r="A66" i="1"/>
  <c r="A5" i="1"/>
  <c r="A83" i="1" l="1"/>
  <c r="A107" i="1"/>
  <c r="F83" i="1"/>
  <c r="G83" i="1"/>
  <c r="H83" i="1"/>
  <c r="I83" i="1"/>
  <c r="J83" i="1"/>
  <c r="K83" i="1"/>
  <c r="F107" i="1"/>
  <c r="G107" i="1"/>
  <c r="H107" i="1"/>
  <c r="I107" i="1"/>
  <c r="J107" i="1"/>
  <c r="K107" i="1"/>
  <c r="A27" i="1" l="1"/>
  <c r="F27" i="1"/>
  <c r="G27" i="1"/>
  <c r="H27" i="1"/>
  <c r="I27" i="1"/>
  <c r="J27" i="1"/>
  <c r="K27" i="1"/>
  <c r="F34" i="1" l="1"/>
  <c r="G34" i="1"/>
  <c r="H34" i="1"/>
  <c r="I34" i="1"/>
  <c r="J34" i="1"/>
  <c r="K34" i="1"/>
  <c r="A34" i="1"/>
  <c r="F82" i="1" l="1"/>
  <c r="G82" i="1"/>
  <c r="H82" i="1"/>
  <c r="I82" i="1"/>
  <c r="J82" i="1"/>
  <c r="K82" i="1"/>
  <c r="A82" i="1"/>
  <c r="A33" i="1" l="1"/>
  <c r="F33" i="1"/>
  <c r="G33" i="1"/>
  <c r="H33" i="1"/>
  <c r="I33" i="1"/>
  <c r="J33" i="1"/>
  <c r="K33" i="1"/>
  <c r="H1" i="16" l="1"/>
  <c r="A109" i="1" l="1"/>
  <c r="F109" i="1"/>
  <c r="G109" i="1"/>
  <c r="H109" i="1"/>
  <c r="I109" i="1"/>
  <c r="J109" i="1"/>
  <c r="K109" i="1"/>
  <c r="A81" i="1" l="1"/>
  <c r="F81" i="1"/>
  <c r="G81" i="1"/>
  <c r="H81" i="1"/>
  <c r="I81" i="1"/>
  <c r="J81" i="1"/>
  <c r="K81" i="1"/>
  <c r="F21" i="1" l="1"/>
  <c r="G21" i="1"/>
  <c r="H21" i="1"/>
  <c r="I21" i="1"/>
  <c r="J21" i="1"/>
  <c r="K21" i="1"/>
  <c r="A21" i="1" l="1"/>
  <c r="A80" i="1" l="1"/>
  <c r="F80" i="1"/>
  <c r="G5" i="16" s="1"/>
  <c r="G80" i="1"/>
  <c r="H80" i="1"/>
  <c r="I80" i="1"/>
  <c r="J80" i="1"/>
  <c r="K80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<sst xmlns="http://schemas.openxmlformats.org/spreadsheetml/2006/main" count="13976" uniqueCount="2753">
  <si>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</si>
  <si>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</si>
  <si>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</si>
  <si>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</si>
  <si>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</si>
  <si>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</si>
  <si>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</si>
  <si>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</si>
  <si>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</si>
  <si>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</si>
  <si>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</si>
  <si>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</si>
  <si>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</si>
  <si>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</si>
  <si>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</si>
  <si>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</si>
  <si>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</si>
  <si>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</si>
  <si>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</si>
  <si>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</si>
  <si>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</si>
  <si>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</si>
  <si>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</si>
  <si>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</si>
  <si>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</si>
  <si>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</si>
  <si>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</si>
  <si>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</si>
  <si>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</si>
  <si>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</si>
  <si>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</si>
  <si>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</si>
  <si>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</si>
  <si>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</si>
  <si>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</si>
  <si>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</si>
  <si>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</si>
  <si>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</si>
  <si>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</si>
  <si>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</si>
  <si>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</si>
  <si>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</si>
  <si>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</si>
  <si>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</si>
  <si>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</si>
  <si>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</si>
  <si>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</si>
  <si>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</si>
  <si>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</si>
  <si>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</si>
  <si>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</si>
  <si>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</si>
  <si>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</si>
  <si>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</si>
  <si>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</si>
  <si>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</si>
  <si>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</si>
  <si>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</si>
  <si>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</si>
  <si>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</si>
  <si>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</si>
  <si>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</si>
  <si>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</si>
  <si>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</si>
  <si>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</si>
  <si>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</si>
  <si>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</si>
  <si>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</si>
  <si>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</si>
  <si>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</si>
  <si>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</si>
  <si>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</si>
  <si>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</si>
  <si>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</si>
  <si>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</si>
  <si>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</si>
  <si>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</si>
  <si>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</si>
  <si>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</si>
  <si>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</si>
  <si>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</si>
  <si>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</si>
  <si>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</si>
  <si>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</si>
  <si>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</si>
  <si>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</si>
  <si>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</si>
  <si>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</si>
  <si>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</si>
  <si>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</si>
  <si>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</si>
  <si>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</si>
  <si>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</si>
  <si>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</si>
  <si>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</si>
  <si>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</si>
  <si>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</si>
  <si>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</si>
  <si>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</si>
  <si>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</si>
  <si>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</si>
  <si>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</si>
  <si>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</si>
  <si>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</si>
  <si>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</si>
  <si>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</si>
  <si>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</si>
  <si>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</si>
  <si>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</si>
  <si>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</si>
  <si>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</si>
  <si>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</si>
  <si>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</si>
  <si>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</si>
  <si>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</si>
  <si>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</si>
  <si>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</si>
  <si>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</si>
  <si>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</si>
  <si>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</si>
  <si>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</si>
  <si>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</si>
  <si>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</si>
  <si>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</si>
  <si>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</si>
  <si>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</si>
  <si>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</si>
  <si>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</si>
  <si>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</si>
  <si>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</si>
  <si>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</si>
  <si>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</si>
  <si>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</si>
  <si>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</si>
  <si>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</si>
  <si>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</si>
  <si>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</si>
  <si>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</si>
  <si>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</si>
  <si>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</si>
  <si>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</si>
  <si>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</si>
  <si>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</si>
  <si>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</si>
  <si>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</si>
  <si>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</si>
  <si>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</si>
  <si>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</si>
  <si>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</si>
  <si>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</si>
  <si>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</si>
  <si>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</si>
  <si>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</si>
  <si>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</si>
  <si>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</si>
  <si>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</si>
  <si>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</si>
  <si>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</si>
  <si>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</si>
  <si>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</si>
  <si>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</si>
  <si>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</si>
  <si>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</si>
  <si>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</si>
  <si>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</si>
  <si>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</si>
  <si>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</si>
  <si>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</si>
  <si>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</si>
  <si>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</si>
  <si>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</si>
  <si>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</si>
  <si>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</si>
  <si>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</si>
  <si>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</si>
  <si>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</si>
  <si>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</si>
  <si>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</si>
  <si>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</si>
  <si>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</si>
  <si>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</si>
  <si>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</si>
  <si>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</si>
  <si>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</si>
  <si>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</si>
  <si>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</si>
  <si>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</si>
  <si>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</si>
  <si>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</si>
  <si>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</si>
  <si>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</si>
  <si>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</si>
  <si>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</si>
  <si>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</si>
  <si>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</si>
  <si>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</si>
  <si>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</si>
  <si>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</si>
  <si>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</si>
  <si>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</si>
  <si>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</si>
  <si>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</si>
  <si>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</si>
  <si>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</si>
  <si>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</si>
  <si>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</si>
  <si>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</si>
  <si>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</si>
  <si>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</si>
  <si>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</si>
  <si>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</si>
  <si>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</si>
  <si>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</si>
  <si>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</si>
  <si>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</si>
  <si>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</si>
  <si>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</si>
  <si>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</si>
  <si>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</si>
  <si>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</si>
  <si>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</si>
  <si>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</si>
  <si>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</si>
  <si>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</si>
  <si>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</si>
  <si>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</si>
  <si>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</si>
  <si>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</si>
  <si>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</si>
  <si>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</si>
  <si>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</si>
  <si>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</si>
  <si>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</si>
  <si>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</si>
  <si>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</si>
  <si>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</si>
  <si>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</si>
  <si>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</si>
  <si>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</si>
  <si>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</si>
  <si>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</si>
  <si>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</si>
  <si>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</si>
  <si>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</si>
  <si>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</si>
  <si>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</si>
  <si>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</si>
  <si>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</si>
  <si>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</si>
  <si>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</si>
  <si>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</si>
  <si>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</si>
  <si>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</si>
  <si>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</si>
  <si>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</si>
  <si>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</si>
  <si>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</si>
  <si>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</si>
  <si>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</si>
  <si>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</si>
  <si>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</si>
  <si>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</si>
  <si>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</si>
  <si>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</si>
  <si>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</si>
  <si>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</si>
  <si>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</si>
  <si>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</si>
  <si>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</si>
  <si>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</si>
  <si>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</si>
  <si>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</si>
  <si>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</si>
  <si>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</si>
  <si>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</si>
  <si>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</si>
  <si>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</si>
  <si>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</si>
  <si>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</si>
  <si>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</si>
  <si>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</si>
  <si>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</si>
  <si>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</si>
  <si>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</si>
  <si>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</si>
  <si>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</si>
  <si>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</si>
  <si>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</si>
  <si>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</si>
  <si>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</si>
  <si>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</si>
  <si>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</si>
  <si>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</si>
  <si>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</si>
  <si>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</si>
  <si>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</si>
  <si>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</si>
  <si>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</si>
  <si>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</si>
  <si>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</si>
  <si>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</si>
  <si>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</si>
  <si>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</si>
  <si>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</si>
  <si>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</si>
  <si>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</si>
  <si>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</si>
  <si>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</si>
  <si>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</si>
  <si>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</si>
  <si>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</si>
  <si>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</si>
  <si>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</si>
  <si>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</si>
  <si>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</si>
  <si>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</si>
  <si>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</si>
  <si>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</si>
  <si>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</si>
  <si>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</si>
  <si>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</si>
  <si>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</si>
  <si>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</si>
  <si>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</si>
  <si>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</si>
  <si>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</si>
  <si>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</si>
  <si>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</si>
  <si>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</si>
  <si>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</si>
  <si>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</si>
  <si>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</si>
  <si>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</si>
  <si>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</si>
  <si>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</si>
  <si>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</si>
  <si>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</si>
  <si>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</si>
  <si>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</si>
  <si>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</si>
  <si>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</si>
  <si>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</si>
  <si>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</si>
  <si>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</si>
  <si>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</si>
  <si>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</si>
  <si>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</si>
  <si>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</si>
  <si>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</si>
  <si>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</si>
  <si>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</si>
  <si>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</si>
  <si>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</si>
  <si>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</si>
  <si>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</si>
  <si>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</si>
  <si>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</si>
  <si>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</si>
  <si>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</si>
  <si>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</si>
  <si>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</si>
  <si>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</si>
  <si>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</si>
  <si>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</si>
  <si>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</si>
  <si>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</si>
  <si>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</si>
  <si>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</si>
  <si>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</si>
  <si>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</si>
  <si>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</si>
  <si>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</si>
  <si>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</si>
  <si>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</si>
  <si>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</si>
  <si>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</si>
  <si>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</si>
  <si>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</si>
  <si>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</si>
  <si>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</si>
  <si>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</si>
  <si>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</si>
  <si>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</si>
  <si>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</si>
  <si>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</si>
  <si>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</si>
  <si>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</si>
  <si>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</si>
  <si>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</si>
  <si>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</si>
  <si>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</si>
  <si>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</si>
  <si>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</si>
  <si>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</si>
  <si>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</si>
  <si>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</si>
  <si>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</si>
  <si>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</si>
  <si>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</si>
  <si>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</si>
  <si>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</si>
  <si>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</si>
  <si>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</si>
  <si>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</si>
  <si>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</si>
  <si>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</si>
  <si>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</si>
  <si>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</si>
  <si>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</si>
  <si>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</si>
  <si>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</si>
  <si>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</si>
  <si>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</si>
  <si>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</si>
  <si>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</si>
  <si>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</si>
  <si>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</si>
  <si>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</si>
  <si>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</si>
  <si>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</si>
  <si>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</si>
  <si>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</si>
  <si>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</si>
  <si>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</si>
  <si>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</si>
  <si>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</si>
  <si>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</si>
  <si>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</si>
  <si>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</si>
  <si>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</si>
  <si>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</si>
  <si>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</si>
  <si>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</si>
  <si>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</si>
  <si>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</si>
  <si>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</si>
  <si>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</si>
  <si>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</si>
  <si>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</si>
  <si>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</si>
  <si>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</si>
  <si>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</si>
  <si>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</si>
  <si>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</si>
  <si>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</si>
  <si>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</si>
  <si>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</si>
  <si>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</si>
  <si>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</si>
  <si>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</si>
  <si>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</si>
  <si>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</si>
  <si>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</si>
  <si>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</si>
  <si>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</si>
  <si>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</si>
  <si>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</si>
  <si>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</si>
  <si>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</si>
  <si>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</si>
  <si>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</si>
  <si>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</si>
  <si>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</si>
  <si>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</si>
  <si>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</si>
  <si>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</si>
  <si>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</si>
  <si>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</si>
  <si>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</si>
  <si>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</si>
  <si>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</si>
  <si>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</si>
  <si>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</si>
  <si>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</si>
  <si>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</si>
  <si>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</si>
  <si>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</si>
  <si>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</si>
  <si>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</si>
  <si>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</si>
  <si>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</si>
  <si>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</si>
  <si>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</si>
  <si>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</si>
  <si>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</si>
  <si>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</si>
  <si>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</si>
  <si>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</si>
  <si>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</si>
  <si>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</si>
  <si>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</si>
  <si>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</si>
  <si>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</si>
  <si>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</si>
  <si>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</si>
  <si>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</si>
  <si>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</si>
  <si>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</si>
  <si>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</si>
  <si>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</si>
  <si>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</si>
  <si>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</si>
  <si>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</si>
  <si>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</si>
  <si>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</si>
  <si>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</si>
  <si>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</si>
  <si>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</si>
  <si>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</si>
  <si>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</si>
  <si>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</si>
  <si>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</si>
  <si>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</si>
  <si>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</si>
  <si>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</si>
  <si>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</si>
  <si>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</si>
  <si>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</si>
  <si>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</si>
  <si>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</si>
  <si>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</si>
  <si>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</si>
  <si>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</si>
  <si>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</si>
  <si>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</si>
  <si>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</si>
  <si>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</si>
  <si>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</si>
  <si>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</si>
  <si>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</si>
  <si>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</si>
  <si>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</si>
  <si>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</si>
  <si>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</si>
  <si>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</si>
  <si>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</si>
  <si>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</si>
  <si>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</si>
  <si>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</si>
  <si>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</si>
  <si>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</si>
  <si>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</si>
  <si>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</si>
  <si>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</si>
  <si>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</si>
  <si>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</si>
  <si>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</si>
  <si>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</si>
  <si>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</si>
  <si>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</si>
  <si>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</si>
  <si>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</si>
  <si>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</si>
  <si>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</si>
  <si>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</si>
  <si>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</si>
  <si>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</si>
  <si>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</si>
  <si>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</si>
  <si>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</si>
  <si>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</si>
  <si>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</si>
  <si>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</si>
  <si>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</si>
  <si>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</si>
  <si>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</si>
  <si>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</si>
  <si>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</si>
  <si>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</si>
  <si>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</si>
  <si>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</si>
  <si>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</si>
  <si>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</si>
  <si>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</si>
  <si>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</si>
  <si>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</si>
  <si>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</si>
  <si>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</si>
  <si>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</si>
  <si>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</si>
  <si>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</si>
  <si>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</si>
  <si>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</si>
  <si>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</si>
  <si>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</si>
  <si>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</si>
  <si>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</si>
  <si>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</si>
  <si>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</si>
  <si>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</si>
  <si>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</si>
  <si>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</si>
  <si>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</si>
  <si>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</si>
  <si>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</si>
  <si>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</si>
  <si>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</si>
  <si>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</si>
  <si>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</si>
  <si>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</si>
  <si>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</si>
  <si>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</si>
  <si>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</si>
  <si>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</si>
  <si>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</si>
  <si>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</si>
  <si>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</si>
  <si>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</si>
  <si>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</si>
  <si>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</si>
  <si>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</si>
  <si>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</si>
  <si>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</si>
  <si>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</si>
  <si>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</si>
  <si>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</si>
  <si>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</si>
  <si>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</si>
  <si>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</si>
  <si>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</si>
  <si>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</si>
  <si>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</si>
  <si>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</si>
  <si>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</si>
  <si>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</si>
  <si>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</si>
  <si>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</si>
  <si>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</si>
  <si>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</si>
  <si>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</si>
  <si>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</si>
  <si>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</si>
  <si>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</si>
  <si>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</si>
  <si>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</si>
  <si>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</si>
  <si>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</si>
  <si>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</si>
  <si>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</si>
  <si>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</si>
  <si>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</si>
  <si>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</si>
  <si>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</si>
  <si>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</si>
  <si>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</si>
  <si>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</si>
  <si>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</si>
  <si>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</si>
  <si>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</si>
  <si>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</si>
  <si>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</si>
  <si>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</si>
  <si>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</si>
  <si>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</si>
  <si>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</si>
  <si>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</si>
  <si>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</si>
  <si>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</si>
  <si>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</si>
  <si>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</si>
  <si>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</si>
  <si>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</si>
  <si>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</si>
  <si>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</si>
  <si>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</si>
  <si>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</si>
  <si>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</si>
  <si>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</si>
  <si>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</si>
  <si>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</si>
  <si>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</si>
  <si>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</si>
  <si>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</si>
  <si>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</si>
  <si>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</si>
  <si>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</si>
  <si>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</si>
  <si>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</si>
  <si>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</si>
  <si>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</si>
  <si>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</si>
  <si>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</si>
  <si>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</si>
  <si>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</si>
  <si>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</si>
  <si>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</si>
  <si>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</si>
  <si>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</si>
  <si>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</si>
  <si>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</si>
  <si>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</si>
  <si>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</si>
  <si>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</si>
  <si>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</si>
  <si>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</si>
  <si>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</si>
  <si>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</si>
  <si>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</si>
  <si>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</si>
  <si>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</si>
  <si>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</si>
  <si>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</si>
  <si>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</si>
  <si>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</si>
  <si>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</si>
  <si>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</si>
  <si>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</si>
  <si>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</si>
  <si>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</si>
  <si>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</si>
  <si>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</si>
  <si>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</si>
  <si>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</si>
  <si>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</si>
  <si>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</si>
  <si>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</si>
  <si>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</si>
  <si>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</si>
  <si>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</si>
  <si>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</si>
  <si>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</si>
  <si>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</si>
  <si>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</si>
  <si>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</si>
  <si>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</si>
  <si>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</si>
  <si>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</si>
  <si>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</si>
  <si>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</si>
  <si>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</si>
  <si>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</si>
  <si>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</si>
  <si>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</si>
  <si>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</si>
  <si>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</si>
  <si>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</si>
  <si>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</si>
  <si>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</si>
  <si>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</si>
  <si>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</si>
  <si>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</si>
  <si>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</si>
  <si>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</si>
  <si>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</si>
  <si>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</si>
  <si>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</si>
  <si>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</si>
  <si>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</si>
  <si>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</si>
  <si>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</si>
  <si>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</si>
  <si>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</si>
  <si>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</si>
  <si>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</si>
  <si>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</si>
  <si>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</si>
  <si>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</si>
  <si>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</si>
  <si>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</si>
  <si>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</si>
  <si>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</si>
  <si>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</si>
  <si>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</si>
  <si>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</si>
  <si>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</si>
  <si>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</si>
  <si>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</si>
  <si>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</si>
  <si>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</si>
  <si>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</si>
  <si>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</si>
  <si>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</si>
  <si>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</si>
  <si>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</si>
  <si>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</si>
  <si>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</si>
  <si>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</si>
  <si>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</si>
  <si>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</si>
  <si>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</si>
  <si>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</si>
  <si>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</si>
  <si>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</si>
  <si>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</si>
  <si>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</si>
  <si>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</si>
  <si>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</si>
  <si>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</si>
  <si>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</si>
  <si>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</si>
  <si>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</si>
  <si>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</si>
  <si>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</si>
  <si>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</si>
  <si>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</si>
  <si>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</si>
  <si>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</si>
  <si>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</si>
  <si>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</si>
  <si>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</si>
  <si>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</si>
  <si>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</si>
  <si>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</si>
  <si>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</si>
  <si>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</si>
  <si>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</si>
  <si>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</si>
  <si>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</si>
  <si>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</si>
  <si>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</si>
  <si>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</si>
  <si>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</si>
  <si>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</si>
  <si>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</si>
  <si>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</si>
  <si>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</si>
  <si>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</si>
  <si>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</si>
  <si>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</si>
  <si>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</si>
  <si>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</si>
  <si>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</si>
  <si>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</si>
  <si>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</si>
  <si>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</si>
  <si>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</si>
  <si>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</si>
  <si>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</si>
  <si>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</si>
  <si>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</si>
  <si>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</si>
  <si>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</si>
  <si>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</si>
  <si>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</si>
  <si>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</si>
  <si>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</si>
  <si>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</si>
  <si>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</si>
  <si>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</si>
  <si>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</si>
  <si>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</si>
  <si>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</si>
  <si>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</si>
  <si>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</si>
  <si>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</si>
  <si>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</si>
  <si>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</si>
  <si>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</si>
  <si>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</si>
  <si>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</si>
  <si>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</si>
  <si>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</si>
  <si>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</si>
  <si>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</si>
  <si>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</si>
  <si>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</si>
  <si>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</si>
  <si>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</si>
  <si>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</si>
  <si>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</si>
  <si>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</si>
  <si>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</si>
  <si>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</si>
  <si>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</si>
  <si>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</si>
  <si>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</si>
  <si>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</si>
  <si>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</si>
  <si>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</si>
  <si>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</si>
  <si>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</si>
  <si>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</si>
  <si>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</si>
  <si>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</si>
  <si>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</si>
  <si>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</si>
  <si>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</si>
  <si>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</si>
  <si>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</si>
  <si>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</si>
  <si>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</si>
  <si>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</si>
  <si>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</si>
  <si>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</si>
  <si>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</si>
  <si>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</si>
  <si>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</si>
  <si>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</si>
  <si>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</si>
  <si>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</si>
  <si>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</si>
  <si>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</si>
  <si>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</si>
  <si>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</si>
  <si>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</si>
  <si>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</si>
  <si>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</si>
  <si>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</si>
  <si>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</si>
  <si>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</si>
  <si>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</si>
  <si>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</si>
  <si>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</si>
  <si>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</si>
  <si>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</si>
  <si>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</si>
  <si>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</si>
  <si>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</si>
  <si>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</si>
  <si>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</si>
  <si>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</si>
  <si>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</si>
  <si>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</si>
  <si>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</si>
  <si>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</si>
  <si>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</si>
  <si>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</si>
  <si>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</si>
  <si>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</si>
  <si>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</si>
  <si>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</si>
  <si>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</si>
  <si>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</si>
  <si>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</si>
  <si>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</si>
  <si>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</si>
  <si>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</si>
  <si>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</si>
  <si>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</si>
  <si>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</si>
  <si>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</si>
  <si>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</si>
  <si>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</si>
  <si>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</si>
  <si>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</si>
  <si>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</si>
  <si>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</si>
  <si>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</si>
  <si>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</si>
  <si>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</si>
  <si>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</si>
  <si>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</si>
  <si>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</si>
  <si>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</si>
  <si>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</si>
  <si>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</si>
  <si>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</si>
  <si>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</si>
  <si>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</si>
  <si>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</si>
  <si>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</si>
  <si>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</si>
  <si>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</si>
  <si>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</si>
  <si>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</si>
  <si>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</si>
  <si>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</si>
  <si>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</si>
  <si>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</si>
  <si>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</si>
  <si>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</si>
  <si>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</si>
  <si>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</si>
  <si>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</si>
  <si>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</si>
  <si>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</si>
  <si>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</si>
  <si>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</si>
  <si>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</si>
  <si>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</si>
  <si>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</si>
  <si>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</si>
  <si>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</si>
  <si>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</si>
  <si>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</si>
  <si>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</si>
  <si>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</si>
  <si>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</si>
  <si>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</si>
  <si>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</si>
  <si>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</si>
  <si>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</si>
  <si>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</si>
  <si>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</si>
  <si>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</si>
  <si>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</si>
  <si>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</si>
  <si>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</si>
  <si>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</si>
  <si>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</si>
  <si>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</si>
  <si>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</si>
  <si>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</si>
  <si>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</si>
  <si>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</si>
  <si>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</si>
  <si>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</si>
  <si>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</si>
  <si>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</si>
  <si>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</si>
  <si>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</si>
  <si>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</si>
  <si>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</si>
  <si>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</si>
  <si>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</si>
  <si>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</si>
  <si>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</si>
  <si>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</si>
  <si>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</si>
  <si>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</si>
  <si>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</si>
  <si>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</si>
  <si>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</si>
  <si>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</si>
  <si>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</si>
  <si>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</si>
  <si>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</si>
  <si>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</si>
  <si>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</si>
  <si>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</si>
  <si>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</si>
  <si>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</si>
  <si>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</si>
  <si>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</si>
  <si>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</si>
  <si>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</si>
  <si>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</si>
  <si>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</si>
  <si>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</si>
  <si>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</si>
  <si>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</si>
  <si>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</si>
  <si>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</si>
  <si>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</si>
  <si>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</si>
  <si>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</si>
  <si>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</si>
  <si>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</si>
  <si>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</si>
  <si>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</si>
  <si>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</si>
  <si>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</si>
  <si>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</si>
  <si>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</si>
  <si>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</si>
  <si>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</si>
  <si>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</si>
  <si>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</si>
  <si>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</si>
  <si>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</si>
  <si>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</si>
  <si>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</si>
  <si>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</si>
  <si>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</si>
  <si>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</si>
  <si>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</si>
  <si>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</si>
  <si>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</si>
  <si>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</si>
  <si>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</si>
  <si>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</si>
  <si>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</si>
  <si>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</si>
  <si>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</si>
  <si>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</si>
  <si>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</si>
  <si>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</si>
  <si>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</si>
  <si>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</si>
  <si>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</si>
  <si>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</si>
  <si>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</si>
  <si>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</si>
  <si>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</si>
  <si>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</si>
  <si>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</si>
  <si>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</si>
  <si>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</si>
  <si>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</si>
  <si>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</si>
  <si>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</si>
  <si>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</si>
  <si>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</si>
  <si>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</si>
  <si>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</si>
  <si>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</si>
  <si>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</si>
  <si>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</si>
  <si>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</si>
  <si>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</si>
  <si>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</si>
  <si>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</si>
  <si>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</si>
  <si>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</si>
  <si>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</si>
  <si>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</si>
  <si>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</si>
  <si>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</si>
  <si>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</si>
  <si>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</si>
  <si>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</si>
  <si>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</si>
  <si>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</si>
  <si>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</si>
  <si>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</si>
  <si>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</si>
  <si>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</si>
  <si>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</si>
  <si>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</si>
  <si>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</si>
  <si>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</si>
  <si>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</si>
  <si>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</si>
  <si>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</si>
  <si>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</si>
  <si>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</si>
  <si>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</si>
  <si>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</si>
  <si>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</si>
  <si>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</si>
  <si>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</si>
  <si>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</si>
  <si>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</si>
  <si>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</si>
  <si>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</si>
  <si>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</si>
  <si>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</si>
  <si>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</si>
  <si>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</si>
  <si>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</si>
  <si>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</si>
  <si>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</si>
  <si>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</si>
  <si>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</si>
  <si>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</si>
  <si>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</si>
  <si>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</si>
  <si>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</si>
  <si>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</si>
  <si>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</si>
  <si>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</si>
  <si>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</si>
  <si>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</si>
  <si>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</si>
  <si>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</si>
  <si>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</si>
  <si>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</si>
  <si>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</si>
  <si>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</si>
  <si>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</si>
  <si>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</si>
  <si>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</si>
  <si>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</si>
  <si>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</si>
  <si>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</si>
  <si>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</si>
  <si>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</si>
  <si>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</si>
  <si>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</si>
  <si>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</si>
  <si>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</si>
  <si>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</si>
  <si>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</si>
  <si>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</si>
  <si>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</si>
  <si>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</si>
  <si>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</si>
  <si>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</si>
  <si>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</si>
  <si>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</si>
  <si>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</si>
  <si>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</si>
  <si>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</si>
  <si>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</si>
  <si>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</si>
  <si>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</si>
  <si>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</si>
  <si>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</si>
  <si>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</si>
  <si>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</si>
  <si>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</si>
  <si>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</si>
  <si>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</si>
  <si>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</si>
  <si>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</si>
  <si>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</si>
  <si>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</si>
  <si>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</si>
  <si>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</si>
  <si>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</si>
  <si>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</si>
  <si>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</si>
  <si>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</si>
  <si>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</si>
  <si>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</si>
  <si>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</si>
  <si>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</si>
  <si>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</si>
  <si>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</si>
  <si>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</si>
  <si>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</si>
  <si>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</si>
  <si>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</si>
  <si>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</si>
  <si>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</si>
  <si>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</si>
  <si>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</si>
  <si>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</si>
  <si>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</si>
  <si>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</si>
  <si>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</si>
  <si>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</si>
  <si>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</si>
  <si>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</si>
  <si>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</si>
  <si>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</si>
  <si>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</si>
  <si>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</si>
  <si>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</si>
  <si>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</si>
  <si>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</si>
  <si>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</si>
  <si>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</si>
  <si>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</si>
  <si>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</si>
  <si>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</si>
  <si>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</si>
  <si>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</si>
  <si>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</si>
  <si>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</si>
  <si>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</si>
  <si>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</si>
  <si>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</si>
  <si>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</si>
  <si>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</si>
  <si>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</si>
  <si>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</si>
  <si>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</si>
  <si>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</si>
  <si>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</si>
  <si>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</si>
  <si>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</si>
  <si>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</si>
  <si>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</si>
  <si>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</si>
  <si>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</si>
  <si>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</si>
  <si>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</si>
  <si>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</si>
  <si>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</si>
  <si>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</si>
  <si>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</si>
  <si>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</si>
  <si>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</si>
  <si>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</si>
  <si>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</si>
  <si>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</si>
  <si>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</si>
  <si>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</si>
  <si>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</si>
  <si>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</si>
  <si>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</si>
  <si>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</si>
  <si>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</si>
  <si>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</si>
  <si>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</si>
  <si>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</si>
  <si>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</si>
  <si>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</si>
  <si>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</si>
  <si>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</si>
  <si>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</si>
  <si>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</si>
  <si>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</si>
  <si>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</si>
  <si>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</si>
  <si>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</si>
  <si>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</si>
  <si>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</si>
  <si>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</si>
  <si>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</si>
  <si>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</si>
  <si>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</si>
  <si>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</si>
  <si>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</si>
  <si>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</si>
  <si>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</si>
  <si>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</si>
  <si>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</si>
  <si>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</si>
  <si>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</si>
  <si>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</si>
  <si>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</si>
  <si>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</si>
  <si>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</si>
  <si>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</si>
  <si>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</si>
  <si>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</si>
  <si>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</si>
  <si>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</si>
  <si>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</si>
  <si>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</si>
  <si>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</si>
  <si>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</si>
  <si>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</si>
  <si>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</si>
  <si>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</si>
  <si>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</si>
  <si>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</si>
  <si>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</si>
  <si>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</si>
  <si>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</si>
  <si>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</si>
  <si>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</si>
  <si>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</si>
  <si>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</si>
  <si>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</si>
  <si>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</si>
  <si>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</si>
  <si>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</si>
  <si>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</si>
  <si>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</si>
  <si>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</si>
  <si>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</si>
  <si>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</si>
  <si>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</si>
  <si>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</si>
  <si>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</si>
  <si>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</si>
  <si>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</si>
  <si>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</si>
  <si>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</si>
  <si>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</si>
  <si>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</si>
  <si>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</si>
  <si>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</si>
  <si>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</si>
  <si>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</si>
  <si>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</si>
  <si>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</si>
  <si>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</si>
  <si>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</si>
  <si>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</si>
  <si>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</si>
  <si>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</si>
  <si>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</si>
  <si>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</si>
  <si>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</si>
  <si>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</si>
  <si>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</si>
  <si>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</si>
  <si>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</si>
  <si>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</si>
  <si>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</si>
  <si>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</si>
  <si>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</si>
  <si>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</si>
  <si>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</si>
  <si>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</si>
  <si>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</si>
  <si>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</si>
  <si>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</si>
  <si>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</si>
  <si>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</si>
  <si>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</si>
  <si>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</si>
  <si>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</si>
  <si>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</si>
  <si>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</si>
  <si>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</si>
  <si>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</si>
  <si>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</si>
  <si>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</si>
  <si>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</si>
  <si>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</si>
  <si>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</si>
  <si>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</si>
  <si>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</si>
  <si>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</si>
  <si>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</si>
  <si>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</si>
  <si>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</si>
  <si>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</si>
  <si>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</si>
  <si>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</si>
  <si>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</si>
  <si>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</si>
  <si>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</si>
  <si>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</si>
  <si>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</si>
  <si>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</si>
  <si>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</si>
  <si>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</si>
  <si>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</si>
  <si>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</si>
  <si>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</si>
  <si>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</si>
  <si>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</si>
  <si>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</si>
  <si>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</si>
  <si>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</si>
  <si>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</si>
  <si>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</si>
  <si>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</si>
  <si>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</si>
  <si>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</si>
  <si>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</si>
  <si>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</si>
  <si>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</si>
  <si>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</si>
  <si>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</si>
  <si>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</si>
  <si>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</si>
  <si>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</si>
  <si>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</si>
  <si>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</si>
  <si>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</si>
  <si>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</si>
  <si>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</si>
  <si>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</si>
  <si>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</si>
  <si>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</si>
  <si>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</si>
  <si>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</si>
  <si>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</si>
  <si>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</si>
  <si>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</si>
  <si>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</si>
  <si>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</si>
  <si>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</si>
  <si>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</si>
  <si>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</si>
  <si>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</si>
  <si>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</si>
  <si>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</si>
  <si>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</si>
  <si>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</si>
  <si>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</si>
  <si>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</si>
  <si>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</si>
  <si>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</si>
  <si>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</si>
  <si>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</si>
  <si>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</si>
  <si>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</si>
  <si>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</si>
  <si>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</si>
  <si>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</si>
  <si>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</si>
  <si>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</si>
  <si>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</si>
  <si>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</si>
  <si>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</si>
  <si>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</si>
  <si>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</si>
  <si>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</si>
  <si>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</si>
  <si>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</si>
  <si>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</si>
  <si>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</si>
  <si>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</si>
  <si>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</si>
  <si>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</si>
  <si>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</si>
  <si>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</si>
  <si>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</si>
  <si>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</si>
  <si>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</si>
  <si>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</si>
  <si>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</si>
  <si>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</si>
  <si>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</si>
  <si>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</si>
  <si>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</si>
  <si>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</si>
  <si>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</si>
  <si>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</si>
  <si>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</si>
  <si>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</si>
  <si>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</si>
  <si>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</si>
  <si>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</si>
  <si>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</si>
  <si>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</si>
  <si>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</si>
  <si>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</si>
  <si>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</si>
  <si>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</si>
  <si>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</si>
  <si>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</si>
  <si>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</si>
  <si>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</si>
  <si>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</si>
  <si>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</si>
  <si>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</si>
  <si>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</si>
  <si>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</si>
  <si>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</si>
  <si>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</si>
  <si>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</si>
  <si>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</si>
  <si>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</si>
  <si>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</si>
  <si>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</si>
  <si>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</si>
  <si>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</si>
  <si>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</si>
  <si>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</si>
  <si>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</si>
  <si>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</si>
  <si>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</si>
  <si>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</si>
  <si>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</si>
  <si>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</si>
  <si>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</si>
  <si>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</si>
  <si>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</si>
  <si>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</si>
  <si>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</si>
  <si>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</si>
  <si>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</si>
  <si>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</si>
  <si>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</si>
  <si>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</si>
  <si>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</si>
  <si>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</si>
  <si>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</si>
  <si>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</si>
  <si>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</si>
  <si>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</si>
  <si>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</si>
  <si>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</si>
  <si>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</si>
  <si>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</si>
  <si>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</si>
  <si>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</si>
  <si>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</si>
  <si>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</si>
  <si>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</si>
  <si>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</si>
  <si>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</si>
  <si>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</si>
  <si>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</si>
  <si>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</si>
  <si>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</si>
  <si>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</si>
  <si>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</si>
  <si>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</si>
  <si>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</si>
  <si>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</si>
  <si>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</si>
  <si>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</si>
  <si>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</si>
  <si>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</si>
  <si>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</si>
  <si>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</si>
  <si>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</si>
  <si>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</si>
  <si>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</si>
  <si>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</si>
  <si>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</si>
  <si>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</si>
  <si>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</si>
  <si>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</si>
  <si>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</si>
  <si>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</si>
  <si>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</si>
  <si>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</si>
  <si>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</si>
  <si>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</si>
  <si>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</si>
  <si>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</si>
  <si>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</si>
  <si>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</si>
  <si>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</si>
  <si>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</si>
  <si>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</si>
  <si>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</si>
  <si>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</si>
  <si>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</si>
  <si>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</si>
  <si>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</si>
  <si>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</si>
  <si>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</si>
  <si>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</si>
  <si>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</si>
  <si>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</si>
  <si>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</si>
  <si>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</si>
  <si>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</si>
  <si>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</si>
  <si>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</si>
  <si>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</si>
  <si>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</si>
  <si>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</si>
  <si>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</si>
  <si>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</si>
  <si>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</si>
  <si>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</si>
  <si>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</si>
  <si>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</si>
  <si>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</si>
  <si>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</si>
  <si>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</si>
  <si>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</si>
  <si>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</si>
  <si>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</si>
  <si>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</si>
  <si>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</si>
  <si>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</si>
  <si>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</si>
  <si>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</si>
  <si>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</si>
  <si>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</si>
  <si>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</si>
  <si>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</si>
  <si>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</si>
  <si>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</si>
  <si>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</si>
  <si>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</si>
  <si>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</si>
  <si>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</si>
  <si>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</si>
  <si>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</si>
  <si>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</si>
  <si>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</si>
  <si>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</si>
  <si>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</si>
  <si>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</si>
  <si>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</si>
  <si>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</si>
  <si>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</si>
  <si>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</si>
  <si>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</si>
  <si>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</si>
  <si>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</si>
  <si>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</si>
  <si>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</si>
  <si>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</si>
  <si>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</si>
  <si>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</si>
  <si>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</si>
  <si>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</si>
  <si>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</si>
  <si>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</si>
  <si>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</si>
  <si>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</si>
  <si>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</si>
  <si>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</si>
  <si>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</si>
  <si>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</si>
  <si>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</si>
  <si>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</si>
  <si>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</si>
  <si>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</si>
  <si>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</si>
  <si>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</si>
  <si>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</si>
  <si>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</si>
  <si>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</si>
  <si>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</si>
  <si>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</si>
  <si>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</si>
  <si>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</si>
  <si>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</si>
  <si>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</si>
  <si>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</si>
  <si>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</si>
  <si>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</si>
  <si>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</si>
  <si>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</si>
  <si>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</si>
  <si>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</si>
  <si>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</si>
  <si>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</si>
  <si>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</si>
  <si>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</si>
  <si>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</si>
  <si>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</si>
  <si>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</si>
  <si>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</si>
  <si>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</si>
  <si>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</si>
  <si>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</si>
  <si>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</si>
  <si>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</si>
  <si>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</si>
  <si>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</si>
  <si>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</si>
  <si>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</si>
  <si>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</si>
  <si>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</si>
  <si>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</si>
  <si>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</si>
  <si>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</si>
  <si>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</si>
  <si>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</si>
  <si>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</si>
  <si>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</si>
  <si>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</si>
  <si>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</si>
  <si>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</si>
  <si>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</si>
  <si>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</si>
  <si>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</si>
  <si>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</si>
  <si>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</si>
  <si>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</si>
  <si>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</si>
  <si>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</si>
  <si>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</si>
  <si>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</si>
  <si>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</si>
  <si>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</si>
  <si>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</si>
  <si>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</si>
  <si>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</si>
  <si>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</si>
  <si>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</si>
  <si>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</si>
  <si>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</si>
  <si>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</si>
  <si>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</si>
  <si>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</si>
  <si>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</si>
  <si>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</si>
  <si>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</si>
  <si>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</si>
  <si>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</si>
  <si>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</si>
  <si>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</si>
  <si>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</si>
  <si>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</si>
  <si>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</si>
  <si>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</si>
  <si>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</si>
  <si>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</si>
  <si>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</si>
  <si>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</si>
  <si>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</si>
  <si>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</si>
  <si>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</si>
  <si>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</si>
  <si>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</si>
  <si>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</si>
  <si>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</si>
  <si>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</si>
  <si>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</si>
  <si>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</si>
  <si>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</si>
  <si>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</si>
  <si>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</si>
  <si>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</si>
  <si>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</si>
  <si>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</si>
  <si>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</si>
  <si>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</si>
  <si>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</si>
  <si>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</si>
  <si>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</si>
  <si>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</si>
  <si>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</si>
  <si>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</si>
  <si>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</si>
  <si>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</si>
  <si>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</si>
  <si>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</si>
  <si>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</si>
  <si>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</si>
  <si>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</si>
  <si>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</si>
  <si>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</si>
  <si>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</si>
  <si>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</si>
  <si>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</si>
  <si>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</si>
  <si>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</si>
  <si>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</si>
  <si>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</si>
  <si>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</si>
  <si>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</si>
  <si>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</si>
  <si>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</si>
  <si>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</si>
  <si>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</si>
  <si>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</si>
  <si>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</si>
  <si>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</si>
  <si>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</si>
  <si>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</si>
  <si>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</si>
  <si>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</si>
  <si>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</si>
  <si>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</si>
  <si>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</si>
  <si>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</si>
  <si>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</si>
  <si>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</si>
  <si>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</si>
  <si>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</si>
  <si>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</si>
  <si>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</si>
  <si>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</si>
  <si>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</si>
  <si>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</si>
  <si>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</si>
  <si>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</si>
  <si>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</si>
  <si>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</si>
  <si>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</si>
  <si>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</si>
  <si>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</si>
  <si>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</si>
  <si>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</si>
  <si>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</si>
  <si>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</si>
  <si>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</si>
  <si>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</si>
  <si>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</si>
  <si>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</si>
  <si>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</si>
  <si>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</si>
  <si>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</si>
  <si>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</si>
  <si>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</si>
  <si>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</si>
  <si>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</si>
  <si>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</si>
  <si>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</si>
  <si>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</si>
  <si>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</si>
  <si>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</si>
  <si>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</si>
  <si>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</si>
  <si>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</si>
  <si>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</si>
  <si>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</si>
  <si>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</si>
  <si>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</si>
  <si>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</si>
  <si>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</si>
  <si>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</si>
  <si>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</si>
  <si>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</si>
  <si>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</si>
  <si>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</si>
  <si>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</si>
  <si>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</si>
  <si>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</si>
  <si>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</si>
  <si>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</si>
  <si>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</si>
  <si>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</si>
  <si>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</si>
  <si>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</si>
  <si>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</si>
  <si>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</si>
  <si>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</si>
  <si>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</si>
  <si>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</si>
  <si>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</si>
  <si>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</si>
  <si>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</si>
  <si>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</si>
  <si>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</si>
  <si>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</si>
  <si>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</si>
  <si>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</si>
  <si>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</si>
  <si>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</si>
  <si>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</si>
  <si>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</si>
  <si>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</si>
  <si>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</si>
  <si>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</si>
  <si>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</si>
  <si>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</si>
  <si>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</si>
  <si>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</si>
  <si>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</si>
  <si>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</si>
  <si>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</si>
  <si>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</si>
  <si>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</si>
  <si>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</si>
  <si>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</si>
  <si>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</si>
  <si>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</si>
  <si>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</si>
  <si>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</si>
  <si>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</si>
  <si>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</si>
  <si>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</si>
  <si>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</si>
  <si>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</si>
  <si>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</si>
  <si>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</si>
  <si>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</si>
  <si>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</si>
  <si>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</si>
  <si>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</si>
  <si>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</si>
  <si>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</si>
  <si>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</si>
  <si>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</si>
  <si>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</si>
  <si>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</si>
  <si>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</si>
  <si>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</si>
  <si>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</si>
  <si>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</si>
  <si>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</si>
  <si>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</si>
  <si>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</si>
  <si>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</si>
  <si>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</si>
  <si>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</si>
  <si>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</si>
  <si>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</si>
  <si>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</si>
  <si>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</si>
  <si>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</si>
  <si>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</si>
  <si>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</si>
  <si>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</si>
  <si>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</si>
  <si>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</si>
  <si>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</si>
  <si>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</si>
  <si>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</si>
  <si>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</si>
  <si>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</si>
  <si>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</si>
  <si>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</si>
  <si>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</si>
  <si>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</si>
  <si>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</si>
  <si>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</si>
  <si>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</si>
  <si>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</si>
  <si>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</si>
  <si>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</si>
  <si>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</si>
  <si>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</si>
  <si>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</si>
  <si>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</si>
  <si>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</si>
  <si>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</si>
  <si>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</si>
  <si>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</si>
  <si>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</si>
  <si>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</si>
  <si>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</si>
  <si>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</si>
  <si>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</si>
  <si>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</si>
  <si>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</si>
  <si>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</si>
  <si>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</si>
  <si>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</si>
  <si>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</si>
  <si>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</si>
  <si>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</si>
  <si>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</si>
  <si>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</si>
  <si>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</si>
  <si>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</si>
  <si>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</si>
  <si>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</si>
  <si>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</si>
  <si>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</si>
  <si>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</si>
  <si>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</si>
  <si>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</si>
  <si>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</si>
  <si>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</si>
  <si>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</si>
  <si>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</si>
  <si>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</si>
  <si>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</si>
  <si>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</si>
  <si>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</si>
  <si>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</si>
  <si>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</si>
  <si>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</si>
  <si>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</si>
  <si>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</si>
  <si>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</si>
  <si>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</si>
  <si>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</si>
  <si>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</si>
  <si>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</si>
  <si>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</si>
  <si>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</si>
  <si>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</si>
  <si>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</si>
  <si>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</si>
  <si>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</si>
  <si>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</si>
  <si>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</si>
  <si>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</si>
  <si>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</si>
  <si>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</si>
  <si>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</si>
  <si>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</si>
  <si>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</si>
  <si>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</si>
  <si>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</si>
  <si>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</si>
  <si>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</si>
  <si>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</si>
  <si>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</si>
  <si>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</si>
  <si>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</si>
  <si>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</si>
  <si>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</si>
  <si>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</si>
  <si>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</si>
  <si>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</si>
  <si>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</si>
  <si>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</si>
  <si>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</si>
  <si>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</si>
  <si>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</si>
  <si>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</si>
  <si>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</si>
  <si>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</si>
  <si>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</si>
  <si>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</si>
  <si>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</si>
  <si>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</si>
  <si>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</si>
  <si>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</si>
  <si>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</si>
  <si>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</si>
  <si>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</si>
  <si>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</si>
  <si>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</si>
  <si>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</si>
  <si>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</si>
  <si>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</si>
  <si>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</si>
  <si>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</si>
  <si>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</si>
  <si>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</si>
  <si>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</si>
  <si>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</si>
  <si>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</si>
  <si>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</si>
  <si>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</si>
  <si>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</si>
  <si>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</si>
  <si>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</si>
  <si>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</si>
  <si>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</si>
  <si>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</si>
  <si>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</si>
  <si>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</si>
  <si>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</si>
  <si>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</si>
  <si>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</si>
  <si>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</si>
  <si>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</si>
  <si>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</si>
  <si>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</si>
  <si>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</si>
  <si>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</si>
  <si>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</si>
  <si>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</si>
  <si>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</si>
  <si>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</si>
  <si>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</si>
  <si>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</si>
  <si>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</si>
  <si>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</si>
  <si>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</si>
  <si>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</si>
  <si>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</si>
  <si>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</si>
  <si>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</si>
  <si>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</si>
  <si>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</si>
  <si>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</si>
  <si>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</si>
  <si>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</si>
  <si>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</si>
  <si>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</si>
  <si>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</si>
  <si>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</si>
  <si>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</si>
  <si>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</si>
  <si>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</si>
  <si>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</si>
  <si>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</si>
  <si>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</si>
  <si>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</si>
  <si>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</si>
  <si>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</si>
  <si>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</si>
  <si>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</si>
  <si>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</si>
  <si>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</si>
  <si>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</si>
  <si>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</si>
  <si>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</si>
  <si>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</si>
  <si>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</si>
  <si>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</si>
  <si>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</si>
  <si>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</si>
  <si>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</si>
  <si>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</si>
  <si>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</si>
  <si>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</si>
  <si>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</si>
  <si>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</si>
  <si>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</si>
  <si>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</si>
  <si>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</si>
  <si>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</si>
  <si>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</si>
  <si>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</si>
  <si>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</si>
  <si>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</si>
  <si>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</si>
  <si>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</si>
  <si>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</si>
  <si>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</si>
  <si>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</si>
  <si>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</si>
  <si>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</si>
  <si>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</si>
  <si>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</si>
  <si>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</si>
  <si>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</si>
  <si>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</si>
  <si>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</si>
  <si>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</si>
  <si>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</si>
  <si>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</si>
  <si>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</si>
  <si>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</si>
  <si>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</si>
  <si>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</si>
  <si>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</si>
  <si>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</si>
  <si>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</si>
  <si>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</si>
  <si>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</si>
  <si>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</si>
  <si>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</si>
  <si>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</si>
  <si>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</si>
  <si>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</si>
  <si>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</si>
  <si>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</si>
  <si>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</si>
  <si>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</si>
  <si>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</si>
  <si>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</si>
  <si>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</si>
  <si>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</si>
  <si>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</si>
  <si>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</si>
  <si>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</si>
  <si>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</si>
  <si>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</si>
  <si>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</si>
  <si>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</si>
  <si>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</si>
  <si>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</si>
  <si>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</si>
  <si>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</si>
  <si>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</si>
  <si>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</si>
  <si>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</si>
  <si>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</si>
  <si>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</si>
  <si>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</si>
  <si>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</si>
  <si>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</si>
  <si>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</si>
  <si>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</si>
  <si>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</si>
  <si>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</si>
  <si>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</si>
  <si>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</si>
  <si>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</si>
  <si>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</si>
  <si>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</si>
  <si>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</si>
  <si>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</si>
  <si>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</si>
  <si>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</si>
  <si>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</si>
  <si>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</si>
  <si>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</si>
  <si>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</si>
  <si>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</si>
  <si>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</si>
  <si>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</si>
  <si>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</si>
  <si>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</si>
  <si>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</si>
  <si>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</si>
  <si>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</si>
  <si>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</si>
  <si>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</si>
  <si>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</si>
  <si>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</si>
  <si>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</si>
  <si>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</si>
  <si>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</si>
  <si>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</si>
  <si>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</si>
  <si>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</si>
  <si>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</si>
  <si>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</si>
  <si>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</si>
  <si>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</si>
  <si>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</si>
  <si>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</si>
  <si>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</si>
  <si>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</si>
  <si>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</si>
  <si>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</si>
  <si>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</si>
  <si>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</si>
  <si>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</si>
  <si>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</si>
  <si>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</si>
  <si>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</si>
  <si>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</si>
  <si>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</si>
  <si>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</si>
  <si>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</si>
  <si>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</si>
  <si>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</si>
  <si>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</si>
  <si>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</si>
  <si>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</si>
  <si>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</si>
  <si>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</si>
  <si>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</si>
  <si>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</si>
  <si>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</si>
  <si>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</si>
  <si>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</si>
  <si>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</si>
  <si>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</si>
  <si>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</si>
  <si>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</si>
  <si>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</si>
  <si>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</si>
  <si>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</si>
  <si>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</si>
  <si>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</si>
  <si>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</si>
  <si>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</si>
  <si>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</si>
  <si>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</si>
  <si>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</si>
  <si>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</si>
  <si>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</si>
  <si>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</si>
  <si>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</si>
  <si>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</si>
  <si>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</si>
  <si>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</si>
  <si>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</si>
  <si>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</si>
  <si>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</si>
  <si>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</si>
  <si>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</si>
  <si>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</si>
  <si>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</si>
  <si>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</si>
  <si>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</si>
  <si>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</si>
  <si>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</si>
  <si>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</si>
  <si>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</si>
  <si>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</si>
  <si>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</si>
  <si>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</si>
  <si>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</si>
  <si>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</si>
  <si>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</si>
  <si>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</si>
  <si>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</si>
  <si>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</si>
  <si>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</si>
  <si>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</si>
  <si>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</si>
  <si>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</si>
  <si>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</si>
  <si>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</si>
  <si>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</si>
  <si>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</si>
  <si>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</si>
  <si>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</si>
  <si>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</si>
  <si>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</si>
  <si>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</si>
  <si>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</si>
  <si>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</si>
  <si>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</si>
  <si>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</si>
  <si>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</si>
  <si>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</si>
  <si>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</si>
  <si>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</si>
  <si>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</si>
  <si>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</si>
  <si>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</si>
  <si>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</si>
  <si>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</si>
  <si>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</si>
  <si>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</si>
  <si>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</si>
  <si>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</si>
  <si>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</si>
  <si>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</si>
  <si>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</si>
  <si>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</si>
  <si>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</si>
  <si>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</si>
  <si>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</si>
  <si>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</si>
  <si>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</si>
  <si>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</si>
  <si>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</si>
  <si>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</si>
  <si>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</si>
  <si>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</si>
  <si>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</si>
  <si>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</si>
  <si>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</si>
  <si>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</si>
  <si>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</si>
  <si>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</si>
  <si>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</si>
  <si>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</si>
  <si>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</si>
  <si>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</si>
  <si>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</si>
  <si>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</si>
  <si>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</si>
  <si>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</si>
  <si>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</si>
  <si>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</si>
  <si>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</si>
  <si>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</si>
  <si>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</si>
  <si>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</si>
  <si>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</si>
  <si>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</si>
  <si>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</si>
  <si>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</si>
  <si>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</si>
  <si>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</si>
  <si>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</si>
  <si>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</si>
  <si>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</si>
  <si>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</si>
  <si>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</si>
  <si>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</si>
  <si>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</si>
  <si>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</si>
  <si>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</si>
  <si>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</si>
  <si>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</si>
  <si>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</si>
  <si>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</si>
  <si>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</si>
  <si>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</si>
  <si>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</si>
  <si>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</si>
  <si>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</si>
  <si>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</si>
  <si>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</si>
  <si>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</si>
  <si>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</si>
  <si>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</si>
  <si>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</si>
  <si>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</si>
  <si>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</si>
  <si>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</si>
  <si>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</si>
  <si>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</si>
  <si>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</si>
  <si>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</si>
  <si>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</si>
  <si>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</si>
  <si>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</si>
  <si>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</si>
  <si>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</si>
  <si>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</si>
  <si>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</si>
  <si>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</si>
  <si>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</si>
  <si>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</si>
  <si>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</si>
  <si>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</si>
  <si>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</si>
  <si>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</si>
  <si>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</si>
  <si>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</si>
  <si>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</si>
  <si>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</si>
  <si>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</si>
  <si>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</si>
  <si>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</si>
  <si>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</si>
  <si>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</si>
  <si>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</si>
  <si>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</si>
  <si>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</si>
  <si>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</si>
  <si>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</si>
  <si>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</si>
  <si>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</si>
  <si>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</si>
  <si>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</si>
  <si>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</si>
  <si>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</si>
  <si>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</si>
  <si>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</si>
  <si>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</si>
  <si>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</si>
  <si>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</si>
  <si>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</si>
  <si>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</si>
  <si>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</si>
  <si>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</si>
  <si>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</si>
  <si>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</si>
  <si>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</si>
  <si>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</si>
  <si>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</si>
  <si>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</si>
  <si>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</si>
  <si>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</si>
  <si>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</si>
  <si>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</si>
  <si>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</si>
  <si>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</si>
  <si>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</si>
  <si>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</si>
  <si>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</si>
  <si>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</si>
  <si>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</si>
  <si>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</si>
  <si>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</si>
  <si>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</si>
  <si>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</si>
  <si>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</si>
  <si>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</si>
  <si>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</si>
  <si>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</si>
  <si>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</si>
  <si>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</si>
  <si>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</si>
  <si>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</si>
  <si>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</si>
  <si>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</si>
  <si>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</si>
  <si>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</si>
  <si>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</si>
  <si>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</si>
  <si>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</si>
  <si>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</si>
  <si>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</si>
  <si>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</si>
  <si>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</si>
  <si>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</si>
  <si>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</si>
  <si>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</si>
  <si>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</si>
  <si>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</si>
  <si>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</si>
  <si>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</si>
  <si>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</si>
  <si>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</si>
  <si>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</si>
  <si>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</si>
  <si>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</si>
  <si>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</si>
  <si>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</si>
  <si>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</si>
  <si>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</si>
  <si>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</si>
  <si>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</si>
  <si>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</si>
  <si>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</si>
  <si>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</si>
  <si>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</si>
  <si>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</si>
  <si>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</si>
  <si>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</si>
  <si>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</si>
  <si>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</si>
  <si>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</si>
  <si>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</si>
  <si>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</si>
  <si>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</si>
  <si>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</si>
  <si>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</si>
  <si>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</si>
  <si>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</si>
  <si>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</si>
  <si>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</si>
  <si>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</si>
  <si>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</si>
  <si>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</si>
  <si>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</si>
  <si>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</si>
  <si>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</si>
  <si>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</si>
  <si>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</si>
  <si>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</si>
  <si>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</si>
  <si>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</si>
  <si>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</si>
  <si>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</si>
  <si>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</si>
  <si>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</si>
  <si>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</si>
  <si>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</si>
  <si>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</si>
  <si>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</si>
  <si>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</si>
  <si>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</si>
  <si>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</si>
  <si>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</si>
  <si>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</si>
  <si>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</si>
  <si>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</si>
  <si>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</si>
  <si>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</si>
  <si>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</si>
  <si>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</si>
  <si>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</si>
  <si>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</si>
  <si>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</si>
  <si>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</si>
  <si>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</si>
  <si>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</si>
  <si>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</si>
  <si>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</si>
  <si>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</si>
  <si>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</si>
  <si>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</si>
  <si>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</si>
  <si>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</si>
  <si>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</si>
  <si>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</si>
  <si>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</si>
  <si>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</si>
  <si>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</si>
  <si>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</si>
  <si>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</si>
  <si>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</si>
  <si>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</si>
  <si>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</si>
  <si>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</si>
  <si>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</si>
  <si>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</si>
  <si>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</si>
  <si>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</si>
  <si>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</si>
  <si>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</si>
  <si>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</si>
  <si>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</si>
  <si>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</si>
  <si>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</si>
  <si>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</si>
  <si>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</si>
  <si>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</si>
  <si>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</si>
  <si>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</si>
  <si>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</si>
  <si>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</si>
  <si>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</si>
  <si>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</si>
  <si>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</si>
  <si>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</si>
  <si>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</si>
  <si>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</si>
  <si>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</si>
  <si>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</si>
  <si>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</si>
  <si>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</si>
  <si>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</si>
  <si>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ReservaC Norte</t>
  </si>
  <si>
    <t xml:space="preserve">De Leon Morillo, Nelson </t>
  </si>
  <si>
    <t>3335973541</t>
  </si>
  <si>
    <t>3335973661</t>
  </si>
  <si>
    <t>3335973687</t>
  </si>
  <si>
    <t>3335973698</t>
  </si>
  <si>
    <t>3 Gavetas Vacías</t>
  </si>
  <si>
    <t>Hold</t>
  </si>
  <si>
    <t>Closed</t>
  </si>
  <si>
    <t>3335975016</t>
  </si>
  <si>
    <t>3335974946</t>
  </si>
  <si>
    <t>A/S Las Matas de Farfán</t>
  </si>
  <si>
    <t>DRBR0A2</t>
  </si>
  <si>
    <t>3335975261</t>
  </si>
  <si>
    <t>3335975201</t>
  </si>
  <si>
    <t>3335975565</t>
  </si>
  <si>
    <t>03 Agosto de 2021</t>
  </si>
  <si>
    <t>3335975610</t>
  </si>
  <si>
    <t>3335975603</t>
  </si>
  <si>
    <t>3335975596</t>
  </si>
  <si>
    <t>3335975594</t>
  </si>
  <si>
    <t>3335975592</t>
  </si>
  <si>
    <t>3335975589</t>
  </si>
  <si>
    <t>3335975586</t>
  </si>
  <si>
    <t>Alonzo Estrella, Placido de Jesus</t>
  </si>
  <si>
    <t>3335975794</t>
  </si>
  <si>
    <t>3335975603 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</si>
  <si>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</si>
  <si>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</si>
  <si>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</si>
  <si>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</si>
  <si>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</si>
  <si>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</si>
  <si>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</si>
  <si>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</si>
  <si>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</si>
  <si>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</si>
  <si>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</si>
  <si>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</si>
  <si>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</si>
  <si>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</si>
  <si>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3335976204</t>
  </si>
  <si>
    <t>3335976198</t>
  </si>
  <si>
    <t>3335976187</t>
  </si>
  <si>
    <t>3335976121</t>
  </si>
  <si>
    <t>3335976019</t>
  </si>
  <si>
    <t>3335975998</t>
  </si>
  <si>
    <t>3335975922</t>
  </si>
  <si>
    <t>3335975895</t>
  </si>
  <si>
    <t>GAVETA DE DEOSITO LLENA</t>
  </si>
  <si>
    <t xml:space="preserve">Gonzalez Ceballos, Dionisio </t>
  </si>
  <si>
    <t>3335976327</t>
  </si>
  <si>
    <t>3335976607</t>
  </si>
  <si>
    <t>3335976570</t>
  </si>
  <si>
    <t>3335976568</t>
  </si>
  <si>
    <t>3335976559</t>
  </si>
  <si>
    <t>ATM Supermercado Chito Samaná</t>
  </si>
  <si>
    <t>DRBR0A4</t>
  </si>
  <si>
    <t>Supermercado Chito Samaná</t>
  </si>
  <si>
    <t>3335976800</t>
  </si>
  <si>
    <t>3335976789</t>
  </si>
  <si>
    <t>3335976745</t>
  </si>
  <si>
    <t>3335976735</t>
  </si>
  <si>
    <t>3335976723</t>
  </si>
  <si>
    <t>3335976999</t>
  </si>
  <si>
    <t>3335976922</t>
  </si>
  <si>
    <t>3335976869</t>
  </si>
  <si>
    <t>3335976856</t>
  </si>
  <si>
    <t>LECTOR</t>
  </si>
  <si>
    <t>3335977085 </t>
  </si>
  <si>
    <t>3335977107</t>
  </si>
  <si>
    <t>3335977105</t>
  </si>
  <si>
    <t>3335977104</t>
  </si>
  <si>
    <t>3335977103</t>
  </si>
  <si>
    <t>3335977102</t>
  </si>
  <si>
    <t>3335977101</t>
  </si>
  <si>
    <t>3335977099</t>
  </si>
  <si>
    <t>3335977097</t>
  </si>
  <si>
    <t>3335977096</t>
  </si>
  <si>
    <t>3335977095</t>
  </si>
  <si>
    <t>3335977093</t>
  </si>
  <si>
    <t>3335977092</t>
  </si>
  <si>
    <t>3335977091</t>
  </si>
  <si>
    <t>3335977090</t>
  </si>
  <si>
    <t>3335977088</t>
  </si>
  <si>
    <t>3335977085</t>
  </si>
  <si>
    <t>3335977084</t>
  </si>
  <si>
    <t>Acevedo Dominguez, Victor Leonardo</t>
  </si>
  <si>
    <t>Fondeur Fermin, Luis Rafael</t>
  </si>
  <si>
    <t>3335977129</t>
  </si>
  <si>
    <t>3335977128</t>
  </si>
  <si>
    <t>3335977127</t>
  </si>
  <si>
    <t>3335977126</t>
  </si>
  <si>
    <t>3335977125</t>
  </si>
  <si>
    <t>3335977124</t>
  </si>
  <si>
    <t>3335977123</t>
  </si>
  <si>
    <t>3335977122</t>
  </si>
  <si>
    <t>3335977120</t>
  </si>
  <si>
    <t>3335977119</t>
  </si>
  <si>
    <t>3335977118</t>
  </si>
  <si>
    <t>3335977117</t>
  </si>
  <si>
    <t>3335977116</t>
  </si>
  <si>
    <t>3335977113</t>
  </si>
  <si>
    <t>3335977111</t>
  </si>
  <si>
    <t>3335977234</t>
  </si>
  <si>
    <t>3335977225</t>
  </si>
  <si>
    <t>3335977192</t>
  </si>
  <si>
    <t>3335977189</t>
  </si>
  <si>
    <t>3335977102 </t>
  </si>
  <si>
    <t>3335977122 </t>
  </si>
  <si>
    <t>2 Gavetas Vacías+ 1 Fallando</t>
  </si>
  <si>
    <t>3335977612</t>
  </si>
  <si>
    <t>3335977507</t>
  </si>
  <si>
    <t>3335977495</t>
  </si>
  <si>
    <t>3335977481</t>
  </si>
  <si>
    <t>3335977467</t>
  </si>
  <si>
    <t>3335977463</t>
  </si>
  <si>
    <t>3335977414</t>
  </si>
  <si>
    <t>3335977374</t>
  </si>
  <si>
    <t>3335977371</t>
  </si>
  <si>
    <t>3335977334</t>
  </si>
  <si>
    <t>3335977303</t>
  </si>
  <si>
    <t>3335977297</t>
  </si>
  <si>
    <t>3335977292</t>
  </si>
  <si>
    <t>INHIBIDO</t>
  </si>
  <si>
    <t>3335977592</t>
  </si>
  <si>
    <t>REINICIO FALLIDO</t>
  </si>
  <si>
    <t>ENVIO DE CARGA</t>
  </si>
  <si>
    <t>Peguero Solano, Victor Manuel</t>
  </si>
  <si>
    <t>CARGA EXITOSA</t>
  </si>
  <si>
    <t>3335978170</t>
  </si>
  <si>
    <t>3335978155</t>
  </si>
  <si>
    <t>3335978143</t>
  </si>
  <si>
    <t>3335978087</t>
  </si>
  <si>
    <t>3335978083</t>
  </si>
  <si>
    <t>3335978081</t>
  </si>
  <si>
    <t>3335978049</t>
  </si>
  <si>
    <t>3335978043</t>
  </si>
  <si>
    <t>3335978038</t>
  </si>
  <si>
    <t>3335978028</t>
  </si>
  <si>
    <t>3335978003</t>
  </si>
  <si>
    <t>3335977992</t>
  </si>
  <si>
    <t>3335977886</t>
  </si>
  <si>
    <t>3335977880</t>
  </si>
  <si>
    <t>3335977873</t>
  </si>
  <si>
    <t>3335977835</t>
  </si>
  <si>
    <t>3335977802</t>
  </si>
  <si>
    <t>3335977786</t>
  </si>
  <si>
    <t>3335977746</t>
  </si>
  <si>
    <t>3335977733</t>
  </si>
  <si>
    <t>3335977725</t>
  </si>
  <si>
    <t>3335977715</t>
  </si>
  <si>
    <t>3335977456</t>
  </si>
  <si>
    <t>De La Cruz Marcelo, Mawel Andres</t>
  </si>
  <si>
    <t>3335978406</t>
  </si>
  <si>
    <t>3335978371</t>
  </si>
  <si>
    <t>3335978364</t>
  </si>
  <si>
    <t>3335978355</t>
  </si>
  <si>
    <t>3335978349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</si>
</sst>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3" fillId="46" borderId="51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/>
    </xf>
    <xf numFmtId="0" fontId="6" fillId="4" borderId="61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66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6"/>
      <tableStyleElement type="headerRow" dxfId="265"/>
      <tableStyleElement type="totalRow" dxfId="264"/>
      <tableStyleElement type="firstColumn" dxfId="263"/>
      <tableStyleElement type="lastColumn" dxfId="262"/>
      <tableStyleElement type="firstRowStripe" dxfId="261"/>
      <tableStyleElement type="firstColumnStripe" dxfId="2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4" t="s">
        <v>58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86.8324421296275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9" ca="1" si="0">CONCATENATE(TODAY()-C4," días")</f>
        <v>49.4985879629603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39.4985879629603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39.5651273148178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33.5685532407442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15.6993055555577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10.0556018518546 días</v>
      </c>
      <c r="B9" s="112">
        <v>3335965969</v>
      </c>
      <c r="C9" s="97">
        <v>44401.944398148145</v>
      </c>
      <c r="D9" s="97" t="s">
        <v>2176</v>
      </c>
      <c r="E9" s="132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37" t="s">
        <v>2591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76" priority="99379"/>
  </conditionalFormatting>
  <conditionalFormatting sqref="E3">
    <cfRule type="duplicateValues" dxfId="175" priority="121742"/>
  </conditionalFormatting>
  <conditionalFormatting sqref="E3">
    <cfRule type="duplicateValues" dxfId="174" priority="121743"/>
    <cfRule type="duplicateValues" dxfId="173" priority="121744"/>
  </conditionalFormatting>
  <conditionalFormatting sqref="E3">
    <cfRule type="duplicateValues" dxfId="172" priority="121745"/>
    <cfRule type="duplicateValues" dxfId="171" priority="121746"/>
    <cfRule type="duplicateValues" dxfId="170" priority="121747"/>
    <cfRule type="duplicateValues" dxfId="169" priority="121748"/>
  </conditionalFormatting>
  <conditionalFormatting sqref="B3">
    <cfRule type="duplicateValues" dxfId="168" priority="121749"/>
  </conditionalFormatting>
  <conditionalFormatting sqref="E4">
    <cfRule type="duplicateValues" dxfId="167" priority="94"/>
  </conditionalFormatting>
  <conditionalFormatting sqref="E4">
    <cfRule type="duplicateValues" dxfId="166" priority="91"/>
    <cfRule type="duplicateValues" dxfId="165" priority="92"/>
    <cfRule type="duplicateValues" dxfId="164" priority="93"/>
  </conditionalFormatting>
  <conditionalFormatting sqref="E4">
    <cfRule type="duplicateValues" dxfId="163" priority="90"/>
  </conditionalFormatting>
  <conditionalFormatting sqref="E4">
    <cfRule type="duplicateValues" dxfId="162" priority="87"/>
    <cfRule type="duplicateValues" dxfId="161" priority="88"/>
    <cfRule type="duplicateValues" dxfId="160" priority="89"/>
  </conditionalFormatting>
  <conditionalFormatting sqref="B4">
    <cfRule type="duplicateValues" dxfId="159" priority="86"/>
  </conditionalFormatting>
  <conditionalFormatting sqref="E4">
    <cfRule type="duplicateValues" dxfId="158" priority="85"/>
  </conditionalFormatting>
  <conditionalFormatting sqref="B5">
    <cfRule type="duplicateValues" dxfId="157" priority="69"/>
  </conditionalFormatting>
  <conditionalFormatting sqref="E5">
    <cfRule type="duplicateValues" dxfId="156" priority="68"/>
  </conditionalFormatting>
  <conditionalFormatting sqref="E5">
    <cfRule type="duplicateValues" dxfId="155" priority="65"/>
    <cfRule type="duplicateValues" dxfId="154" priority="66"/>
    <cfRule type="duplicateValues" dxfId="153" priority="67"/>
  </conditionalFormatting>
  <conditionalFormatting sqref="E5">
    <cfRule type="duplicateValues" dxfId="152" priority="64"/>
  </conditionalFormatting>
  <conditionalFormatting sqref="E5">
    <cfRule type="duplicateValues" dxfId="151" priority="61"/>
    <cfRule type="duplicateValues" dxfId="150" priority="62"/>
    <cfRule type="duplicateValues" dxfId="149" priority="63"/>
  </conditionalFormatting>
  <conditionalFormatting sqref="E5">
    <cfRule type="duplicateValues" dxfId="148" priority="60"/>
  </conditionalFormatting>
  <conditionalFormatting sqref="E8">
    <cfRule type="duplicateValues" dxfId="147" priority="43"/>
    <cfRule type="duplicateValues" dxfId="146" priority="44"/>
  </conditionalFormatting>
  <conditionalFormatting sqref="E8">
    <cfRule type="duplicateValues" dxfId="145" priority="42"/>
  </conditionalFormatting>
  <conditionalFormatting sqref="B8">
    <cfRule type="duplicateValues" dxfId="144" priority="41"/>
  </conditionalFormatting>
  <conditionalFormatting sqref="B8">
    <cfRule type="duplicateValues" dxfId="143" priority="40"/>
  </conditionalFormatting>
  <conditionalFormatting sqref="B8">
    <cfRule type="duplicateValues" dxfId="142" priority="38"/>
    <cfRule type="duplicateValues" dxfId="141" priority="39"/>
  </conditionalFormatting>
  <conditionalFormatting sqref="B8">
    <cfRule type="duplicateValues" dxfId="140" priority="37"/>
  </conditionalFormatting>
  <conditionalFormatting sqref="E8">
    <cfRule type="duplicateValues" dxfId="139" priority="36"/>
  </conditionalFormatting>
  <conditionalFormatting sqref="E8">
    <cfRule type="duplicateValues" dxfId="138" priority="34"/>
    <cfRule type="duplicateValues" dxfId="137" priority="35"/>
  </conditionalFormatting>
  <conditionalFormatting sqref="E8">
    <cfRule type="duplicateValues" dxfId="136" priority="33"/>
  </conditionalFormatting>
  <conditionalFormatting sqref="B8">
    <cfRule type="duplicateValues" dxfId="135" priority="32"/>
  </conditionalFormatting>
  <conditionalFormatting sqref="B8">
    <cfRule type="duplicateValues" dxfId="134" priority="31"/>
  </conditionalFormatting>
  <conditionalFormatting sqref="B8">
    <cfRule type="duplicateValues" dxfId="133" priority="30"/>
  </conditionalFormatting>
  <conditionalFormatting sqref="B8">
    <cfRule type="duplicateValues" dxfId="132" priority="28"/>
    <cfRule type="duplicateValues" dxfId="131" priority="29"/>
  </conditionalFormatting>
  <conditionalFormatting sqref="B8">
    <cfRule type="duplicateValues" dxfId="130" priority="27"/>
  </conditionalFormatting>
  <conditionalFormatting sqref="B8">
    <cfRule type="duplicateValues" dxfId="129" priority="25"/>
    <cfRule type="duplicateValues" dxfId="128" priority="26"/>
  </conditionalFormatting>
  <conditionalFormatting sqref="E8">
    <cfRule type="duplicateValues" dxfId="127" priority="24"/>
  </conditionalFormatting>
  <conditionalFormatting sqref="E8">
    <cfRule type="duplicateValues" dxfId="126" priority="23"/>
  </conditionalFormatting>
  <conditionalFormatting sqref="B8">
    <cfRule type="duplicateValues" dxfId="125" priority="22"/>
  </conditionalFormatting>
  <conditionalFormatting sqref="E8">
    <cfRule type="duplicateValues" dxfId="124" priority="21"/>
  </conditionalFormatting>
  <conditionalFormatting sqref="E8">
    <cfRule type="duplicateValues" dxfId="123" priority="19"/>
    <cfRule type="duplicateValues" dxfId="122" priority="20"/>
  </conditionalFormatting>
  <conditionalFormatting sqref="B8">
    <cfRule type="duplicateValues" dxfId="121" priority="18"/>
  </conditionalFormatting>
  <conditionalFormatting sqref="E8">
    <cfRule type="duplicateValues" dxfId="120" priority="17"/>
  </conditionalFormatting>
  <conditionalFormatting sqref="E8">
    <cfRule type="duplicateValues" dxfId="119" priority="16"/>
  </conditionalFormatting>
  <conditionalFormatting sqref="E8">
    <cfRule type="duplicateValues" dxfId="118" priority="15"/>
  </conditionalFormatting>
  <conditionalFormatting sqref="B8">
    <cfRule type="duplicateValues" dxfId="117" priority="14"/>
  </conditionalFormatting>
  <conditionalFormatting sqref="E6:E7">
    <cfRule type="duplicateValues" dxfId="116" priority="129592"/>
  </conditionalFormatting>
  <conditionalFormatting sqref="B6:B7">
    <cfRule type="duplicateValues" dxfId="115" priority="129594"/>
  </conditionalFormatting>
  <conditionalFormatting sqref="B6:B7">
    <cfRule type="duplicateValues" dxfId="114" priority="129596"/>
    <cfRule type="duplicateValues" dxfId="113" priority="129597"/>
    <cfRule type="duplicateValues" dxfId="112" priority="129598"/>
  </conditionalFormatting>
  <conditionalFormatting sqref="E6:E7">
    <cfRule type="duplicateValues" dxfId="111" priority="129602"/>
    <cfRule type="duplicateValues" dxfId="110" priority="129603"/>
  </conditionalFormatting>
  <conditionalFormatting sqref="E6:E7">
    <cfRule type="duplicateValues" dxfId="109" priority="129606"/>
    <cfRule type="duplicateValues" dxfId="108" priority="129607"/>
    <cfRule type="duplicateValues" dxfId="107" priority="129608"/>
  </conditionalFormatting>
  <conditionalFormatting sqref="E6:E7">
    <cfRule type="duplicateValues" dxfId="106" priority="129612"/>
    <cfRule type="duplicateValues" dxfId="105" priority="129613"/>
    <cfRule type="duplicateValues" dxfId="104" priority="129614"/>
    <cfRule type="duplicateValues" dxfId="103" priority="129615"/>
  </conditionalFormatting>
  <conditionalFormatting sqref="E9">
    <cfRule type="duplicateValues" dxfId="102" priority="13"/>
  </conditionalFormatting>
  <conditionalFormatting sqref="E9">
    <cfRule type="duplicateValues" dxfId="101" priority="11"/>
    <cfRule type="duplicateValues" dxfId="100" priority="12"/>
  </conditionalFormatting>
  <conditionalFormatting sqref="E9">
    <cfRule type="duplicateValues" dxfId="99" priority="8"/>
    <cfRule type="duplicateValues" dxfId="98" priority="9"/>
    <cfRule type="duplicateValues" dxfId="97" priority="10"/>
  </conditionalFormatting>
  <conditionalFormatting sqref="E9">
    <cfRule type="duplicateValues" dxfId="96" priority="4"/>
    <cfRule type="duplicateValues" dxfId="95" priority="5"/>
    <cfRule type="duplicateValues" dxfId="94" priority="6"/>
    <cfRule type="duplicateValues" dxfId="93" priority="7"/>
  </conditionalFormatting>
  <conditionalFormatting sqref="B9">
    <cfRule type="duplicateValues" dxfId="92" priority="3"/>
  </conditionalFormatting>
  <conditionalFormatting sqref="B9">
    <cfRule type="duplicateValues" dxfId="91" priority="1"/>
    <cfRule type="duplicateValues" dxfId="90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2628</v>
      </c>
      <c r="C212" s="29" t="s">
        <v>2621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2629</v>
      </c>
      <c r="C265" s="29" t="s">
        <v>2622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2630</v>
      </c>
      <c r="C267" s="29" t="s">
        <v>2623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2631</v>
      </c>
      <c r="C286" s="29" t="s">
        <v>2624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2632</v>
      </c>
      <c r="C297" s="29" t="s">
        <v>2625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2606</v>
      </c>
      <c r="C311" s="32" t="s">
        <v>2605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2633</v>
      </c>
      <c r="C330" s="29" t="s">
        <v>2626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54" t="s">
        <v>2173</v>
      </c>
      <c r="D339" s="154" t="s">
        <v>72</v>
      </c>
      <c r="E339" s="154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2634</v>
      </c>
      <c r="C344" s="29" t="s">
        <v>2627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52">
        <v>591</v>
      </c>
      <c r="B446" s="153" t="s">
        <v>507</v>
      </c>
      <c r="C446" s="153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2651</v>
      </c>
      <c r="C751" s="29" t="s">
        <v>2652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55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89" priority="12"/>
  </conditionalFormatting>
  <conditionalFormatting sqref="B1:B809 B822:B1048576">
    <cfRule type="duplicateValues" dxfId="88" priority="11"/>
  </conditionalFormatting>
  <conditionalFormatting sqref="A810:A813">
    <cfRule type="duplicateValues" dxfId="87" priority="10"/>
  </conditionalFormatting>
  <conditionalFormatting sqref="B810:B813">
    <cfRule type="duplicateValues" dxfId="86" priority="9"/>
  </conditionalFormatting>
  <conditionalFormatting sqref="A1:A813 A822:A1048576">
    <cfRule type="duplicateValues" dxfId="85" priority="8"/>
  </conditionalFormatting>
  <conditionalFormatting sqref="A814:A820">
    <cfRule type="duplicateValues" dxfId="84" priority="7"/>
  </conditionalFormatting>
  <conditionalFormatting sqref="B814:B820">
    <cfRule type="duplicateValues" dxfId="83" priority="6"/>
  </conditionalFormatting>
  <conditionalFormatting sqref="A814:A820">
    <cfRule type="duplicateValues" dxfId="82" priority="5"/>
  </conditionalFormatting>
  <conditionalFormatting sqref="A821">
    <cfRule type="duplicateValues" dxfId="81" priority="4"/>
  </conditionalFormatting>
  <conditionalFormatting sqref="A821">
    <cfRule type="duplicateValues" dxfId="80" priority="2"/>
  </conditionalFormatting>
  <conditionalFormatting sqref="B821">
    <cfRule type="duplicateValues" dxfId="7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6" t="s">
        <v>0</v>
      </c>
      <c r="B1" s="20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8" t="s">
        <v>8</v>
      </c>
      <c r="B9" s="209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0" t="s">
        <v>9</v>
      </c>
      <c r="B14" s="21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8901"/>
  <sheetViews>
    <sheetView tabSelected="1" zoomScale="55" zoomScaleNormal="55" workbookViewId="0">
      <pane ySplit="4" topLeftCell="A104" activePane="bottomLeft" state="frozen"/>
      <selection pane="bottomLeft" activeCell="M10" sqref="M10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20.42578125" style="43" bestFit="1" customWidth="1"/>
    <col min="4" max="4" width="31" style="102" bestFit="1" customWidth="1"/>
    <col min="5" max="5" width="13.42578125" style="75" bestFit="1" customWidth="1"/>
    <col min="6" max="6" width="12.140625" style="44" customWidth="1"/>
    <col min="7" max="7" width="56.42578125" style="44" customWidth="1"/>
    <col min="8" max="11" width="5.85546875" style="44" customWidth="1"/>
    <col min="12" max="12" width="52" style="44" customWidth="1"/>
    <col min="13" max="13" width="20.140625" style="102" customWidth="1"/>
    <col min="14" max="14" width="18.85546875" style="102" customWidth="1"/>
    <col min="15" max="15" width="39.140625" style="102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7" ht="18" x14ac:dyDescent="0.25">
      <c r="A1" s="171" t="s">
        <v>2149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3"/>
    </row>
    <row r="2" spans="1:17" ht="18" x14ac:dyDescent="0.25">
      <c r="A2" s="168" t="s">
        <v>2146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70"/>
    </row>
    <row r="3" spans="1:17" ht="18.75" thickBot="1" x14ac:dyDescent="0.3">
      <c r="A3" s="174" t="s">
        <v>2610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6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46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s="118" customFormat="1" ht="18" x14ac:dyDescent="0.25">
      <c r="A5" s="149" t="str">
        <f>VLOOKUP(E5,'LISTADO ATM'!$A$2:$C$902,3,0)</f>
        <v>SUR</v>
      </c>
      <c r="B5" s="112" t="s">
        <v>2608</v>
      </c>
      <c r="C5" s="97">
        <v>44410.64199074074</v>
      </c>
      <c r="D5" s="97" t="s">
        <v>2176</v>
      </c>
      <c r="E5" s="132">
        <v>296</v>
      </c>
      <c r="F5" s="149" t="str">
        <f>VLOOKUP(E5,VIP!$A$2:$O14852,2,0)</f>
        <v>DRBR296</v>
      </c>
      <c r="G5" s="149" t="str">
        <f>VLOOKUP(E5,'LISTADO ATM'!$A$2:$B$901,2,0)</f>
        <v>ATM Estación BANICOMB (Baní)  ECO Petroleo</v>
      </c>
      <c r="H5" s="149" t="str">
        <f>VLOOKUP(E5,VIP!$A$2:$O19813,7,FALSE)</f>
        <v>Si</v>
      </c>
      <c r="I5" s="149" t="str">
        <f>VLOOKUP(E5,VIP!$A$2:$O11778,8,FALSE)</f>
        <v>Si</v>
      </c>
      <c r="J5" s="149" t="str">
        <f>VLOOKUP(E5,VIP!$A$2:$O11728,8,FALSE)</f>
        <v>Si</v>
      </c>
      <c r="K5" s="149" t="str">
        <f>VLOOKUP(E5,VIP!$A$2:$O15302,6,0)</f>
        <v>NO</v>
      </c>
      <c r="L5" s="137" t="s">
        <v>2215</v>
      </c>
      <c r="M5" s="148" t="s">
        <v>2540</v>
      </c>
      <c r="N5" s="96" t="s">
        <v>2448</v>
      </c>
      <c r="O5" s="149" t="s">
        <v>2450</v>
      </c>
      <c r="P5" s="96"/>
      <c r="Q5" s="167">
        <v>44412.605555555558</v>
      </c>
    </row>
    <row r="6" spans="1:17" s="118" customFormat="1" ht="18" x14ac:dyDescent="0.25">
      <c r="A6" s="149" t="str">
        <f>VLOOKUP(E6,'LISTADO ATM'!$A$2:$C$902,3,0)</f>
        <v>SUR</v>
      </c>
      <c r="B6" s="112" t="s">
        <v>2617</v>
      </c>
      <c r="C6" s="97">
        <v>44411.035196759258</v>
      </c>
      <c r="D6" s="97" t="s">
        <v>2176</v>
      </c>
      <c r="E6" s="132">
        <v>470</v>
      </c>
      <c r="F6" s="149" t="str">
        <f>VLOOKUP(E6,VIP!$A$2:$O14875,2,0)</f>
        <v>DRBR470</v>
      </c>
      <c r="G6" s="149" t="str">
        <f>VLOOKUP(E6,'LISTADO ATM'!$A$2:$B$901,2,0)</f>
        <v xml:space="preserve">ATM Hospital Taiwán (Azua) </v>
      </c>
      <c r="H6" s="149" t="str">
        <f>VLOOKUP(E6,VIP!$A$2:$O19836,7,FALSE)</f>
        <v>Si</v>
      </c>
      <c r="I6" s="149" t="str">
        <f>VLOOKUP(E6,VIP!$A$2:$O11801,8,FALSE)</f>
        <v>Si</v>
      </c>
      <c r="J6" s="149" t="str">
        <f>VLOOKUP(E6,VIP!$A$2:$O11751,8,FALSE)</f>
        <v>Si</v>
      </c>
      <c r="K6" s="149" t="str">
        <f>VLOOKUP(E6,VIP!$A$2:$O15325,6,0)</f>
        <v>NO</v>
      </c>
      <c r="L6" s="137" t="s">
        <v>2215</v>
      </c>
      <c r="M6" s="148" t="s">
        <v>2540</v>
      </c>
      <c r="N6" s="96" t="s">
        <v>2448</v>
      </c>
      <c r="O6" s="149" t="s">
        <v>2450</v>
      </c>
      <c r="P6" s="96"/>
      <c r="Q6" s="167">
        <v>44412.605555555558</v>
      </c>
    </row>
    <row r="7" spans="1:17" s="118" customFormat="1" ht="18" x14ac:dyDescent="0.25">
      <c r="A7" s="149" t="str">
        <f>VLOOKUP(E7,'LISTADO ATM'!$A$2:$C$902,3,0)</f>
        <v>DISTRITO NACIONAL</v>
      </c>
      <c r="B7" s="112" t="s">
        <v>2616</v>
      </c>
      <c r="C7" s="97">
        <v>44411.038680555554</v>
      </c>
      <c r="D7" s="97" t="s">
        <v>2176</v>
      </c>
      <c r="E7" s="132">
        <v>943</v>
      </c>
      <c r="F7" s="149" t="str">
        <f>VLOOKUP(E7,VIP!$A$2:$O14872,2,0)</f>
        <v>DRBR16K</v>
      </c>
      <c r="G7" s="149" t="str">
        <f>VLOOKUP(E7,'LISTADO ATM'!$A$2:$B$901,2,0)</f>
        <v xml:space="preserve">ATM Oficina Tránsito Terreste </v>
      </c>
      <c r="H7" s="149" t="str">
        <f>VLOOKUP(E7,VIP!$A$2:$O19833,7,FALSE)</f>
        <v>Si</v>
      </c>
      <c r="I7" s="149" t="str">
        <f>VLOOKUP(E7,VIP!$A$2:$O11798,8,FALSE)</f>
        <v>Si</v>
      </c>
      <c r="J7" s="149" t="str">
        <f>VLOOKUP(E7,VIP!$A$2:$O11748,8,FALSE)</f>
        <v>Si</v>
      </c>
      <c r="K7" s="149" t="str">
        <f>VLOOKUP(E7,VIP!$A$2:$O15322,6,0)</f>
        <v>NO</v>
      </c>
      <c r="L7" s="137" t="s">
        <v>2215</v>
      </c>
      <c r="M7" s="148" t="s">
        <v>2540</v>
      </c>
      <c r="N7" s="148" t="s">
        <v>2602</v>
      </c>
      <c r="O7" s="149" t="s">
        <v>2450</v>
      </c>
      <c r="P7" s="96"/>
      <c r="Q7" s="167">
        <v>44412.425208333334</v>
      </c>
    </row>
    <row r="8" spans="1:17" s="118" customFormat="1" ht="18" x14ac:dyDescent="0.25">
      <c r="A8" s="149" t="str">
        <f>VLOOKUP(E8,'LISTADO ATM'!$A$2:$C$902,3,0)</f>
        <v>DISTRITO NACIONAL</v>
      </c>
      <c r="B8" s="112" t="s">
        <v>2615</v>
      </c>
      <c r="C8" s="97">
        <v>44411.055671296293</v>
      </c>
      <c r="D8" s="97" t="s">
        <v>2176</v>
      </c>
      <c r="E8" s="132">
        <v>225</v>
      </c>
      <c r="F8" s="149" t="str">
        <f>VLOOKUP(E8,VIP!$A$2:$O14869,2,0)</f>
        <v>DRBR225</v>
      </c>
      <c r="G8" s="149" t="str">
        <f>VLOOKUP(E8,'LISTADO ATM'!$A$2:$B$901,2,0)</f>
        <v xml:space="preserve">ATM S/M Nacional Arroyo Hondo </v>
      </c>
      <c r="H8" s="149" t="str">
        <f>VLOOKUP(E8,VIP!$A$2:$O19830,7,FALSE)</f>
        <v>Si</v>
      </c>
      <c r="I8" s="149" t="str">
        <f>VLOOKUP(E8,VIP!$A$2:$O11795,8,FALSE)</f>
        <v>Si</v>
      </c>
      <c r="J8" s="149" t="str">
        <f>VLOOKUP(E8,VIP!$A$2:$O11745,8,FALSE)</f>
        <v>Si</v>
      </c>
      <c r="K8" s="149" t="str">
        <f>VLOOKUP(E8,VIP!$A$2:$O15319,6,0)</f>
        <v>NO</v>
      </c>
      <c r="L8" s="137" t="s">
        <v>2215</v>
      </c>
      <c r="M8" s="148" t="s">
        <v>2540</v>
      </c>
      <c r="N8" s="148" t="s">
        <v>2602</v>
      </c>
      <c r="O8" s="149" t="s">
        <v>2450</v>
      </c>
      <c r="P8" s="96"/>
      <c r="Q8" s="167">
        <v>44412.605555555558</v>
      </c>
    </row>
    <row r="9" spans="1:17" s="118" customFormat="1" ht="18" x14ac:dyDescent="0.25">
      <c r="A9" s="149" t="str">
        <f>VLOOKUP(E9,'LISTADO ATM'!$A$2:$C$902,3,0)</f>
        <v>ESTE</v>
      </c>
      <c r="B9" s="112" t="s">
        <v>2614</v>
      </c>
      <c r="C9" s="97">
        <v>44411.058217592596</v>
      </c>
      <c r="D9" s="97" t="s">
        <v>2176</v>
      </c>
      <c r="E9" s="132">
        <v>519</v>
      </c>
      <c r="F9" s="149" t="str">
        <f>VLOOKUP(E9,VIP!$A$2:$O14867,2,0)</f>
        <v>DRBR519</v>
      </c>
      <c r="G9" s="149" t="str">
        <f>VLOOKUP(E9,'LISTADO ATM'!$A$2:$B$901,2,0)</f>
        <v xml:space="preserve">ATM Plaza Estrella (Bávaro) </v>
      </c>
      <c r="H9" s="149" t="str">
        <f>VLOOKUP(E9,VIP!$A$2:$O19828,7,FALSE)</f>
        <v>Si</v>
      </c>
      <c r="I9" s="149" t="str">
        <f>VLOOKUP(E9,VIP!$A$2:$O11793,8,FALSE)</f>
        <v>Si</v>
      </c>
      <c r="J9" s="149" t="str">
        <f>VLOOKUP(E9,VIP!$A$2:$O11743,8,FALSE)</f>
        <v>Si</v>
      </c>
      <c r="K9" s="149" t="str">
        <f>VLOOKUP(E9,VIP!$A$2:$O15317,6,0)</f>
        <v>NO</v>
      </c>
      <c r="L9" s="137" t="s">
        <v>2215</v>
      </c>
      <c r="M9" s="148" t="s">
        <v>2540</v>
      </c>
      <c r="N9" s="148" t="s">
        <v>2602</v>
      </c>
      <c r="O9" s="149" t="s">
        <v>2450</v>
      </c>
      <c r="P9" s="96"/>
      <c r="Q9" s="167">
        <v>44412.605555555558</v>
      </c>
    </row>
    <row r="10" spans="1:17" s="118" customFormat="1" ht="18" x14ac:dyDescent="0.25">
      <c r="A10" s="149" t="str">
        <f>VLOOKUP(E10,'LISTADO ATM'!$A$2:$C$902,3,0)</f>
        <v>DISTRITO NACIONAL</v>
      </c>
      <c r="B10" s="112" t="s">
        <v>2619</v>
      </c>
      <c r="C10" s="97">
        <v>44411.356736111113</v>
      </c>
      <c r="D10" s="97" t="s">
        <v>2176</v>
      </c>
      <c r="E10" s="132">
        <v>915</v>
      </c>
      <c r="F10" s="149" t="str">
        <f>VLOOKUP(E10,VIP!$A$2:$O14854,2,0)</f>
        <v>DRBR24F</v>
      </c>
      <c r="G10" s="149" t="str">
        <f>VLOOKUP(E10,'LISTADO ATM'!$A$2:$B$901,2,0)</f>
        <v xml:space="preserve">ATM Multicentro La Sirena Aut. Duarte </v>
      </c>
      <c r="H10" s="149" t="str">
        <f>VLOOKUP(E10,VIP!$A$2:$O19815,7,FALSE)</f>
        <v>Si</v>
      </c>
      <c r="I10" s="149" t="str">
        <f>VLOOKUP(E10,VIP!$A$2:$O11780,8,FALSE)</f>
        <v>Si</v>
      </c>
      <c r="J10" s="149" t="str">
        <f>VLOOKUP(E10,VIP!$A$2:$O11730,8,FALSE)</f>
        <v>Si</v>
      </c>
      <c r="K10" s="149" t="str">
        <f>VLOOKUP(E10,VIP!$A$2:$O15304,6,0)</f>
        <v>SI</v>
      </c>
      <c r="L10" s="137" t="s">
        <v>2215</v>
      </c>
      <c r="M10" s="148" t="s">
        <v>2540</v>
      </c>
      <c r="N10" s="148" t="s">
        <v>2602</v>
      </c>
      <c r="O10" s="149" t="s">
        <v>2450</v>
      </c>
      <c r="P10" s="96"/>
      <c r="Q10" s="167">
        <v>44412.605555555558</v>
      </c>
    </row>
    <row r="11" spans="1:17" s="118" customFormat="1" ht="18" x14ac:dyDescent="0.25">
      <c r="A11" s="149" t="str">
        <f>VLOOKUP(E11,'LISTADO ATM'!$A$2:$C$902,3,0)</f>
        <v>NORTE</v>
      </c>
      <c r="B11" s="112" t="s">
        <v>2642</v>
      </c>
      <c r="C11" s="97">
        <v>44411.380324074074</v>
      </c>
      <c r="D11" s="97" t="s">
        <v>2177</v>
      </c>
      <c r="E11" s="132">
        <v>492</v>
      </c>
      <c r="F11" s="149" t="str">
        <f>VLOOKUP(E11,VIP!$A$2:$O14871,2,0)</f>
        <v>DRBR492</v>
      </c>
      <c r="G11" s="149" t="str">
        <f>VLOOKUP(E11,'LISTADO ATM'!$A$2:$B$901,2,0)</f>
        <v>ATM S/M Nacional  El Dorado Santiago</v>
      </c>
      <c r="H11" s="149" t="str">
        <f>VLOOKUP(E11,VIP!$A$2:$O19832,7,FALSE)</f>
        <v>N/A</v>
      </c>
      <c r="I11" s="149" t="str">
        <f>VLOOKUP(E11,VIP!$A$2:$O11797,8,FALSE)</f>
        <v>N/A</v>
      </c>
      <c r="J11" s="149" t="str">
        <f>VLOOKUP(E11,VIP!$A$2:$O11747,8,FALSE)</f>
        <v>N/A</v>
      </c>
      <c r="K11" s="149" t="str">
        <f>VLOOKUP(E11,VIP!$A$2:$O15321,6,0)</f>
        <v>N/A</v>
      </c>
      <c r="L11" s="137" t="s">
        <v>2215</v>
      </c>
      <c r="M11" s="148" t="s">
        <v>2540</v>
      </c>
      <c r="N11" s="148" t="s">
        <v>2602</v>
      </c>
      <c r="O11" s="149" t="s">
        <v>2588</v>
      </c>
      <c r="P11" s="96"/>
      <c r="Q11" s="167">
        <v>44412.605555555558</v>
      </c>
    </row>
    <row r="12" spans="1:17" s="118" customFormat="1" ht="18" x14ac:dyDescent="0.25">
      <c r="A12" s="149" t="str">
        <f>VLOOKUP(E12,'LISTADO ATM'!$A$2:$C$902,3,0)</f>
        <v>NORTE</v>
      </c>
      <c r="B12" s="112" t="s">
        <v>2657</v>
      </c>
      <c r="C12" s="97">
        <v>44411.642581018517</v>
      </c>
      <c r="D12" s="97" t="s">
        <v>2177</v>
      </c>
      <c r="E12" s="132">
        <v>926</v>
      </c>
      <c r="F12" s="149" t="str">
        <f>VLOOKUP(E12,VIP!$A$2:$O14868,2,0)</f>
        <v>DRBR926</v>
      </c>
      <c r="G12" s="149" t="str">
        <f>VLOOKUP(E12,'LISTADO ATM'!$A$2:$B$901,2,0)</f>
        <v>ATM S/M Juan Cepin</v>
      </c>
      <c r="H12" s="149" t="str">
        <f>VLOOKUP(E12,VIP!$A$2:$O19829,7,FALSE)</f>
        <v>N/A</v>
      </c>
      <c r="I12" s="149" t="str">
        <f>VLOOKUP(E12,VIP!$A$2:$O11794,8,FALSE)</f>
        <v>N/A</v>
      </c>
      <c r="J12" s="149" t="str">
        <f>VLOOKUP(E12,VIP!$A$2:$O11744,8,FALSE)</f>
        <v>N/A</v>
      </c>
      <c r="K12" s="149" t="str">
        <f>VLOOKUP(E12,VIP!$A$2:$O15318,6,0)</f>
        <v>N/A</v>
      </c>
      <c r="L12" s="137" t="s">
        <v>2215</v>
      </c>
      <c r="M12" s="148" t="s">
        <v>2540</v>
      </c>
      <c r="N12" s="96" t="s">
        <v>2448</v>
      </c>
      <c r="O12" s="149" t="s">
        <v>2588</v>
      </c>
      <c r="P12" s="96"/>
      <c r="Q12" s="167">
        <v>44412.605555555558</v>
      </c>
    </row>
    <row r="13" spans="1:17" s="118" customFormat="1" ht="18" x14ac:dyDescent="0.25">
      <c r="A13" s="149" t="str">
        <f>VLOOKUP(E13,'LISTADO ATM'!$A$2:$C$902,3,0)</f>
        <v>DISTRITO NACIONAL</v>
      </c>
      <c r="B13" s="112" t="s">
        <v>2655</v>
      </c>
      <c r="C13" s="97">
        <v>44411.647152777776</v>
      </c>
      <c r="D13" s="97" t="s">
        <v>2176</v>
      </c>
      <c r="E13" s="132">
        <v>321</v>
      </c>
      <c r="F13" s="149" t="str">
        <f>VLOOKUP(E13,VIP!$A$2:$O14863,2,0)</f>
        <v>DRBR321</v>
      </c>
      <c r="G13" s="149" t="str">
        <f>VLOOKUP(E13,'LISTADO ATM'!$A$2:$B$901,2,0)</f>
        <v xml:space="preserve">ATM Oficina Jiménez Moya I </v>
      </c>
      <c r="H13" s="149" t="str">
        <f>VLOOKUP(E13,VIP!$A$2:$O19824,7,FALSE)</f>
        <v>Si</v>
      </c>
      <c r="I13" s="149" t="str">
        <f>VLOOKUP(E13,VIP!$A$2:$O11789,8,FALSE)</f>
        <v>Si</v>
      </c>
      <c r="J13" s="149" t="str">
        <f>VLOOKUP(E13,VIP!$A$2:$O11739,8,FALSE)</f>
        <v>Si</v>
      </c>
      <c r="K13" s="149" t="str">
        <f>VLOOKUP(E13,VIP!$A$2:$O15313,6,0)</f>
        <v>NO</v>
      </c>
      <c r="L13" s="137" t="s">
        <v>2215</v>
      </c>
      <c r="M13" s="148" t="s">
        <v>2540</v>
      </c>
      <c r="N13" s="148" t="s">
        <v>2602</v>
      </c>
      <c r="O13" s="149" t="s">
        <v>2450</v>
      </c>
      <c r="P13" s="96"/>
      <c r="Q13" s="167">
        <v>44412.605555555558</v>
      </c>
    </row>
    <row r="14" spans="1:17" s="118" customFormat="1" ht="18" x14ac:dyDescent="0.25">
      <c r="A14" s="149" t="str">
        <f>VLOOKUP(E14,'LISTADO ATM'!$A$2:$C$902,3,0)</f>
        <v>DISTRITO NACIONAL</v>
      </c>
      <c r="B14" s="112" t="s">
        <v>2678</v>
      </c>
      <c r="C14" s="97">
        <v>44411.892233796294</v>
      </c>
      <c r="D14" s="97" t="s">
        <v>2176</v>
      </c>
      <c r="E14" s="132">
        <v>527</v>
      </c>
      <c r="F14" s="149" t="str">
        <f>VLOOKUP(E14,VIP!$A$2:$O14876,2,0)</f>
        <v>DRBR527</v>
      </c>
      <c r="G14" s="149" t="str">
        <f>VLOOKUP(E14,'LISTADO ATM'!$A$2:$B$901,2,0)</f>
        <v>ATM Oficina Zona Oriental II</v>
      </c>
      <c r="H14" s="149" t="str">
        <f>VLOOKUP(E14,VIP!$A$2:$O19837,7,FALSE)</f>
        <v>Si</v>
      </c>
      <c r="I14" s="149" t="str">
        <f>VLOOKUP(E14,VIP!$A$2:$O11802,8,FALSE)</f>
        <v>Si</v>
      </c>
      <c r="J14" s="149" t="str">
        <f>VLOOKUP(E14,VIP!$A$2:$O11752,8,FALSE)</f>
        <v>Si</v>
      </c>
      <c r="K14" s="149" t="str">
        <f>VLOOKUP(E14,VIP!$A$2:$O15326,6,0)</f>
        <v>SI</v>
      </c>
      <c r="L14" s="137" t="s">
        <v>2215</v>
      </c>
      <c r="M14" s="148" t="s">
        <v>2540</v>
      </c>
      <c r="N14" s="148" t="s">
        <v>2602</v>
      </c>
      <c r="O14" s="149" t="s">
        <v>2450</v>
      </c>
      <c r="P14" s="96"/>
      <c r="Q14" s="167">
        <v>44412.425208333334</v>
      </c>
    </row>
    <row r="15" spans="1:17" s="118" customFormat="1" ht="18" x14ac:dyDescent="0.25">
      <c r="A15" s="149" t="str">
        <f>VLOOKUP(E15,'LISTADO ATM'!$A$2:$C$902,3,0)</f>
        <v>NORTE</v>
      </c>
      <c r="B15" s="112" t="s">
        <v>2713</v>
      </c>
      <c r="C15" s="97">
        <v>44412.39329861111</v>
      </c>
      <c r="D15" s="97" t="s">
        <v>2176</v>
      </c>
      <c r="E15" s="132">
        <v>747</v>
      </c>
      <c r="F15" s="149" t="str">
        <f>VLOOKUP(E15,VIP!$A$2:$O14873,2,0)</f>
        <v>DRBR200</v>
      </c>
      <c r="G15" s="149" t="str">
        <f>VLOOKUP(E15,'LISTADO ATM'!$A$2:$B$901,2,0)</f>
        <v xml:space="preserve">ATM Club BR (Santiago) </v>
      </c>
      <c r="H15" s="149" t="str">
        <f>VLOOKUP(E15,VIP!$A$2:$O19834,7,FALSE)</f>
        <v>Si</v>
      </c>
      <c r="I15" s="149" t="str">
        <f>VLOOKUP(E15,VIP!$A$2:$O11799,8,FALSE)</f>
        <v>Si</v>
      </c>
      <c r="J15" s="149" t="str">
        <f>VLOOKUP(E15,VIP!$A$2:$O11749,8,FALSE)</f>
        <v>Si</v>
      </c>
      <c r="K15" s="149" t="str">
        <f>VLOOKUP(E15,VIP!$A$2:$O15323,6,0)</f>
        <v>SI</v>
      </c>
      <c r="L15" s="137" t="s">
        <v>2215</v>
      </c>
      <c r="M15" s="148" t="s">
        <v>2540</v>
      </c>
      <c r="N15" s="148" t="s">
        <v>2602</v>
      </c>
      <c r="O15" s="149" t="s">
        <v>2450</v>
      </c>
      <c r="P15" s="96"/>
      <c r="Q15" s="167">
        <v>44412.605555555558</v>
      </c>
    </row>
    <row r="16" spans="1:17" s="118" customFormat="1" ht="18" x14ac:dyDescent="0.25">
      <c r="A16" s="149" t="str">
        <f>VLOOKUP(E16,'LISTADO ATM'!$A$2:$C$902,3,0)</f>
        <v>SUR</v>
      </c>
      <c r="B16" s="112" t="s">
        <v>2712</v>
      </c>
      <c r="C16" s="97">
        <v>44412.394456018519</v>
      </c>
      <c r="D16" s="97" t="s">
        <v>2176</v>
      </c>
      <c r="E16" s="132">
        <v>50</v>
      </c>
      <c r="F16" s="149" t="str">
        <f>VLOOKUP(E16,VIP!$A$2:$O14872,2,0)</f>
        <v>DRBR050</v>
      </c>
      <c r="G16" s="149" t="str">
        <f>VLOOKUP(E16,'LISTADO ATM'!$A$2:$B$901,2,0)</f>
        <v xml:space="preserve">ATM Oficina Padre Las Casas (Azua) </v>
      </c>
      <c r="H16" s="149" t="str">
        <f>VLOOKUP(E16,VIP!$A$2:$O19833,7,FALSE)</f>
        <v>Si</v>
      </c>
      <c r="I16" s="149" t="str">
        <f>VLOOKUP(E16,VIP!$A$2:$O11798,8,FALSE)</f>
        <v>Si</v>
      </c>
      <c r="J16" s="149" t="str">
        <f>VLOOKUP(E16,VIP!$A$2:$O11748,8,FALSE)</f>
        <v>Si</v>
      </c>
      <c r="K16" s="149" t="str">
        <f>VLOOKUP(E16,VIP!$A$2:$O15322,6,0)</f>
        <v>NO</v>
      </c>
      <c r="L16" s="137" t="s">
        <v>2215</v>
      </c>
      <c r="M16" s="148" t="s">
        <v>2540</v>
      </c>
      <c r="N16" s="148" t="s">
        <v>2602</v>
      </c>
      <c r="O16" s="149" t="s">
        <v>2450</v>
      </c>
      <c r="P16" s="96"/>
      <c r="Q16" s="167">
        <v>44412.605555555558</v>
      </c>
    </row>
    <row r="17" spans="1:17" s="118" customFormat="1" ht="18" x14ac:dyDescent="0.25">
      <c r="A17" s="149" t="str">
        <f>VLOOKUP(E17,'LISTADO ATM'!$A$2:$C$902,3,0)</f>
        <v>DISTRITO NACIONAL</v>
      </c>
      <c r="B17" s="112" t="s">
        <v>2736</v>
      </c>
      <c r="C17" s="97">
        <v>44412.493287037039</v>
      </c>
      <c r="D17" s="97" t="s">
        <v>2176</v>
      </c>
      <c r="E17" s="132">
        <v>493</v>
      </c>
      <c r="F17" s="149" t="str">
        <f>VLOOKUP(E17,VIP!$A$2:$O14878,2,0)</f>
        <v>DRBR493</v>
      </c>
      <c r="G17" s="149" t="str">
        <f>VLOOKUP(E17,'LISTADO ATM'!$A$2:$B$901,2,0)</f>
        <v xml:space="preserve">ATM Oficina Haina Occidental II </v>
      </c>
      <c r="H17" s="149" t="str">
        <f>VLOOKUP(E17,VIP!$A$2:$O19839,7,FALSE)</f>
        <v>Si</v>
      </c>
      <c r="I17" s="149" t="str">
        <f>VLOOKUP(E17,VIP!$A$2:$O11804,8,FALSE)</f>
        <v>Si</v>
      </c>
      <c r="J17" s="149" t="str">
        <f>VLOOKUP(E17,VIP!$A$2:$O11754,8,FALSE)</f>
        <v>Si</v>
      </c>
      <c r="K17" s="149" t="str">
        <f>VLOOKUP(E17,VIP!$A$2:$O15328,6,0)</f>
        <v>NO</v>
      </c>
      <c r="L17" s="137" t="s">
        <v>2215</v>
      </c>
      <c r="M17" s="148" t="s">
        <v>2540</v>
      </c>
      <c r="N17" s="96" t="s">
        <v>2448</v>
      </c>
      <c r="O17" s="149" t="s">
        <v>2450</v>
      </c>
      <c r="P17" s="96"/>
      <c r="Q17" s="167">
        <v>44412.605555555558</v>
      </c>
    </row>
    <row r="18" spans="1:17" s="118" customFormat="1" ht="18" x14ac:dyDescent="0.25">
      <c r="A18" s="149" t="str">
        <f>VLOOKUP(E18,'LISTADO ATM'!$A$2:$C$902,3,0)</f>
        <v>DISTRITO NACIONAL</v>
      </c>
      <c r="B18" s="112" t="s">
        <v>2746</v>
      </c>
      <c r="C18" s="97">
        <v>44412.408634259256</v>
      </c>
      <c r="D18" s="97" t="s">
        <v>2464</v>
      </c>
      <c r="E18" s="132">
        <v>793</v>
      </c>
      <c r="F18" s="149" t="str">
        <f>VLOOKUP(E18,VIP!$A$2:$O14867,2,0)</f>
        <v>DRBR793</v>
      </c>
      <c r="G18" s="149" t="str">
        <f>VLOOKUP(E18,'LISTADO ATM'!$A$2:$B$901,2,0)</f>
        <v xml:space="preserve">ATM Centro de Caja Agora Mall </v>
      </c>
      <c r="H18" s="149" t="str">
        <f>VLOOKUP(E18,VIP!$A$2:$O19828,7,FALSE)</f>
        <v>Si</v>
      </c>
      <c r="I18" s="149" t="str">
        <f>VLOOKUP(E18,VIP!$A$2:$O11793,8,FALSE)</f>
        <v>Si</v>
      </c>
      <c r="J18" s="149" t="str">
        <f>VLOOKUP(E18,VIP!$A$2:$O11743,8,FALSE)</f>
        <v>Si</v>
      </c>
      <c r="K18" s="149" t="str">
        <f>VLOOKUP(E18,VIP!$A$2:$O15317,6,0)</f>
        <v>NO</v>
      </c>
      <c r="L18" s="137" t="s">
        <v>2721</v>
      </c>
      <c r="M18" s="148" t="s">
        <v>2540</v>
      </c>
      <c r="N18" s="148" t="s">
        <v>2602</v>
      </c>
      <c r="O18" s="149" t="s">
        <v>2747</v>
      </c>
      <c r="P18" s="96" t="s">
        <v>2723</v>
      </c>
      <c r="Q18" s="167" t="s">
        <v>2721</v>
      </c>
    </row>
    <row r="19" spans="1:17" s="118" customFormat="1" ht="18" x14ac:dyDescent="0.25">
      <c r="A19" s="149" t="str">
        <f>VLOOKUP(E19,'LISTADO ATM'!$A$2:$C$902,3,0)</f>
        <v>NORTE</v>
      </c>
      <c r="B19" s="112" t="s">
        <v>2719</v>
      </c>
      <c r="C19" s="97">
        <v>44412.438946759263</v>
      </c>
      <c r="D19" s="97" t="s">
        <v>2464</v>
      </c>
      <c r="E19" s="132">
        <v>256</v>
      </c>
      <c r="F19" s="149" t="str">
        <f>VLOOKUP(E19,VIP!$A$2:$O14878,2,0)</f>
        <v>DRBR256</v>
      </c>
      <c r="G19" s="149" t="str">
        <f>VLOOKUP(E19,'LISTADO ATM'!$A$2:$B$901,2,0)</f>
        <v xml:space="preserve">ATM Oficina Licey Al Medio </v>
      </c>
      <c r="H19" s="149" t="str">
        <f>VLOOKUP(E19,VIP!$A$2:$O19839,7,FALSE)</f>
        <v>Si</v>
      </c>
      <c r="I19" s="149" t="str">
        <f>VLOOKUP(E19,VIP!$A$2:$O11804,8,FALSE)</f>
        <v>Si</v>
      </c>
      <c r="J19" s="149" t="str">
        <f>VLOOKUP(E19,VIP!$A$2:$O11754,8,FALSE)</f>
        <v>Si</v>
      </c>
      <c r="K19" s="149" t="str">
        <f>VLOOKUP(E19,VIP!$A$2:$O15328,6,0)</f>
        <v>NO</v>
      </c>
      <c r="L19" s="137" t="s">
        <v>2721</v>
      </c>
      <c r="M19" s="148" t="s">
        <v>2540</v>
      </c>
      <c r="N19" s="148" t="s">
        <v>2602</v>
      </c>
      <c r="O19" s="149" t="s">
        <v>2722</v>
      </c>
      <c r="P19" s="96" t="s">
        <v>2723</v>
      </c>
      <c r="Q19" s="167" t="s">
        <v>2721</v>
      </c>
    </row>
    <row r="20" spans="1:17" s="118" customFormat="1" ht="18" x14ac:dyDescent="0.25">
      <c r="A20" s="149" t="str">
        <f>VLOOKUP(E20,'LISTADO ATM'!$A$2:$C$902,3,0)</f>
        <v>DISTRITO NACIONAL</v>
      </c>
      <c r="B20" s="112" t="s">
        <v>2726</v>
      </c>
      <c r="C20" s="97">
        <v>44412.592349537037</v>
      </c>
      <c r="D20" s="97" t="s">
        <v>2464</v>
      </c>
      <c r="E20" s="132">
        <v>800</v>
      </c>
      <c r="F20" s="149" t="str">
        <f>VLOOKUP(E20,VIP!$A$2:$O14868,2,0)</f>
        <v>DRBR800</v>
      </c>
      <c r="G20" s="149" t="str">
        <f>VLOOKUP(E20,'LISTADO ATM'!$A$2:$B$901,2,0)</f>
        <v xml:space="preserve">ATM Estación Next Dipsa Pedro Livio Cedeño </v>
      </c>
      <c r="H20" s="149" t="str">
        <f>VLOOKUP(E20,VIP!$A$2:$O19829,7,FALSE)</f>
        <v>Si</v>
      </c>
      <c r="I20" s="149" t="str">
        <f>VLOOKUP(E20,VIP!$A$2:$O11794,8,FALSE)</f>
        <v>Si</v>
      </c>
      <c r="J20" s="149" t="str">
        <f>VLOOKUP(E20,VIP!$A$2:$O11744,8,FALSE)</f>
        <v>Si</v>
      </c>
      <c r="K20" s="149" t="str">
        <f>VLOOKUP(E20,VIP!$A$2:$O15318,6,0)</f>
        <v>NO</v>
      </c>
      <c r="L20" s="137" t="s">
        <v>2721</v>
      </c>
      <c r="M20" s="148" t="s">
        <v>2540</v>
      </c>
      <c r="N20" s="96" t="s">
        <v>2448</v>
      </c>
      <c r="O20" s="149" t="s">
        <v>2722</v>
      </c>
      <c r="P20" s="96" t="s">
        <v>2723</v>
      </c>
      <c r="Q20" s="96" t="s">
        <v>2721</v>
      </c>
    </row>
    <row r="21" spans="1:17" s="118" customFormat="1" ht="18" x14ac:dyDescent="0.25">
      <c r="A21" s="149" t="str">
        <f>VLOOKUP(E21,'LISTADO ATM'!$A$2:$C$902,3,0)</f>
        <v>DISTRITO NACIONAL</v>
      </c>
      <c r="B21" s="112">
        <v>3335971809</v>
      </c>
      <c r="C21" s="97">
        <v>44406.735798611109</v>
      </c>
      <c r="D21" s="97" t="s">
        <v>2176</v>
      </c>
      <c r="E21" s="132">
        <v>761</v>
      </c>
      <c r="F21" s="149" t="str">
        <f>VLOOKUP(E21,VIP!$A$2:$O14813,2,0)</f>
        <v>DRBR761</v>
      </c>
      <c r="G21" s="149" t="str">
        <f>VLOOKUP(E21,'LISTADO ATM'!$A$2:$B$901,2,0)</f>
        <v xml:space="preserve">ATM ISSPOL </v>
      </c>
      <c r="H21" s="149" t="str">
        <f>VLOOKUP(E21,VIP!$A$2:$O19774,7,FALSE)</f>
        <v>Si</v>
      </c>
      <c r="I21" s="149" t="str">
        <f>VLOOKUP(E21,VIP!$A$2:$O11739,8,FALSE)</f>
        <v>Si</v>
      </c>
      <c r="J21" s="149" t="str">
        <f>VLOOKUP(E21,VIP!$A$2:$O11689,8,FALSE)</f>
        <v>Si</v>
      </c>
      <c r="K21" s="149" t="str">
        <f>VLOOKUP(E21,VIP!$A$2:$O15263,6,0)</f>
        <v>NO</v>
      </c>
      <c r="L21" s="137" t="s">
        <v>2241</v>
      </c>
      <c r="M21" s="148" t="s">
        <v>2540</v>
      </c>
      <c r="N21" s="148" t="s">
        <v>2602</v>
      </c>
      <c r="O21" s="149" t="s">
        <v>2450</v>
      </c>
      <c r="P21" s="160"/>
      <c r="Q21" s="167">
        <v>44412.605555555558</v>
      </c>
    </row>
    <row r="22" spans="1:17" s="118" customFormat="1" ht="18" x14ac:dyDescent="0.25">
      <c r="A22" s="149" t="str">
        <f>VLOOKUP(E22,'LISTADO ATM'!$A$2:$C$902,3,0)</f>
        <v>SUR</v>
      </c>
      <c r="B22" s="112" t="s">
        <v>2665</v>
      </c>
      <c r="C22" s="97">
        <v>44411.936932870369</v>
      </c>
      <c r="D22" s="97" t="s">
        <v>2176</v>
      </c>
      <c r="E22" s="132">
        <v>5</v>
      </c>
      <c r="F22" s="149" t="str">
        <f>VLOOKUP(E22,VIP!$A$2:$O14863,2,0)</f>
        <v>DRBR005</v>
      </c>
      <c r="G22" s="149" t="str">
        <f>VLOOKUP(E22,'LISTADO ATM'!$A$2:$B$901,2,0)</f>
        <v>ATM Oficina Autoservicio Villa Ofelia (San Juan)</v>
      </c>
      <c r="H22" s="149" t="str">
        <f>VLOOKUP(E22,VIP!$A$2:$O19824,7,FALSE)</f>
        <v>Si</v>
      </c>
      <c r="I22" s="149" t="str">
        <f>VLOOKUP(E22,VIP!$A$2:$O11789,8,FALSE)</f>
        <v>Si</v>
      </c>
      <c r="J22" s="149" t="str">
        <f>VLOOKUP(E22,VIP!$A$2:$O11739,8,FALSE)</f>
        <v>Si</v>
      </c>
      <c r="K22" s="149" t="str">
        <f>VLOOKUP(E22,VIP!$A$2:$O15313,6,0)</f>
        <v>NO</v>
      </c>
      <c r="L22" s="137" t="s">
        <v>2241</v>
      </c>
      <c r="M22" s="148" t="s">
        <v>2540</v>
      </c>
      <c r="N22" s="148" t="s">
        <v>2602</v>
      </c>
      <c r="O22" s="149" t="s">
        <v>2450</v>
      </c>
      <c r="P22" s="96"/>
      <c r="Q22" s="167">
        <v>44412.425208333334</v>
      </c>
    </row>
    <row r="23" spans="1:17" s="118" customFormat="1" ht="18" x14ac:dyDescent="0.25">
      <c r="A23" s="149" t="str">
        <f>VLOOKUP(E23,'LISTADO ATM'!$A$2:$C$902,3,0)</f>
        <v>SUR</v>
      </c>
      <c r="B23" s="112" t="s">
        <v>2664</v>
      </c>
      <c r="C23" s="97">
        <v>44411.937708333331</v>
      </c>
      <c r="D23" s="97" t="s">
        <v>2176</v>
      </c>
      <c r="E23" s="132">
        <v>962</v>
      </c>
      <c r="F23" s="149" t="str">
        <f>VLOOKUP(E23,VIP!$A$2:$O14862,2,0)</f>
        <v>DRBR962</v>
      </c>
      <c r="G23" s="149" t="str">
        <f>VLOOKUP(E23,'LISTADO ATM'!$A$2:$B$901,2,0)</f>
        <v xml:space="preserve">ATM Oficina Villa Ofelia II (San Juan) </v>
      </c>
      <c r="H23" s="149" t="str">
        <f>VLOOKUP(E23,VIP!$A$2:$O19823,7,FALSE)</f>
        <v>Si</v>
      </c>
      <c r="I23" s="149" t="str">
        <f>VLOOKUP(E23,VIP!$A$2:$O11788,8,FALSE)</f>
        <v>Si</v>
      </c>
      <c r="J23" s="149" t="str">
        <f>VLOOKUP(E23,VIP!$A$2:$O11738,8,FALSE)</f>
        <v>Si</v>
      </c>
      <c r="K23" s="149" t="str">
        <f>VLOOKUP(E23,VIP!$A$2:$O15312,6,0)</f>
        <v>NO</v>
      </c>
      <c r="L23" s="137" t="s">
        <v>2241</v>
      </c>
      <c r="M23" s="148" t="s">
        <v>2540</v>
      </c>
      <c r="N23" s="148" t="s">
        <v>2602</v>
      </c>
      <c r="O23" s="149" t="s">
        <v>2450</v>
      </c>
      <c r="P23" s="96"/>
      <c r="Q23" s="167">
        <v>44412.425208333334</v>
      </c>
    </row>
    <row r="24" spans="1:17" s="118" customFormat="1" ht="18" x14ac:dyDescent="0.25">
      <c r="A24" s="149" t="str">
        <f>VLOOKUP(E24,'LISTADO ATM'!$A$2:$C$902,3,0)</f>
        <v>DISTRITO NACIONAL</v>
      </c>
      <c r="B24" s="112" t="s">
        <v>2693</v>
      </c>
      <c r="C24" s="97">
        <v>44412.049363425926</v>
      </c>
      <c r="D24" s="97" t="s">
        <v>2176</v>
      </c>
      <c r="E24" s="132">
        <v>744</v>
      </c>
      <c r="F24" s="149" t="str">
        <f>VLOOKUP(E24,VIP!$A$2:$O14873,2,0)</f>
        <v>DRBR289</v>
      </c>
      <c r="G24" s="149" t="str">
        <f>VLOOKUP(E24,'LISTADO ATM'!$A$2:$B$901,2,0)</f>
        <v xml:space="preserve">ATM Multicentro La Sirena Venezuela </v>
      </c>
      <c r="H24" s="149" t="str">
        <f>VLOOKUP(E24,VIP!$A$2:$O19834,7,FALSE)</f>
        <v>Si</v>
      </c>
      <c r="I24" s="149" t="str">
        <f>VLOOKUP(E24,VIP!$A$2:$O11799,8,FALSE)</f>
        <v>Si</v>
      </c>
      <c r="J24" s="149" t="str">
        <f>VLOOKUP(E24,VIP!$A$2:$O11749,8,FALSE)</f>
        <v>Si</v>
      </c>
      <c r="K24" s="149" t="str">
        <f>VLOOKUP(E24,VIP!$A$2:$O15323,6,0)</f>
        <v>SI</v>
      </c>
      <c r="L24" s="137" t="s">
        <v>2241</v>
      </c>
      <c r="M24" s="148" t="s">
        <v>2540</v>
      </c>
      <c r="N24" s="148" t="s">
        <v>2602</v>
      </c>
      <c r="O24" s="149" t="s">
        <v>2450</v>
      </c>
      <c r="P24" s="96"/>
      <c r="Q24" s="167">
        <v>44412.425208333334</v>
      </c>
    </row>
    <row r="25" spans="1:17" s="118" customFormat="1" ht="18" x14ac:dyDescent="0.25">
      <c r="A25" s="149" t="str">
        <f>VLOOKUP(E25,'LISTADO ATM'!$A$2:$C$902,3,0)</f>
        <v>NORTE</v>
      </c>
      <c r="B25" s="112" t="s">
        <v>2692</v>
      </c>
      <c r="C25" s="97">
        <v>44412.050682870373</v>
      </c>
      <c r="D25" s="97" t="s">
        <v>2177</v>
      </c>
      <c r="E25" s="132">
        <v>64</v>
      </c>
      <c r="F25" s="149" t="str">
        <f>VLOOKUP(E25,VIP!$A$2:$O14872,2,0)</f>
        <v>DRBR064</v>
      </c>
      <c r="G25" s="149" t="str">
        <f>VLOOKUP(E25,'LISTADO ATM'!$A$2:$B$901,2,0)</f>
        <v xml:space="preserve">ATM COOPALINA (Cotuí) </v>
      </c>
      <c r="H25" s="149" t="str">
        <f>VLOOKUP(E25,VIP!$A$2:$O19833,7,FALSE)</f>
        <v>Si</v>
      </c>
      <c r="I25" s="149" t="str">
        <f>VLOOKUP(E25,VIP!$A$2:$O11798,8,FALSE)</f>
        <v>Si</v>
      </c>
      <c r="J25" s="149" t="str">
        <f>VLOOKUP(E25,VIP!$A$2:$O11748,8,FALSE)</f>
        <v>Si</v>
      </c>
      <c r="K25" s="149" t="str">
        <f>VLOOKUP(E25,VIP!$A$2:$O15322,6,0)</f>
        <v>NO</v>
      </c>
      <c r="L25" s="137" t="s">
        <v>2241</v>
      </c>
      <c r="M25" s="148" t="s">
        <v>2540</v>
      </c>
      <c r="N25" s="148" t="s">
        <v>2602</v>
      </c>
      <c r="O25" s="149" t="s">
        <v>2681</v>
      </c>
      <c r="P25" s="96"/>
      <c r="Q25" s="167">
        <v>44412.425208333334</v>
      </c>
    </row>
    <row r="26" spans="1:17" s="118" customFormat="1" ht="18" x14ac:dyDescent="0.25">
      <c r="A26" s="149" t="str">
        <f>VLOOKUP(E26,'LISTADO ATM'!$A$2:$C$902,3,0)</f>
        <v>NORTE</v>
      </c>
      <c r="B26" s="112" t="s">
        <v>2683</v>
      </c>
      <c r="C26" s="97">
        <v>44412.19734953704</v>
      </c>
      <c r="D26" s="97" t="s">
        <v>2177</v>
      </c>
      <c r="E26" s="132">
        <v>869</v>
      </c>
      <c r="F26" s="149" t="str">
        <f>VLOOKUP(E26,VIP!$A$2:$O14863,2,0)</f>
        <v>DRBR869</v>
      </c>
      <c r="G26" s="149" t="str">
        <f>VLOOKUP(E26,'LISTADO ATM'!$A$2:$B$901,2,0)</f>
        <v xml:space="preserve">ATM Estación Isla La Cueva (Cotuí) </v>
      </c>
      <c r="H26" s="149" t="str">
        <f>VLOOKUP(E26,VIP!$A$2:$O19824,7,FALSE)</f>
        <v>Si</v>
      </c>
      <c r="I26" s="149" t="str">
        <f>VLOOKUP(E26,VIP!$A$2:$O11789,8,FALSE)</f>
        <v>Si</v>
      </c>
      <c r="J26" s="149" t="str">
        <f>VLOOKUP(E26,VIP!$A$2:$O11739,8,FALSE)</f>
        <v>Si</v>
      </c>
      <c r="K26" s="149" t="str">
        <f>VLOOKUP(E26,VIP!$A$2:$O15313,6,0)</f>
        <v>NO</v>
      </c>
      <c r="L26" s="137" t="s">
        <v>2241</v>
      </c>
      <c r="M26" s="148" t="s">
        <v>2540</v>
      </c>
      <c r="N26" s="148" t="s">
        <v>2602</v>
      </c>
      <c r="O26" s="149" t="s">
        <v>2681</v>
      </c>
      <c r="P26" s="96"/>
      <c r="Q26" s="167">
        <v>44412.425208333334</v>
      </c>
    </row>
    <row r="27" spans="1:17" s="118" customFormat="1" ht="18" x14ac:dyDescent="0.25">
      <c r="A27" s="149" t="str">
        <f>VLOOKUP(E27,'LISTADO ATM'!$A$2:$C$902,3,0)</f>
        <v>DISTRITO NACIONAL</v>
      </c>
      <c r="B27" s="112" t="s">
        <v>2599</v>
      </c>
      <c r="C27" s="97">
        <v>44410.088495370372</v>
      </c>
      <c r="D27" s="97" t="s">
        <v>2176</v>
      </c>
      <c r="E27" s="132">
        <v>946</v>
      </c>
      <c r="F27" s="149" t="str">
        <f>VLOOKUP(E27,VIP!$A$2:$O14837,2,0)</f>
        <v>DRBR24R</v>
      </c>
      <c r="G27" s="149" t="str">
        <f>VLOOKUP(E27,'LISTADO ATM'!$A$2:$B$901,2,0)</f>
        <v xml:space="preserve">ATM Oficina Núñez de Cáceres I </v>
      </c>
      <c r="H27" s="149" t="str">
        <f>VLOOKUP(E27,VIP!$A$2:$O19798,7,FALSE)</f>
        <v>Si</v>
      </c>
      <c r="I27" s="149" t="str">
        <f>VLOOKUP(E27,VIP!$A$2:$O11763,8,FALSE)</f>
        <v>Si</v>
      </c>
      <c r="J27" s="149" t="str">
        <f>VLOOKUP(E27,VIP!$A$2:$O11713,8,FALSE)</f>
        <v>Si</v>
      </c>
      <c r="K27" s="149" t="str">
        <f>VLOOKUP(E27,VIP!$A$2:$O15287,6,0)</f>
        <v>NO</v>
      </c>
      <c r="L27" s="137" t="s">
        <v>2593</v>
      </c>
      <c r="M27" s="148" t="s">
        <v>2540</v>
      </c>
      <c r="N27" s="148" t="s">
        <v>2602</v>
      </c>
      <c r="O27" s="149" t="s">
        <v>2450</v>
      </c>
      <c r="P27" s="96"/>
      <c r="Q27" s="167">
        <v>44412.605555555558</v>
      </c>
    </row>
    <row r="28" spans="1:17" s="118" customFormat="1" ht="18" x14ac:dyDescent="0.25">
      <c r="A28" s="149" t="str">
        <f>VLOOKUP(E28,'LISTADO ATM'!$A$2:$C$902,3,0)</f>
        <v>NORTE</v>
      </c>
      <c r="B28" s="112">
        <v>3335975114</v>
      </c>
      <c r="C28" s="97">
        <v>44410.616666666669</v>
      </c>
      <c r="D28" s="97" t="s">
        <v>2464</v>
      </c>
      <c r="E28" s="132">
        <v>304</v>
      </c>
      <c r="F28" s="149" t="str">
        <f>VLOOKUP(E28,VIP!$A$2:$O14809,2,0)</f>
        <v>DRBR304</v>
      </c>
      <c r="G28" s="149" t="str">
        <f>VLOOKUP(E28,'LISTADO ATM'!$A$2:$B$901,2,0)</f>
        <v xml:space="preserve">ATM Multicentro La Sirena Estrella Sadhala </v>
      </c>
      <c r="H28" s="149" t="str">
        <f>VLOOKUP(E28,VIP!$A$2:$O19770,7,FALSE)</f>
        <v>Si</v>
      </c>
      <c r="I28" s="149" t="str">
        <f>VLOOKUP(E28,VIP!$A$2:$O11735,8,FALSE)</f>
        <v>Si</v>
      </c>
      <c r="J28" s="149" t="str">
        <f>VLOOKUP(E28,VIP!$A$2:$O11685,8,FALSE)</f>
        <v>Si</v>
      </c>
      <c r="K28" s="149" t="str">
        <f>VLOOKUP(E28,VIP!$A$2:$O15259,6,0)</f>
        <v>NO</v>
      </c>
      <c r="L28" s="137" t="s">
        <v>2593</v>
      </c>
      <c r="M28" s="148" t="s">
        <v>2540</v>
      </c>
      <c r="N28" s="96" t="s">
        <v>2448</v>
      </c>
      <c r="O28" s="149" t="s">
        <v>2465</v>
      </c>
      <c r="P28" s="160"/>
      <c r="Q28" s="167">
        <v>44412.605555555558</v>
      </c>
    </row>
    <row r="29" spans="1:17" s="118" customFormat="1" ht="18" x14ac:dyDescent="0.25">
      <c r="A29" s="149" t="str">
        <f>VLOOKUP(E29,'LISTADO ATM'!$A$2:$C$902,3,0)</f>
        <v>NORTE</v>
      </c>
      <c r="B29" s="112" t="s">
        <v>2654</v>
      </c>
      <c r="C29" s="97">
        <v>44411.652465277781</v>
      </c>
      <c r="D29" s="97" t="s">
        <v>2594</v>
      </c>
      <c r="E29" s="132">
        <v>944</v>
      </c>
      <c r="F29" s="149" t="str">
        <f>VLOOKUP(E29,VIP!$A$2:$O14859,2,0)</f>
        <v>DRBR944</v>
      </c>
      <c r="G29" s="149" t="str">
        <f>VLOOKUP(E29,'LISTADO ATM'!$A$2:$B$901,2,0)</f>
        <v xml:space="preserve">ATM UNP Mao </v>
      </c>
      <c r="H29" s="149" t="str">
        <f>VLOOKUP(E29,VIP!$A$2:$O19820,7,FALSE)</f>
        <v>Si</v>
      </c>
      <c r="I29" s="149" t="str">
        <f>VLOOKUP(E29,VIP!$A$2:$O11785,8,FALSE)</f>
        <v>Si</v>
      </c>
      <c r="J29" s="149" t="str">
        <f>VLOOKUP(E29,VIP!$A$2:$O11735,8,FALSE)</f>
        <v>Si</v>
      </c>
      <c r="K29" s="149" t="str">
        <f>VLOOKUP(E29,VIP!$A$2:$O15309,6,0)</f>
        <v>NO</v>
      </c>
      <c r="L29" s="137" t="s">
        <v>2593</v>
      </c>
      <c r="M29" s="148" t="s">
        <v>2540</v>
      </c>
      <c r="N29" s="96" t="s">
        <v>2448</v>
      </c>
      <c r="O29" s="149" t="s">
        <v>2618</v>
      </c>
      <c r="P29" s="96"/>
      <c r="Q29" s="167">
        <v>44412.605555555558</v>
      </c>
    </row>
    <row r="30" spans="1:17" s="118" customFormat="1" ht="18" x14ac:dyDescent="0.25">
      <c r="A30" s="149" t="str">
        <f>VLOOKUP(E30,'LISTADO ATM'!$A$2:$C$902,3,0)</f>
        <v>DISTRITO NACIONAL</v>
      </c>
      <c r="B30" s="112" t="s">
        <v>2672</v>
      </c>
      <c r="C30" s="97">
        <v>44411.913368055553</v>
      </c>
      <c r="D30" s="97" t="s">
        <v>2444</v>
      </c>
      <c r="E30" s="132">
        <v>165</v>
      </c>
      <c r="F30" s="149" t="str">
        <f>VLOOKUP(E30,VIP!$A$2:$O14870,2,0)</f>
        <v>DRBR165</v>
      </c>
      <c r="G30" s="149" t="str">
        <f>VLOOKUP(E30,'LISTADO ATM'!$A$2:$B$901,2,0)</f>
        <v>ATM Autoservicio Megacentro</v>
      </c>
      <c r="H30" s="149" t="str">
        <f>VLOOKUP(E30,VIP!$A$2:$O19831,7,FALSE)</f>
        <v>Si</v>
      </c>
      <c r="I30" s="149" t="str">
        <f>VLOOKUP(E30,VIP!$A$2:$O11796,8,FALSE)</f>
        <v>Si</v>
      </c>
      <c r="J30" s="149" t="str">
        <f>VLOOKUP(E30,VIP!$A$2:$O11746,8,FALSE)</f>
        <v>Si</v>
      </c>
      <c r="K30" s="149" t="str">
        <f>VLOOKUP(E30,VIP!$A$2:$O15320,6,0)</f>
        <v>SI</v>
      </c>
      <c r="L30" s="137" t="s">
        <v>2593</v>
      </c>
      <c r="M30" s="148" t="s">
        <v>2540</v>
      </c>
      <c r="N30" s="96" t="s">
        <v>2448</v>
      </c>
      <c r="O30" s="149" t="s">
        <v>2449</v>
      </c>
      <c r="P30" s="96"/>
      <c r="Q30" s="167">
        <v>44412.605555555558</v>
      </c>
    </row>
    <row r="31" spans="1:17" s="118" customFormat="1" ht="18" x14ac:dyDescent="0.25">
      <c r="A31" s="149" t="str">
        <f>VLOOKUP(E31,'LISTADO ATM'!$A$2:$C$902,3,0)</f>
        <v>NORTE</v>
      </c>
      <c r="B31" s="112" t="s">
        <v>2697</v>
      </c>
      <c r="C31" s="97">
        <v>44412.005266203705</v>
      </c>
      <c r="D31" s="97" t="s">
        <v>2594</v>
      </c>
      <c r="E31" s="132">
        <v>129</v>
      </c>
      <c r="F31" s="149" t="str">
        <f>VLOOKUP(E31,VIP!$A$2:$O14877,2,0)</f>
        <v>DRBR129</v>
      </c>
      <c r="G31" s="149" t="str">
        <f>VLOOKUP(E31,'LISTADO ATM'!$A$2:$B$901,2,0)</f>
        <v xml:space="preserve">ATM Multicentro La Sirena (Santiago) </v>
      </c>
      <c r="H31" s="149" t="str">
        <f>VLOOKUP(E31,VIP!$A$2:$O19838,7,FALSE)</f>
        <v>Si</v>
      </c>
      <c r="I31" s="149" t="str">
        <f>VLOOKUP(E31,VIP!$A$2:$O11803,8,FALSE)</f>
        <v>Si</v>
      </c>
      <c r="J31" s="149" t="str">
        <f>VLOOKUP(E31,VIP!$A$2:$O11753,8,FALSE)</f>
        <v>Si</v>
      </c>
      <c r="K31" s="149" t="str">
        <f>VLOOKUP(E31,VIP!$A$2:$O15327,6,0)</f>
        <v>SI</v>
      </c>
      <c r="L31" s="137" t="s">
        <v>2593</v>
      </c>
      <c r="M31" s="148" t="s">
        <v>2540</v>
      </c>
      <c r="N31" s="96" t="s">
        <v>2448</v>
      </c>
      <c r="O31" s="149" t="s">
        <v>2682</v>
      </c>
      <c r="P31" s="96"/>
      <c r="Q31" s="167">
        <v>44412.605555555558</v>
      </c>
    </row>
    <row r="32" spans="1:17" s="118" customFormat="1" ht="18" x14ac:dyDescent="0.25">
      <c r="A32" s="149" t="str">
        <f>VLOOKUP(E32,'LISTADO ATM'!$A$2:$C$902,3,0)</f>
        <v>ESTE</v>
      </c>
      <c r="B32" s="112" t="s">
        <v>2696</v>
      </c>
      <c r="C32" s="97">
        <v>44412.010844907411</v>
      </c>
      <c r="D32" s="97" t="s">
        <v>2464</v>
      </c>
      <c r="E32" s="132">
        <v>219</v>
      </c>
      <c r="F32" s="149" t="str">
        <f>VLOOKUP(E32,VIP!$A$2:$O14876,2,0)</f>
        <v>DRBR219</v>
      </c>
      <c r="G32" s="149" t="str">
        <f>VLOOKUP(E32,'LISTADO ATM'!$A$2:$B$901,2,0)</f>
        <v xml:space="preserve">ATM Oficina La Altagracia (Higuey) </v>
      </c>
      <c r="H32" s="149" t="str">
        <f>VLOOKUP(E32,VIP!$A$2:$O19837,7,FALSE)</f>
        <v>Si</v>
      </c>
      <c r="I32" s="149" t="str">
        <f>VLOOKUP(E32,VIP!$A$2:$O11802,8,FALSE)</f>
        <v>Si</v>
      </c>
      <c r="J32" s="149" t="str">
        <f>VLOOKUP(E32,VIP!$A$2:$O11752,8,FALSE)</f>
        <v>Si</v>
      </c>
      <c r="K32" s="149" t="str">
        <f>VLOOKUP(E32,VIP!$A$2:$O15326,6,0)</f>
        <v>NO</v>
      </c>
      <c r="L32" s="137" t="s">
        <v>2593</v>
      </c>
      <c r="M32" s="148" t="s">
        <v>2540</v>
      </c>
      <c r="N32" s="96" t="s">
        <v>2448</v>
      </c>
      <c r="O32" s="149" t="s">
        <v>2465</v>
      </c>
      <c r="P32" s="96"/>
      <c r="Q32" s="167">
        <v>44412.605555555558</v>
      </c>
    </row>
    <row r="33" spans="1:23" s="118" customFormat="1" ht="18" x14ac:dyDescent="0.25">
      <c r="A33" s="149" t="str">
        <f>VLOOKUP(E33,'LISTADO ATM'!$A$2:$C$902,3,0)</f>
        <v>DISTRITO NACIONAL</v>
      </c>
      <c r="B33" s="112" t="s">
        <v>2596</v>
      </c>
      <c r="C33" s="97">
        <v>44408.822256944448</v>
      </c>
      <c r="D33" s="97" t="s">
        <v>2444</v>
      </c>
      <c r="E33" s="132">
        <v>536</v>
      </c>
      <c r="F33" s="149" t="str">
        <f>VLOOKUP(E33,VIP!$A$2:$O14860,2,0)</f>
        <v>DRBR509</v>
      </c>
      <c r="G33" s="149" t="str">
        <f>VLOOKUP(E33,'LISTADO ATM'!$A$2:$B$901,2,0)</f>
        <v xml:space="preserve">ATM Super Lama San Isidro </v>
      </c>
      <c r="H33" s="149" t="str">
        <f>VLOOKUP(E33,VIP!$A$2:$O19821,7,FALSE)</f>
        <v>Si</v>
      </c>
      <c r="I33" s="149" t="str">
        <f>VLOOKUP(E33,VIP!$A$2:$O11786,8,FALSE)</f>
        <v>Si</v>
      </c>
      <c r="J33" s="149" t="str">
        <f>VLOOKUP(E33,VIP!$A$2:$O11736,8,FALSE)</f>
        <v>Si</v>
      </c>
      <c r="K33" s="149" t="str">
        <f>VLOOKUP(E33,VIP!$A$2:$O15310,6,0)</f>
        <v>NO</v>
      </c>
      <c r="L33" s="137" t="s">
        <v>2555</v>
      </c>
      <c r="M33" s="148" t="s">
        <v>2540</v>
      </c>
      <c r="N33" s="148" t="s">
        <v>2602</v>
      </c>
      <c r="O33" s="149" t="s">
        <v>2449</v>
      </c>
      <c r="P33" s="96"/>
      <c r="Q33" s="167">
        <v>44412.605555555558</v>
      </c>
    </row>
    <row r="34" spans="1:23" s="118" customFormat="1" ht="18" x14ac:dyDescent="0.25">
      <c r="A34" s="149" t="str">
        <f>VLOOKUP(E34,'LISTADO ATM'!$A$2:$C$902,3,0)</f>
        <v>DISTRITO NACIONAL</v>
      </c>
      <c r="B34" s="112" t="s">
        <v>2598</v>
      </c>
      <c r="C34" s="97">
        <v>44409.887986111113</v>
      </c>
      <c r="D34" s="97" t="s">
        <v>2444</v>
      </c>
      <c r="E34" s="132">
        <v>26</v>
      </c>
      <c r="F34" s="149" t="str">
        <f>VLOOKUP(E34,VIP!$A$2:$O14836,2,0)</f>
        <v>DRBR221</v>
      </c>
      <c r="G34" s="149" t="str">
        <f>VLOOKUP(E34,'LISTADO ATM'!$A$2:$B$901,2,0)</f>
        <v>ATM S/M Jumbo San Isidro</v>
      </c>
      <c r="H34" s="149" t="str">
        <f>VLOOKUP(E34,VIP!$A$2:$O19797,7,FALSE)</f>
        <v>Si</v>
      </c>
      <c r="I34" s="149" t="str">
        <f>VLOOKUP(E34,VIP!$A$2:$O11762,8,FALSE)</f>
        <v>Si</v>
      </c>
      <c r="J34" s="149" t="str">
        <f>VLOOKUP(E34,VIP!$A$2:$O11712,8,FALSE)</f>
        <v>Si</v>
      </c>
      <c r="K34" s="149" t="str">
        <f>VLOOKUP(E34,VIP!$A$2:$O15286,6,0)</f>
        <v>NO</v>
      </c>
      <c r="L34" s="137" t="s">
        <v>2555</v>
      </c>
      <c r="M34" s="148" t="s">
        <v>2540</v>
      </c>
      <c r="N34" s="148" t="s">
        <v>2602</v>
      </c>
      <c r="O34" s="149" t="s">
        <v>2449</v>
      </c>
      <c r="P34" s="96"/>
      <c r="Q34" s="167">
        <v>44412.605555555558</v>
      </c>
    </row>
    <row r="35" spans="1:23" s="118" customFormat="1" ht="18" x14ac:dyDescent="0.25">
      <c r="A35" s="149" t="str">
        <f>VLOOKUP(E35,'LISTADO ATM'!$A$2:$C$902,3,0)</f>
        <v>DISTRITO NACIONAL</v>
      </c>
      <c r="B35" s="112" t="s">
        <v>2659</v>
      </c>
      <c r="C35" s="97">
        <v>44411.689247685186</v>
      </c>
      <c r="D35" s="97" t="s">
        <v>2444</v>
      </c>
      <c r="E35" s="132">
        <v>20</v>
      </c>
      <c r="F35" s="149" t="str">
        <f>VLOOKUP(E35,VIP!$A$2:$O14871,2,0)</f>
        <v>DRBR049</v>
      </c>
      <c r="G35" s="149" t="str">
        <f>VLOOKUP(E35,'LISTADO ATM'!$A$2:$B$901,2,0)</f>
        <v>ATM S/M Aprezio Las Palmas</v>
      </c>
      <c r="H35" s="149" t="str">
        <f>VLOOKUP(E35,VIP!$A$2:$O19832,7,FALSE)</f>
        <v>Si</v>
      </c>
      <c r="I35" s="149" t="str">
        <f>VLOOKUP(E35,VIP!$A$2:$O11797,8,FALSE)</f>
        <v>Si</v>
      </c>
      <c r="J35" s="149" t="str">
        <f>VLOOKUP(E35,VIP!$A$2:$O11747,8,FALSE)</f>
        <v>Si</v>
      </c>
      <c r="K35" s="149" t="str">
        <f>VLOOKUP(E35,VIP!$A$2:$O15321,6,0)</f>
        <v>NO</v>
      </c>
      <c r="L35" s="137" t="s">
        <v>2555</v>
      </c>
      <c r="M35" s="148" t="s">
        <v>2540</v>
      </c>
      <c r="N35" s="96" t="s">
        <v>2448</v>
      </c>
      <c r="O35" s="149" t="s">
        <v>2449</v>
      </c>
      <c r="P35" s="96"/>
      <c r="Q35" s="167">
        <v>44412.605555555558</v>
      </c>
    </row>
    <row r="36" spans="1:23" s="118" customFormat="1" ht="18" x14ac:dyDescent="0.25">
      <c r="A36" s="149" t="str">
        <f>VLOOKUP(E36,'LISTADO ATM'!$A$2:$C$902,3,0)</f>
        <v>ESTE</v>
      </c>
      <c r="B36" s="112" t="s">
        <v>2635</v>
      </c>
      <c r="C36" s="97">
        <v>44411.460497685184</v>
      </c>
      <c r="D36" s="97" t="s">
        <v>2444</v>
      </c>
      <c r="E36" s="132">
        <v>480</v>
      </c>
      <c r="F36" s="149" t="str">
        <f>VLOOKUP(E36,VIP!$A$2:$O14855,2,0)</f>
        <v>DRBR480</v>
      </c>
      <c r="G36" s="149" t="str">
        <f>VLOOKUP(E36,'LISTADO ATM'!$A$2:$B$901,2,0)</f>
        <v>ATM UNP Farmaconal Higuey</v>
      </c>
      <c r="H36" s="149" t="str">
        <f>VLOOKUP(E36,VIP!$A$2:$O19816,7,FALSE)</f>
        <v>N/A</v>
      </c>
      <c r="I36" s="149" t="str">
        <f>VLOOKUP(E36,VIP!$A$2:$O11781,8,FALSE)</f>
        <v>N/A</v>
      </c>
      <c r="J36" s="149" t="str">
        <f>VLOOKUP(E36,VIP!$A$2:$O11731,8,FALSE)</f>
        <v>N/A</v>
      </c>
      <c r="K36" s="149" t="str">
        <f>VLOOKUP(E36,VIP!$A$2:$O15305,6,0)</f>
        <v>N/A</v>
      </c>
      <c r="L36" s="137" t="s">
        <v>2437</v>
      </c>
      <c r="M36" s="148" t="s">
        <v>2540</v>
      </c>
      <c r="N36" s="96" t="s">
        <v>2448</v>
      </c>
      <c r="O36" s="149" t="s">
        <v>2449</v>
      </c>
      <c r="P36" s="96"/>
      <c r="Q36" s="167">
        <v>44412.605555555558</v>
      </c>
    </row>
    <row r="37" spans="1:23" s="118" customFormat="1" ht="18" x14ac:dyDescent="0.25">
      <c r="A37" s="149" t="str">
        <f>VLOOKUP(E37,'LISTADO ATM'!$A$2:$C$902,3,0)</f>
        <v>DISTRITO NACIONAL</v>
      </c>
      <c r="B37" s="112" t="s">
        <v>2668</v>
      </c>
      <c r="C37" s="97">
        <v>44411.930798611109</v>
      </c>
      <c r="D37" s="97" t="s">
        <v>2464</v>
      </c>
      <c r="E37" s="132">
        <v>911</v>
      </c>
      <c r="F37" s="149" t="str">
        <f>VLOOKUP(E37,VIP!$A$2:$O14866,2,0)</f>
        <v>DRBR911</v>
      </c>
      <c r="G37" s="149" t="str">
        <f>VLOOKUP(E37,'LISTADO ATM'!$A$2:$B$901,2,0)</f>
        <v xml:space="preserve">ATM Oficina Venezuela II </v>
      </c>
      <c r="H37" s="149" t="str">
        <f>VLOOKUP(E37,VIP!$A$2:$O19827,7,FALSE)</f>
        <v>Si</v>
      </c>
      <c r="I37" s="149" t="str">
        <f>VLOOKUP(E37,VIP!$A$2:$O11792,8,FALSE)</f>
        <v>Si</v>
      </c>
      <c r="J37" s="149" t="str">
        <f>VLOOKUP(E37,VIP!$A$2:$O11742,8,FALSE)</f>
        <v>Si</v>
      </c>
      <c r="K37" s="149" t="str">
        <f>VLOOKUP(E37,VIP!$A$2:$O15316,6,0)</f>
        <v>SI</v>
      </c>
      <c r="L37" s="137" t="s">
        <v>2437</v>
      </c>
      <c r="M37" s="148" t="s">
        <v>2540</v>
      </c>
      <c r="N37" s="96" t="s">
        <v>2448</v>
      </c>
      <c r="O37" s="149" t="s">
        <v>2465</v>
      </c>
      <c r="P37" s="96"/>
      <c r="Q37" s="167">
        <v>44412.425208333334</v>
      </c>
    </row>
    <row r="38" spans="1:23" s="118" customFormat="1" ht="18" x14ac:dyDescent="0.25">
      <c r="A38" s="149" t="str">
        <f>VLOOKUP(E38,'LISTADO ATM'!$A$2:$C$902,3,0)</f>
        <v>ESTE</v>
      </c>
      <c r="B38" s="112" t="s">
        <v>2667</v>
      </c>
      <c r="C38" s="97">
        <v>44411.932430555556</v>
      </c>
      <c r="D38" s="97" t="s">
        <v>2464</v>
      </c>
      <c r="E38" s="132">
        <v>844</v>
      </c>
      <c r="F38" s="149" t="str">
        <f>VLOOKUP(E38,VIP!$A$2:$O14865,2,0)</f>
        <v>DRBR844</v>
      </c>
      <c r="G38" s="149" t="str">
        <f>VLOOKUP(E38,'LISTADO ATM'!$A$2:$B$901,2,0)</f>
        <v xml:space="preserve">ATM San Juan Shopping Center (Bávaro) </v>
      </c>
      <c r="H38" s="149" t="str">
        <f>VLOOKUP(E38,VIP!$A$2:$O19826,7,FALSE)</f>
        <v>Si</v>
      </c>
      <c r="I38" s="149" t="str">
        <f>VLOOKUP(E38,VIP!$A$2:$O11791,8,FALSE)</f>
        <v>Si</v>
      </c>
      <c r="J38" s="149" t="str">
        <f>VLOOKUP(E38,VIP!$A$2:$O11741,8,FALSE)</f>
        <v>Si</v>
      </c>
      <c r="K38" s="149" t="str">
        <f>VLOOKUP(E38,VIP!$A$2:$O15315,6,0)</f>
        <v>NO</v>
      </c>
      <c r="L38" s="137" t="s">
        <v>2437</v>
      </c>
      <c r="M38" s="148" t="s">
        <v>2540</v>
      </c>
      <c r="N38" s="96" t="s">
        <v>2448</v>
      </c>
      <c r="O38" s="149" t="s">
        <v>2465</v>
      </c>
      <c r="P38" s="96"/>
      <c r="Q38" s="167">
        <v>44412.605555555558</v>
      </c>
    </row>
    <row r="39" spans="1:23" s="118" customFormat="1" ht="18" x14ac:dyDescent="0.25">
      <c r="A39" s="149" t="str">
        <f>VLOOKUP(E39,'LISTADO ATM'!$A$2:$C$902,3,0)</f>
        <v>DISTRITO NACIONAL</v>
      </c>
      <c r="B39" s="112" t="s">
        <v>2666</v>
      </c>
      <c r="C39" s="97">
        <v>44411.934641203705</v>
      </c>
      <c r="D39" s="97" t="s">
        <v>2444</v>
      </c>
      <c r="E39" s="132">
        <v>710</v>
      </c>
      <c r="F39" s="149" t="str">
        <f>VLOOKUP(E39,VIP!$A$2:$O14864,2,0)</f>
        <v>DRBR506</v>
      </c>
      <c r="G39" s="149" t="str">
        <f>VLOOKUP(E39,'LISTADO ATM'!$A$2:$B$901,2,0)</f>
        <v xml:space="preserve">ATM S/M Soberano </v>
      </c>
      <c r="H39" s="149" t="str">
        <f>VLOOKUP(E39,VIP!$A$2:$O19825,7,FALSE)</f>
        <v>Si</v>
      </c>
      <c r="I39" s="149" t="str">
        <f>VLOOKUP(E39,VIP!$A$2:$O11790,8,FALSE)</f>
        <v>Si</v>
      </c>
      <c r="J39" s="149" t="str">
        <f>VLOOKUP(E39,VIP!$A$2:$O11740,8,FALSE)</f>
        <v>Si</v>
      </c>
      <c r="K39" s="149" t="str">
        <f>VLOOKUP(E39,VIP!$A$2:$O15314,6,0)</f>
        <v>NO</v>
      </c>
      <c r="L39" s="137" t="s">
        <v>2437</v>
      </c>
      <c r="M39" s="148" t="s">
        <v>2540</v>
      </c>
      <c r="N39" s="96" t="s">
        <v>2448</v>
      </c>
      <c r="O39" s="149" t="s">
        <v>2449</v>
      </c>
      <c r="P39" s="96"/>
      <c r="Q39" s="167">
        <v>44412.605555555558</v>
      </c>
    </row>
    <row r="40" spans="1:23" s="118" customFormat="1" ht="18" x14ac:dyDescent="0.25">
      <c r="A40" s="149" t="str">
        <f>VLOOKUP(E40,'LISTADO ATM'!$A$2:$C$902,3,0)</f>
        <v>ESTE</v>
      </c>
      <c r="B40" s="112" t="s">
        <v>2690</v>
      </c>
      <c r="C40" s="97">
        <v>44412.07539351852</v>
      </c>
      <c r="D40" s="97" t="s">
        <v>2464</v>
      </c>
      <c r="E40" s="132">
        <v>293</v>
      </c>
      <c r="F40" s="149" t="str">
        <f>VLOOKUP(E40,VIP!$A$2:$O14870,2,0)</f>
        <v>DRBR293</v>
      </c>
      <c r="G40" s="149" t="str">
        <f>VLOOKUP(E40,'LISTADO ATM'!$A$2:$B$901,2,0)</f>
        <v xml:space="preserve">ATM S/M Nueva Visión (San Pedro) </v>
      </c>
      <c r="H40" s="149" t="str">
        <f>VLOOKUP(E40,VIP!$A$2:$O19831,7,FALSE)</f>
        <v>Si</v>
      </c>
      <c r="I40" s="149" t="str">
        <f>VLOOKUP(E40,VIP!$A$2:$O11796,8,FALSE)</f>
        <v>Si</v>
      </c>
      <c r="J40" s="149" t="str">
        <f>VLOOKUP(E40,VIP!$A$2:$O11746,8,FALSE)</f>
        <v>Si</v>
      </c>
      <c r="K40" s="149" t="str">
        <f>VLOOKUP(E40,VIP!$A$2:$O15320,6,0)</f>
        <v>NO</v>
      </c>
      <c r="L40" s="137" t="s">
        <v>2437</v>
      </c>
      <c r="M40" s="148" t="s">
        <v>2540</v>
      </c>
      <c r="N40" s="96" t="s">
        <v>2448</v>
      </c>
      <c r="O40" s="149" t="s">
        <v>2465</v>
      </c>
      <c r="P40" s="96"/>
      <c r="Q40" s="167">
        <v>44412.605555555558</v>
      </c>
    </row>
    <row r="41" spans="1:23" s="118" customFormat="1" ht="18" x14ac:dyDescent="0.25">
      <c r="A41" s="149" t="str">
        <f>VLOOKUP(E41,'LISTADO ATM'!$A$2:$C$902,3,0)</f>
        <v>SUR</v>
      </c>
      <c r="B41" s="112" t="s">
        <v>2689</v>
      </c>
      <c r="C41" s="97">
        <v>44412.144375000003</v>
      </c>
      <c r="D41" s="97" t="s">
        <v>2464</v>
      </c>
      <c r="E41" s="132">
        <v>765</v>
      </c>
      <c r="F41" s="149" t="str">
        <f>VLOOKUP(E41,VIP!$A$2:$O14869,2,0)</f>
        <v>DRBR191</v>
      </c>
      <c r="G41" s="149" t="str">
        <f>VLOOKUP(E41,'LISTADO ATM'!$A$2:$B$901,2,0)</f>
        <v xml:space="preserve">ATM Oficina Azua I </v>
      </c>
      <c r="H41" s="149" t="str">
        <f>VLOOKUP(E41,VIP!$A$2:$O19830,7,FALSE)</f>
        <v>Si</v>
      </c>
      <c r="I41" s="149" t="str">
        <f>VLOOKUP(E41,VIP!$A$2:$O11795,8,FALSE)</f>
        <v>Si</v>
      </c>
      <c r="J41" s="149" t="str">
        <f>VLOOKUP(E41,VIP!$A$2:$O11745,8,FALSE)</f>
        <v>Si</v>
      </c>
      <c r="K41" s="149" t="str">
        <f>VLOOKUP(E41,VIP!$A$2:$O15319,6,0)</f>
        <v>NO</v>
      </c>
      <c r="L41" s="137" t="s">
        <v>2437</v>
      </c>
      <c r="M41" s="148" t="s">
        <v>2540</v>
      </c>
      <c r="N41" s="96" t="s">
        <v>2448</v>
      </c>
      <c r="O41" s="149" t="s">
        <v>2465</v>
      </c>
      <c r="P41" s="96"/>
      <c r="Q41" s="167">
        <v>44412.605555555558</v>
      </c>
    </row>
    <row r="42" spans="1:23" s="118" customFormat="1" ht="18" x14ac:dyDescent="0.25">
      <c r="A42" s="149" t="str">
        <f>VLOOKUP(E42,'LISTADO ATM'!$A$2:$C$902,3,0)</f>
        <v>DISTRITO NACIONAL</v>
      </c>
      <c r="B42" s="112" t="s">
        <v>2684</v>
      </c>
      <c r="C42" s="97">
        <v>44412.1640625</v>
      </c>
      <c r="D42" s="97" t="s">
        <v>2444</v>
      </c>
      <c r="E42" s="132">
        <v>237</v>
      </c>
      <c r="F42" s="149" t="str">
        <f>VLOOKUP(E42,VIP!$A$2:$O14864,2,0)</f>
        <v>DRBR237</v>
      </c>
      <c r="G42" s="149" t="str">
        <f>VLOOKUP(E42,'LISTADO ATM'!$A$2:$B$901,2,0)</f>
        <v xml:space="preserve">ATM UNP Plaza Vásquez </v>
      </c>
      <c r="H42" s="149" t="str">
        <f>VLOOKUP(E42,VIP!$A$2:$O19825,7,FALSE)</f>
        <v>Si</v>
      </c>
      <c r="I42" s="149" t="str">
        <f>VLOOKUP(E42,VIP!$A$2:$O11790,8,FALSE)</f>
        <v>Si</v>
      </c>
      <c r="J42" s="149" t="str">
        <f>VLOOKUP(E42,VIP!$A$2:$O11740,8,FALSE)</f>
        <v>Si</v>
      </c>
      <c r="K42" s="149" t="str">
        <f>VLOOKUP(E42,VIP!$A$2:$O15314,6,0)</f>
        <v>SI</v>
      </c>
      <c r="L42" s="137" t="s">
        <v>2437</v>
      </c>
      <c r="M42" s="148" t="s">
        <v>2540</v>
      </c>
      <c r="N42" s="96" t="s">
        <v>2448</v>
      </c>
      <c r="O42" s="149" t="s">
        <v>2449</v>
      </c>
      <c r="P42" s="96"/>
      <c r="Q42" s="167">
        <v>44412.605555555558</v>
      </c>
    </row>
    <row r="43" spans="1:23" ht="18" x14ac:dyDescent="0.25">
      <c r="A43" s="150" t="str">
        <f>VLOOKUP(E43,'LISTADO ATM'!$A$2:$C$902,3,0)</f>
        <v>DISTRITO NACIONAL</v>
      </c>
      <c r="B43" s="112" t="s">
        <v>2707</v>
      </c>
      <c r="C43" s="97">
        <v>44412.417453703703</v>
      </c>
      <c r="D43" s="97" t="s">
        <v>2444</v>
      </c>
      <c r="E43" s="132">
        <v>415</v>
      </c>
      <c r="F43" s="150" t="str">
        <f>VLOOKUP(E43,VIP!$A$2:$O14867,2,0)</f>
        <v>DRBR415</v>
      </c>
      <c r="G43" s="150" t="str">
        <f>VLOOKUP(E43,'LISTADO ATM'!$A$2:$B$901,2,0)</f>
        <v xml:space="preserve">ATM Autobanco San Martín I </v>
      </c>
      <c r="H43" s="150" t="str">
        <f>VLOOKUP(E43,VIP!$A$2:$O19828,7,FALSE)</f>
        <v>Si</v>
      </c>
      <c r="I43" s="150" t="str">
        <f>VLOOKUP(E43,VIP!$A$2:$O11793,8,FALSE)</f>
        <v>Si</v>
      </c>
      <c r="J43" s="150" t="str">
        <f>VLOOKUP(E43,VIP!$A$2:$O11743,8,FALSE)</f>
        <v>Si</v>
      </c>
      <c r="K43" s="150" t="str">
        <f>VLOOKUP(E43,VIP!$A$2:$O15317,6,0)</f>
        <v>NO</v>
      </c>
      <c r="L43" s="137" t="s">
        <v>2437</v>
      </c>
      <c r="M43" s="148" t="s">
        <v>2540</v>
      </c>
      <c r="N43" s="96" t="s">
        <v>2448</v>
      </c>
      <c r="O43" s="150" t="s">
        <v>2449</v>
      </c>
      <c r="P43" s="96"/>
      <c r="Q43" s="167">
        <v>44412.605555555558</v>
      </c>
      <c r="R43" s="44"/>
      <c r="S43" s="102"/>
      <c r="T43" s="102"/>
      <c r="U43" s="102"/>
      <c r="V43" s="78"/>
      <c r="W43" s="69"/>
    </row>
    <row r="44" spans="1:23" ht="18" x14ac:dyDescent="0.25">
      <c r="A44" s="150" t="str">
        <f>VLOOKUP(E44,'LISTADO ATM'!$A$2:$C$902,3,0)</f>
        <v>DISTRITO NACIONAL</v>
      </c>
      <c r="B44" s="112" t="s">
        <v>2673</v>
      </c>
      <c r="C44" s="97">
        <v>44411.913090277776</v>
      </c>
      <c r="D44" s="97" t="s">
        <v>2176</v>
      </c>
      <c r="E44" s="132">
        <v>302</v>
      </c>
      <c r="F44" s="150" t="str">
        <f>VLOOKUP(E44,VIP!$A$2:$O14871,2,0)</f>
        <v>DRBR302</v>
      </c>
      <c r="G44" s="150" t="str">
        <f>VLOOKUP(E44,'LISTADO ATM'!$A$2:$B$901,2,0)</f>
        <v xml:space="preserve">ATM S/M Aprezio Los Mameyes  </v>
      </c>
      <c r="H44" s="150" t="str">
        <f>VLOOKUP(E44,VIP!$A$2:$O19832,7,FALSE)</f>
        <v>Si</v>
      </c>
      <c r="I44" s="150" t="str">
        <f>VLOOKUP(E44,VIP!$A$2:$O11797,8,FALSE)</f>
        <v>Si</v>
      </c>
      <c r="J44" s="150" t="str">
        <f>VLOOKUP(E44,VIP!$A$2:$O11747,8,FALSE)</f>
        <v>Si</v>
      </c>
      <c r="K44" s="150" t="str">
        <f>VLOOKUP(E44,VIP!$A$2:$O15321,6,0)</f>
        <v>NO</v>
      </c>
      <c r="L44" s="137" t="s">
        <v>2662</v>
      </c>
      <c r="M44" s="148" t="s">
        <v>2540</v>
      </c>
      <c r="N44" s="148" t="s">
        <v>2602</v>
      </c>
      <c r="O44" s="150" t="s">
        <v>2450</v>
      </c>
      <c r="P44" s="96"/>
      <c r="Q44" s="167">
        <v>44412.605555555558</v>
      </c>
      <c r="R44" s="44"/>
      <c r="S44" s="102"/>
      <c r="T44" s="102"/>
      <c r="U44" s="102"/>
      <c r="V44" s="78"/>
      <c r="W44" s="69"/>
    </row>
    <row r="45" spans="1:23" ht="18" x14ac:dyDescent="0.25">
      <c r="A45" s="150" t="str">
        <f>VLOOKUP(E45,'LISTADO ATM'!$A$2:$C$902,3,0)</f>
        <v>SUR</v>
      </c>
      <c r="B45" s="112" t="s">
        <v>2670</v>
      </c>
      <c r="C45" s="97">
        <v>44411.922314814816</v>
      </c>
      <c r="D45" s="97" t="s">
        <v>2176</v>
      </c>
      <c r="E45" s="132">
        <v>249</v>
      </c>
      <c r="F45" s="150" t="str">
        <f>VLOOKUP(E45,VIP!$A$2:$O14868,2,0)</f>
        <v>DRBR249</v>
      </c>
      <c r="G45" s="150" t="str">
        <f>VLOOKUP(E45,'LISTADO ATM'!$A$2:$B$901,2,0)</f>
        <v xml:space="preserve">ATM Banco Agrícola Neiba </v>
      </c>
      <c r="H45" s="150" t="str">
        <f>VLOOKUP(E45,VIP!$A$2:$O19829,7,FALSE)</f>
        <v>Si</v>
      </c>
      <c r="I45" s="150" t="str">
        <f>VLOOKUP(E45,VIP!$A$2:$O11794,8,FALSE)</f>
        <v>Si</v>
      </c>
      <c r="J45" s="150" t="str">
        <f>VLOOKUP(E45,VIP!$A$2:$O11744,8,FALSE)</f>
        <v>Si</v>
      </c>
      <c r="K45" s="150" t="str">
        <f>VLOOKUP(E45,VIP!$A$2:$O15318,6,0)</f>
        <v>NO</v>
      </c>
      <c r="L45" s="137" t="s">
        <v>2662</v>
      </c>
      <c r="M45" s="148" t="s">
        <v>2540</v>
      </c>
      <c r="N45" s="148" t="s">
        <v>2602</v>
      </c>
      <c r="O45" s="150" t="s">
        <v>2450</v>
      </c>
      <c r="P45" s="96"/>
      <c r="Q45" s="167">
        <v>44412.605555555558</v>
      </c>
      <c r="R45" s="44"/>
      <c r="S45" s="102"/>
      <c r="T45" s="102"/>
      <c r="U45" s="102"/>
      <c r="V45" s="78"/>
      <c r="W45" s="69"/>
    </row>
    <row r="46" spans="1:23" ht="18" x14ac:dyDescent="0.25">
      <c r="A46" s="150" t="str">
        <f>VLOOKUP(E46,'LISTADO ATM'!$A$2:$C$902,3,0)</f>
        <v>DISTRITO NACIONAL</v>
      </c>
      <c r="B46" s="112" t="s">
        <v>2612</v>
      </c>
      <c r="C46" s="97">
        <v>44411.109780092593</v>
      </c>
      <c r="D46" s="97" t="s">
        <v>2444</v>
      </c>
      <c r="E46" s="132">
        <v>235</v>
      </c>
      <c r="F46" s="150" t="str">
        <f>VLOOKUP(E46,VIP!$A$2:$O14861,2,0)</f>
        <v>DRBR235</v>
      </c>
      <c r="G46" s="150" t="str">
        <f>VLOOKUP(E46,'LISTADO ATM'!$A$2:$B$901,2,0)</f>
        <v xml:space="preserve">ATM Oficina Multicentro La Sirena San Isidro </v>
      </c>
      <c r="H46" s="150" t="str">
        <f>VLOOKUP(E46,VIP!$A$2:$O19822,7,FALSE)</f>
        <v>Si</v>
      </c>
      <c r="I46" s="150" t="str">
        <f>VLOOKUP(E46,VIP!$A$2:$O11787,8,FALSE)</f>
        <v>Si</v>
      </c>
      <c r="J46" s="150" t="str">
        <f>VLOOKUP(E46,VIP!$A$2:$O11737,8,FALSE)</f>
        <v>Si</v>
      </c>
      <c r="K46" s="150" t="str">
        <f>VLOOKUP(E46,VIP!$A$2:$O15311,6,0)</f>
        <v>SI</v>
      </c>
      <c r="L46" s="137" t="s">
        <v>2413</v>
      </c>
      <c r="M46" s="148" t="s">
        <v>2540</v>
      </c>
      <c r="N46" s="96" t="s">
        <v>2448</v>
      </c>
      <c r="O46" s="150" t="s">
        <v>2449</v>
      </c>
      <c r="P46" s="96"/>
      <c r="Q46" s="167">
        <v>44412.605555555558</v>
      </c>
      <c r="R46" s="44"/>
      <c r="S46" s="102"/>
      <c r="T46" s="102"/>
      <c r="U46" s="102"/>
      <c r="V46" s="78"/>
      <c r="W46" s="69"/>
    </row>
    <row r="47" spans="1:23" ht="18" x14ac:dyDescent="0.25">
      <c r="A47" s="150" t="str">
        <f>VLOOKUP(E47,'LISTADO ATM'!$A$2:$C$902,3,0)</f>
        <v>ESTE</v>
      </c>
      <c r="B47" s="112" t="s">
        <v>2640</v>
      </c>
      <c r="C47" s="97">
        <v>44411.403819444444</v>
      </c>
      <c r="D47" s="97" t="s">
        <v>2444</v>
      </c>
      <c r="E47" s="132">
        <v>651</v>
      </c>
      <c r="F47" s="150" t="str">
        <f>VLOOKUP(E47,VIP!$A$2:$O14867,2,0)</f>
        <v>DRBR651</v>
      </c>
      <c r="G47" s="150" t="str">
        <f>VLOOKUP(E47,'LISTADO ATM'!$A$2:$B$901,2,0)</f>
        <v>ATM Eco Petroleo Romana</v>
      </c>
      <c r="H47" s="150" t="str">
        <f>VLOOKUP(E47,VIP!$A$2:$O19828,7,FALSE)</f>
        <v>Si</v>
      </c>
      <c r="I47" s="150" t="str">
        <f>VLOOKUP(E47,VIP!$A$2:$O11793,8,FALSE)</f>
        <v>Si</v>
      </c>
      <c r="J47" s="150" t="str">
        <f>VLOOKUP(E47,VIP!$A$2:$O11743,8,FALSE)</f>
        <v>Si</v>
      </c>
      <c r="K47" s="150" t="str">
        <f>VLOOKUP(E47,VIP!$A$2:$O15317,6,0)</f>
        <v>NO</v>
      </c>
      <c r="L47" s="137" t="s">
        <v>2413</v>
      </c>
      <c r="M47" s="148" t="s">
        <v>2540</v>
      </c>
      <c r="N47" s="96" t="s">
        <v>2448</v>
      </c>
      <c r="O47" s="150" t="s">
        <v>2449</v>
      </c>
      <c r="P47" s="96"/>
      <c r="Q47" s="167">
        <v>44412.605555555558</v>
      </c>
      <c r="R47" s="44"/>
      <c r="S47" s="102"/>
      <c r="T47" s="102"/>
      <c r="U47" s="102"/>
      <c r="V47" s="78"/>
      <c r="W47" s="69"/>
    </row>
    <row r="48" spans="1:23" ht="18" x14ac:dyDescent="0.25">
      <c r="A48" s="150" t="str">
        <f>VLOOKUP(E48,'LISTADO ATM'!$A$2:$C$902,3,0)</f>
        <v>NORTE</v>
      </c>
      <c r="B48" s="112" t="s">
        <v>2646</v>
      </c>
      <c r="C48" s="97">
        <v>44411.597361111111</v>
      </c>
      <c r="D48" s="97" t="s">
        <v>2464</v>
      </c>
      <c r="E48" s="132">
        <v>950</v>
      </c>
      <c r="F48" s="150" t="str">
        <f>VLOOKUP(E48,VIP!$A$2:$O14859,2,0)</f>
        <v>DRBR12G</v>
      </c>
      <c r="G48" s="150" t="str">
        <f>VLOOKUP(E48,'LISTADO ATM'!$A$2:$B$901,2,0)</f>
        <v xml:space="preserve">ATM Oficina Monterrico </v>
      </c>
      <c r="H48" s="150" t="str">
        <f>VLOOKUP(E48,VIP!$A$2:$O19820,7,FALSE)</f>
        <v>Si</v>
      </c>
      <c r="I48" s="150" t="str">
        <f>VLOOKUP(E48,VIP!$A$2:$O11785,8,FALSE)</f>
        <v>Si</v>
      </c>
      <c r="J48" s="150" t="str">
        <f>VLOOKUP(E48,VIP!$A$2:$O11735,8,FALSE)</f>
        <v>Si</v>
      </c>
      <c r="K48" s="150" t="str">
        <f>VLOOKUP(E48,VIP!$A$2:$O15309,6,0)</f>
        <v>SI</v>
      </c>
      <c r="L48" s="137" t="s">
        <v>2413</v>
      </c>
      <c r="M48" s="148" t="s">
        <v>2540</v>
      </c>
      <c r="N48" s="96" t="s">
        <v>2448</v>
      </c>
      <c r="O48" s="150" t="s">
        <v>2644</v>
      </c>
      <c r="P48" s="96"/>
      <c r="Q48" s="167">
        <v>44412.425208333334</v>
      </c>
      <c r="R48" s="44"/>
      <c r="S48" s="102"/>
      <c r="T48" s="102"/>
      <c r="U48" s="102"/>
      <c r="V48" s="78"/>
      <c r="W48" s="69"/>
    </row>
    <row r="49" spans="1:23" ht="18" x14ac:dyDescent="0.25">
      <c r="A49" s="150" t="str">
        <f>VLOOKUP(E49,'LISTADO ATM'!$A$2:$C$902,3,0)</f>
        <v>ESTE</v>
      </c>
      <c r="B49" s="112" t="s">
        <v>2661</v>
      </c>
      <c r="C49" s="97">
        <v>44411.670312499999</v>
      </c>
      <c r="D49" s="97" t="s">
        <v>2444</v>
      </c>
      <c r="E49" s="132">
        <v>630</v>
      </c>
      <c r="F49" s="150" t="str">
        <f>VLOOKUP(E49,VIP!$A$2:$O14874,2,0)</f>
        <v>DRBR112</v>
      </c>
      <c r="G49" s="150" t="str">
        <f>VLOOKUP(E49,'LISTADO ATM'!$A$2:$B$901,2,0)</f>
        <v xml:space="preserve">ATM Oficina Plaza Zaglul (SPM) </v>
      </c>
      <c r="H49" s="150" t="str">
        <f>VLOOKUP(E49,VIP!$A$2:$O19835,7,FALSE)</f>
        <v>Si</v>
      </c>
      <c r="I49" s="150" t="str">
        <f>VLOOKUP(E49,VIP!$A$2:$O11800,8,FALSE)</f>
        <v>Si</v>
      </c>
      <c r="J49" s="150" t="str">
        <f>VLOOKUP(E49,VIP!$A$2:$O11750,8,FALSE)</f>
        <v>Si</v>
      </c>
      <c r="K49" s="150" t="str">
        <f>VLOOKUP(E49,VIP!$A$2:$O15324,6,0)</f>
        <v>NO</v>
      </c>
      <c r="L49" s="137" t="s">
        <v>2413</v>
      </c>
      <c r="M49" s="148" t="s">
        <v>2540</v>
      </c>
      <c r="N49" s="96" t="s">
        <v>2448</v>
      </c>
      <c r="O49" s="150" t="s">
        <v>2449</v>
      </c>
      <c r="P49" s="96"/>
      <c r="Q49" s="167">
        <v>44412.605555555558</v>
      </c>
      <c r="R49" s="44"/>
      <c r="S49" s="102"/>
      <c r="T49" s="102"/>
      <c r="U49" s="102"/>
      <c r="V49" s="78"/>
      <c r="W49" s="69"/>
    </row>
    <row r="50" spans="1:23" ht="18" x14ac:dyDescent="0.25">
      <c r="A50" s="156" t="str">
        <f>VLOOKUP(E50,'LISTADO ATM'!$A$2:$C$902,3,0)</f>
        <v>ESTE</v>
      </c>
      <c r="B50" s="112" t="s">
        <v>2660</v>
      </c>
      <c r="C50" s="97">
        <v>44411.674525462964</v>
      </c>
      <c r="D50" s="97" t="s">
        <v>2444</v>
      </c>
      <c r="E50" s="132">
        <v>963</v>
      </c>
      <c r="F50" s="156" t="str">
        <f>VLOOKUP(E50,VIP!$A$2:$O14872,2,0)</f>
        <v>DRBR963</v>
      </c>
      <c r="G50" s="156" t="str">
        <f>VLOOKUP(E50,'LISTADO ATM'!$A$2:$B$901,2,0)</f>
        <v xml:space="preserve">ATM Multiplaza La Romana </v>
      </c>
      <c r="H50" s="156" t="str">
        <f>VLOOKUP(E50,VIP!$A$2:$O19833,7,FALSE)</f>
        <v>Si</v>
      </c>
      <c r="I50" s="156" t="str">
        <f>VLOOKUP(E50,VIP!$A$2:$O11798,8,FALSE)</f>
        <v>Si</v>
      </c>
      <c r="J50" s="156" t="str">
        <f>VLOOKUP(E50,VIP!$A$2:$O11748,8,FALSE)</f>
        <v>Si</v>
      </c>
      <c r="K50" s="156" t="str">
        <f>VLOOKUP(E50,VIP!$A$2:$O15322,6,0)</f>
        <v>NO</v>
      </c>
      <c r="L50" s="137" t="s">
        <v>2413</v>
      </c>
      <c r="M50" s="148" t="s">
        <v>2540</v>
      </c>
      <c r="N50" s="96" t="s">
        <v>2448</v>
      </c>
      <c r="O50" s="156" t="s">
        <v>2449</v>
      </c>
      <c r="P50" s="96"/>
      <c r="Q50" s="167">
        <v>44412.605555555558</v>
      </c>
      <c r="R50" s="44"/>
      <c r="S50" s="102"/>
      <c r="T50" s="102"/>
      <c r="U50" s="102"/>
      <c r="V50" s="78"/>
      <c r="W50" s="69"/>
    </row>
    <row r="51" spans="1:23" ht="18" x14ac:dyDescent="0.25">
      <c r="A51" s="156" t="str">
        <f>VLOOKUP(E51,'LISTADO ATM'!$A$2:$C$902,3,0)</f>
        <v>DISTRITO NACIONAL</v>
      </c>
      <c r="B51" s="112" t="s">
        <v>2658</v>
      </c>
      <c r="C51" s="97">
        <v>44411.71603009259</v>
      </c>
      <c r="D51" s="97" t="s">
        <v>2444</v>
      </c>
      <c r="E51" s="132">
        <v>769</v>
      </c>
      <c r="F51" s="156" t="str">
        <f>VLOOKUP(E51,VIP!$A$2:$O14866,2,0)</f>
        <v>DRBR769</v>
      </c>
      <c r="G51" s="156" t="str">
        <f>VLOOKUP(E51,'LISTADO ATM'!$A$2:$B$901,2,0)</f>
        <v>ATM UNP Pablo Mella Morales</v>
      </c>
      <c r="H51" s="156" t="str">
        <f>VLOOKUP(E51,VIP!$A$2:$O19827,7,FALSE)</f>
        <v>Si</v>
      </c>
      <c r="I51" s="156" t="str">
        <f>VLOOKUP(E51,VIP!$A$2:$O11792,8,FALSE)</f>
        <v>Si</v>
      </c>
      <c r="J51" s="156" t="str">
        <f>VLOOKUP(E51,VIP!$A$2:$O11742,8,FALSE)</f>
        <v>Si</v>
      </c>
      <c r="K51" s="156" t="str">
        <f>VLOOKUP(E51,VIP!$A$2:$O15316,6,0)</f>
        <v>NO</v>
      </c>
      <c r="L51" s="137" t="s">
        <v>2413</v>
      </c>
      <c r="M51" s="148" t="s">
        <v>2540</v>
      </c>
      <c r="N51" s="96" t="s">
        <v>2448</v>
      </c>
      <c r="O51" s="156" t="s">
        <v>2449</v>
      </c>
      <c r="P51" s="96"/>
      <c r="Q51" s="167">
        <v>44412.605555555558</v>
      </c>
      <c r="R51" s="44"/>
      <c r="S51" s="102"/>
      <c r="T51" s="102"/>
      <c r="U51" s="102"/>
      <c r="V51" s="78"/>
      <c r="W51" s="69"/>
    </row>
    <row r="52" spans="1:23" ht="18" x14ac:dyDescent="0.25">
      <c r="A52" s="156" t="str">
        <f>VLOOKUP(E52,'LISTADO ATM'!$A$2:$C$902,3,0)</f>
        <v>DISTRITO NACIONAL</v>
      </c>
      <c r="B52" s="112" t="s">
        <v>2680</v>
      </c>
      <c r="C52" s="97">
        <v>44411.815057870372</v>
      </c>
      <c r="D52" s="97" t="s">
        <v>2444</v>
      </c>
      <c r="E52" s="132">
        <v>904</v>
      </c>
      <c r="F52" s="156" t="str">
        <f>VLOOKUP(E52,VIP!$A$2:$O14879,2,0)</f>
        <v>DRBR24B</v>
      </c>
      <c r="G52" s="156" t="str">
        <f>VLOOKUP(E52,'LISTADO ATM'!$A$2:$B$901,2,0)</f>
        <v xml:space="preserve">ATM Oficina Multicentro La Sirena Churchill </v>
      </c>
      <c r="H52" s="156" t="str">
        <f>VLOOKUP(E52,VIP!$A$2:$O19840,7,FALSE)</f>
        <v>Si</v>
      </c>
      <c r="I52" s="156" t="str">
        <f>VLOOKUP(E52,VIP!$A$2:$O11805,8,FALSE)</f>
        <v>Si</v>
      </c>
      <c r="J52" s="156" t="str">
        <f>VLOOKUP(E52,VIP!$A$2:$O11755,8,FALSE)</f>
        <v>Si</v>
      </c>
      <c r="K52" s="156" t="str">
        <f>VLOOKUP(E52,VIP!$A$2:$O15329,6,0)</f>
        <v>SI</v>
      </c>
      <c r="L52" s="137" t="s">
        <v>2413</v>
      </c>
      <c r="M52" s="148" t="s">
        <v>2540</v>
      </c>
      <c r="N52" s="96" t="s">
        <v>2448</v>
      </c>
      <c r="O52" s="156" t="s">
        <v>2449</v>
      </c>
      <c r="P52" s="96"/>
      <c r="Q52" s="167">
        <v>44412.605555555558</v>
      </c>
      <c r="R52" s="44"/>
      <c r="S52" s="102"/>
      <c r="T52" s="102"/>
      <c r="U52" s="102"/>
      <c r="V52" s="78"/>
      <c r="W52" s="69"/>
    </row>
    <row r="53" spans="1:23" ht="18" x14ac:dyDescent="0.25">
      <c r="A53" s="156" t="str">
        <f>VLOOKUP(E53,'LISTADO ATM'!$A$2:$C$902,3,0)</f>
        <v>SUR</v>
      </c>
      <c r="B53" s="112" t="s">
        <v>2679</v>
      </c>
      <c r="C53" s="97">
        <v>44411.826655092591</v>
      </c>
      <c r="D53" s="97" t="s">
        <v>2464</v>
      </c>
      <c r="E53" s="132">
        <v>750</v>
      </c>
      <c r="F53" s="156" t="str">
        <f>VLOOKUP(E53,VIP!$A$2:$O14878,2,0)</f>
        <v>DRBR265</v>
      </c>
      <c r="G53" s="156" t="str">
        <f>VLOOKUP(E53,'LISTADO ATM'!$A$2:$B$901,2,0)</f>
        <v xml:space="preserve">ATM UNP Duvergé </v>
      </c>
      <c r="H53" s="156" t="str">
        <f>VLOOKUP(E53,VIP!$A$2:$O19839,7,FALSE)</f>
        <v>Si</v>
      </c>
      <c r="I53" s="156" t="str">
        <f>VLOOKUP(E53,VIP!$A$2:$O11804,8,FALSE)</f>
        <v>Si</v>
      </c>
      <c r="J53" s="156" t="str">
        <f>VLOOKUP(E53,VIP!$A$2:$O11754,8,FALSE)</f>
        <v>Si</v>
      </c>
      <c r="K53" s="156" t="str">
        <f>VLOOKUP(E53,VIP!$A$2:$O15328,6,0)</f>
        <v>SI</v>
      </c>
      <c r="L53" s="137" t="s">
        <v>2413</v>
      </c>
      <c r="M53" s="148" t="s">
        <v>2540</v>
      </c>
      <c r="N53" s="96" t="s">
        <v>2448</v>
      </c>
      <c r="O53" s="156" t="s">
        <v>2465</v>
      </c>
      <c r="P53" s="96"/>
      <c r="Q53" s="167">
        <v>44412.425208333334</v>
      </c>
      <c r="R53" s="44"/>
      <c r="S53" s="102"/>
      <c r="T53" s="102"/>
      <c r="U53" s="102"/>
      <c r="V53" s="78"/>
      <c r="W53" s="69"/>
    </row>
    <row r="54" spans="1:23" ht="18" x14ac:dyDescent="0.25">
      <c r="A54" s="156" t="str">
        <f>VLOOKUP(E54,'LISTADO ATM'!$A$2:$C$902,3,0)</f>
        <v>DISTRITO NACIONAL</v>
      </c>
      <c r="B54" s="112" t="s">
        <v>2677</v>
      </c>
      <c r="C54" s="97">
        <v>44411.907951388886</v>
      </c>
      <c r="D54" s="97" t="s">
        <v>2444</v>
      </c>
      <c r="E54" s="132">
        <v>540</v>
      </c>
      <c r="F54" s="156" t="str">
        <f>VLOOKUP(E54,VIP!$A$2:$O14875,2,0)</f>
        <v>DRBR540</v>
      </c>
      <c r="G54" s="156" t="str">
        <f>VLOOKUP(E54,'LISTADO ATM'!$A$2:$B$901,2,0)</f>
        <v xml:space="preserve">ATM Autoservicio Sambil I </v>
      </c>
      <c r="H54" s="156" t="str">
        <f>VLOOKUP(E54,VIP!$A$2:$O19836,7,FALSE)</f>
        <v>Si</v>
      </c>
      <c r="I54" s="156" t="str">
        <f>VLOOKUP(E54,VIP!$A$2:$O11801,8,FALSE)</f>
        <v>Si</v>
      </c>
      <c r="J54" s="156" t="str">
        <f>VLOOKUP(E54,VIP!$A$2:$O11751,8,FALSE)</f>
        <v>Si</v>
      </c>
      <c r="K54" s="156" t="str">
        <f>VLOOKUP(E54,VIP!$A$2:$O15325,6,0)</f>
        <v>NO</v>
      </c>
      <c r="L54" s="137" t="s">
        <v>2413</v>
      </c>
      <c r="M54" s="148" t="s">
        <v>2540</v>
      </c>
      <c r="N54" s="96" t="s">
        <v>2448</v>
      </c>
      <c r="O54" s="156" t="s">
        <v>2449</v>
      </c>
      <c r="P54" s="96"/>
      <c r="Q54" s="167">
        <v>44412.605555555558</v>
      </c>
      <c r="R54" s="44"/>
      <c r="S54" s="102"/>
      <c r="T54" s="102"/>
      <c r="U54" s="102"/>
      <c r="V54" s="78"/>
      <c r="W54" s="69"/>
    </row>
    <row r="55" spans="1:23" ht="18" x14ac:dyDescent="0.25">
      <c r="A55" s="156" t="str">
        <f>VLOOKUP(E55,'LISTADO ATM'!$A$2:$C$902,3,0)</f>
        <v>DISTRITO NACIONAL</v>
      </c>
      <c r="B55" s="112" t="s">
        <v>2676</v>
      </c>
      <c r="C55" s="97">
        <v>44411.910671296297</v>
      </c>
      <c r="D55" s="97" t="s">
        <v>2464</v>
      </c>
      <c r="E55" s="132">
        <v>946</v>
      </c>
      <c r="F55" s="156" t="str">
        <f>VLOOKUP(E55,VIP!$A$2:$O14874,2,0)</f>
        <v>DRBR24R</v>
      </c>
      <c r="G55" s="156" t="str">
        <f>VLOOKUP(E55,'LISTADO ATM'!$A$2:$B$901,2,0)</f>
        <v xml:space="preserve">ATM Oficina Núñez de Cáceres I </v>
      </c>
      <c r="H55" s="156" t="str">
        <f>VLOOKUP(E55,VIP!$A$2:$O19835,7,FALSE)</f>
        <v>Si</v>
      </c>
      <c r="I55" s="156" t="str">
        <f>VLOOKUP(E55,VIP!$A$2:$O11800,8,FALSE)</f>
        <v>Si</v>
      </c>
      <c r="J55" s="156" t="str">
        <f>VLOOKUP(E55,VIP!$A$2:$O11750,8,FALSE)</f>
        <v>Si</v>
      </c>
      <c r="K55" s="156" t="str">
        <f>VLOOKUP(E55,VIP!$A$2:$O15324,6,0)</f>
        <v>NO</v>
      </c>
      <c r="L55" s="137" t="s">
        <v>2413</v>
      </c>
      <c r="M55" s="148" t="s">
        <v>2540</v>
      </c>
      <c r="N55" s="96" t="s">
        <v>2448</v>
      </c>
      <c r="O55" s="156" t="s">
        <v>2465</v>
      </c>
      <c r="P55" s="96"/>
      <c r="Q55" s="167">
        <v>44412.605555555558</v>
      </c>
      <c r="R55" s="44"/>
      <c r="S55" s="102"/>
      <c r="T55" s="102"/>
      <c r="U55" s="102"/>
      <c r="V55" s="78"/>
      <c r="W55" s="69"/>
    </row>
    <row r="56" spans="1:23" ht="18" x14ac:dyDescent="0.25">
      <c r="A56" s="156" t="str">
        <f>VLOOKUP(E56,'LISTADO ATM'!$A$2:$C$902,3,0)</f>
        <v>NORTE</v>
      </c>
      <c r="B56" s="112" t="s">
        <v>2675</v>
      </c>
      <c r="C56" s="97">
        <v>44411.911840277775</v>
      </c>
      <c r="D56" s="97" t="s">
        <v>2594</v>
      </c>
      <c r="E56" s="132">
        <v>633</v>
      </c>
      <c r="F56" s="156" t="str">
        <f>VLOOKUP(E56,VIP!$A$2:$O14873,2,0)</f>
        <v>DRBR260</v>
      </c>
      <c r="G56" s="156" t="str">
        <f>VLOOKUP(E56,'LISTADO ATM'!$A$2:$B$901,2,0)</f>
        <v xml:space="preserve">ATM Autobanco Las Colinas </v>
      </c>
      <c r="H56" s="156" t="str">
        <f>VLOOKUP(E56,VIP!$A$2:$O19834,7,FALSE)</f>
        <v>Si</v>
      </c>
      <c r="I56" s="156" t="str">
        <f>VLOOKUP(E56,VIP!$A$2:$O11799,8,FALSE)</f>
        <v>Si</v>
      </c>
      <c r="J56" s="156" t="str">
        <f>VLOOKUP(E56,VIP!$A$2:$O11749,8,FALSE)</f>
        <v>Si</v>
      </c>
      <c r="K56" s="156" t="str">
        <f>VLOOKUP(E56,VIP!$A$2:$O15323,6,0)</f>
        <v>SI</v>
      </c>
      <c r="L56" s="137" t="s">
        <v>2413</v>
      </c>
      <c r="M56" s="148" t="s">
        <v>2540</v>
      </c>
      <c r="N56" s="148" t="s">
        <v>2602</v>
      </c>
      <c r="O56" s="156" t="s">
        <v>2595</v>
      </c>
      <c r="P56" s="96"/>
      <c r="Q56" s="167">
        <v>44412.605555555558</v>
      </c>
      <c r="R56" s="44"/>
      <c r="S56" s="102"/>
      <c r="T56" s="102"/>
      <c r="U56" s="102"/>
      <c r="V56" s="78"/>
      <c r="W56" s="69"/>
    </row>
    <row r="57" spans="1:23" ht="18" x14ac:dyDescent="0.25">
      <c r="A57" s="156" t="str">
        <f>VLOOKUP(E57,'LISTADO ATM'!$A$2:$C$902,3,0)</f>
        <v>DISTRITO NACIONAL</v>
      </c>
      <c r="B57" s="112" t="s">
        <v>2669</v>
      </c>
      <c r="C57" s="97">
        <v>44411.929259259261</v>
      </c>
      <c r="D57" s="97" t="s">
        <v>2444</v>
      </c>
      <c r="E57" s="132">
        <v>884</v>
      </c>
      <c r="F57" s="156" t="str">
        <f>VLOOKUP(E57,VIP!$A$2:$O14867,2,0)</f>
        <v>DRBR884</v>
      </c>
      <c r="G57" s="156" t="str">
        <f>VLOOKUP(E57,'LISTADO ATM'!$A$2:$B$901,2,0)</f>
        <v xml:space="preserve">ATM UNP Olé Sabana Perdida </v>
      </c>
      <c r="H57" s="156" t="str">
        <f>VLOOKUP(E57,VIP!$A$2:$O19828,7,FALSE)</f>
        <v>Si</v>
      </c>
      <c r="I57" s="156" t="str">
        <f>VLOOKUP(E57,VIP!$A$2:$O11793,8,FALSE)</f>
        <v>Si</v>
      </c>
      <c r="J57" s="156" t="str">
        <f>VLOOKUP(E57,VIP!$A$2:$O11743,8,FALSE)</f>
        <v>Si</v>
      </c>
      <c r="K57" s="156" t="str">
        <f>VLOOKUP(E57,VIP!$A$2:$O15317,6,0)</f>
        <v>NO</v>
      </c>
      <c r="L57" s="137" t="s">
        <v>2413</v>
      </c>
      <c r="M57" s="148" t="s">
        <v>2540</v>
      </c>
      <c r="N57" s="96" t="s">
        <v>2448</v>
      </c>
      <c r="O57" s="156" t="s">
        <v>2449</v>
      </c>
      <c r="P57" s="96"/>
      <c r="Q57" s="167">
        <v>44412.605555555558</v>
      </c>
      <c r="R57" s="44"/>
      <c r="S57" s="102"/>
      <c r="T57" s="102"/>
      <c r="U57" s="102"/>
      <c r="V57" s="78"/>
      <c r="W57" s="69"/>
    </row>
    <row r="58" spans="1:23" ht="18" x14ac:dyDescent="0.25">
      <c r="A58" s="156" t="str">
        <f>VLOOKUP(E58,'LISTADO ATM'!$A$2:$C$902,3,0)</f>
        <v>ESTE</v>
      </c>
      <c r="B58" s="112" t="s">
        <v>2687</v>
      </c>
      <c r="C58" s="97">
        <v>44412.156724537039</v>
      </c>
      <c r="D58" s="97" t="s">
        <v>2464</v>
      </c>
      <c r="E58" s="132">
        <v>609</v>
      </c>
      <c r="F58" s="156" t="str">
        <f>VLOOKUP(E58,VIP!$A$2:$O14867,2,0)</f>
        <v>DRBR120</v>
      </c>
      <c r="G58" s="156" t="str">
        <f>VLOOKUP(E58,'LISTADO ATM'!$A$2:$B$901,2,0)</f>
        <v xml:space="preserve">ATM S/M Jumbo (San Pedro) </v>
      </c>
      <c r="H58" s="156" t="str">
        <f>VLOOKUP(E58,VIP!$A$2:$O19828,7,FALSE)</f>
        <v>Si</v>
      </c>
      <c r="I58" s="156" t="str">
        <f>VLOOKUP(E58,VIP!$A$2:$O11793,8,FALSE)</f>
        <v>Si</v>
      </c>
      <c r="J58" s="156" t="str">
        <f>VLOOKUP(E58,VIP!$A$2:$O11743,8,FALSE)</f>
        <v>Si</v>
      </c>
      <c r="K58" s="156" t="str">
        <f>VLOOKUP(E58,VIP!$A$2:$O15317,6,0)</f>
        <v>NO</v>
      </c>
      <c r="L58" s="137" t="s">
        <v>2413</v>
      </c>
      <c r="M58" s="148" t="s">
        <v>2540</v>
      </c>
      <c r="N58" s="96" t="s">
        <v>2448</v>
      </c>
      <c r="O58" s="156" t="s">
        <v>2465</v>
      </c>
      <c r="P58" s="96"/>
      <c r="Q58" s="167">
        <v>44412.605555555558</v>
      </c>
      <c r="R58" s="44"/>
      <c r="S58" s="102"/>
      <c r="T58" s="102"/>
      <c r="U58" s="102"/>
      <c r="V58" s="78"/>
      <c r="W58" s="69"/>
    </row>
    <row r="59" spans="1:23" ht="18" x14ac:dyDescent="0.25">
      <c r="A59" s="156" t="str">
        <f>VLOOKUP(E59,'LISTADO ATM'!$A$2:$C$902,3,0)</f>
        <v>NORTE</v>
      </c>
      <c r="B59" s="112" t="s">
        <v>2686</v>
      </c>
      <c r="C59" s="97">
        <v>44412.159594907411</v>
      </c>
      <c r="D59" s="97" t="s">
        <v>2464</v>
      </c>
      <c r="E59" s="132">
        <v>405</v>
      </c>
      <c r="F59" s="156" t="str">
        <f>VLOOKUP(E59,VIP!$A$2:$O14866,2,0)</f>
        <v>DRBR405</v>
      </c>
      <c r="G59" s="156" t="str">
        <f>VLOOKUP(E59,'LISTADO ATM'!$A$2:$B$901,2,0)</f>
        <v xml:space="preserve">ATM UNP Loma de Cabrera </v>
      </c>
      <c r="H59" s="156" t="str">
        <f>VLOOKUP(E59,VIP!$A$2:$O19827,7,FALSE)</f>
        <v>Si</v>
      </c>
      <c r="I59" s="156" t="str">
        <f>VLOOKUP(E59,VIP!$A$2:$O11792,8,FALSE)</f>
        <v>Si</v>
      </c>
      <c r="J59" s="156" t="str">
        <f>VLOOKUP(E59,VIP!$A$2:$O11742,8,FALSE)</f>
        <v>Si</v>
      </c>
      <c r="K59" s="156" t="str">
        <f>VLOOKUP(E59,VIP!$A$2:$O15316,6,0)</f>
        <v>NO</v>
      </c>
      <c r="L59" s="137" t="s">
        <v>2413</v>
      </c>
      <c r="M59" s="148" t="s">
        <v>2540</v>
      </c>
      <c r="N59" s="96" t="s">
        <v>2448</v>
      </c>
      <c r="O59" s="156" t="s">
        <v>2465</v>
      </c>
      <c r="P59" s="96"/>
      <c r="Q59" s="167">
        <v>44412.605555555558</v>
      </c>
      <c r="R59" s="44"/>
      <c r="S59" s="102"/>
      <c r="T59" s="102"/>
      <c r="U59" s="102"/>
      <c r="V59" s="78"/>
      <c r="W59" s="69"/>
    </row>
    <row r="60" spans="1:23" ht="18" x14ac:dyDescent="0.25">
      <c r="A60" s="156" t="str">
        <f>VLOOKUP(E60,'LISTADO ATM'!$A$2:$C$902,3,0)</f>
        <v>NORTE</v>
      </c>
      <c r="B60" s="112" t="s">
        <v>2698</v>
      </c>
      <c r="C60" s="97">
        <v>44412.352303240739</v>
      </c>
      <c r="D60" s="97" t="s">
        <v>2464</v>
      </c>
      <c r="E60" s="132">
        <v>687</v>
      </c>
      <c r="F60" s="156" t="str">
        <f>VLOOKUP(E60,VIP!$A$2:$O14864,2,0)</f>
        <v>DRBR687</v>
      </c>
      <c r="G60" s="156" t="str">
        <f>VLOOKUP(E60,'LISTADO ATM'!$A$2:$B$901,2,0)</f>
        <v>ATM Oficina Monterrico II</v>
      </c>
      <c r="H60" s="156" t="str">
        <f>VLOOKUP(E60,VIP!$A$2:$O19825,7,FALSE)</f>
        <v>NO</v>
      </c>
      <c r="I60" s="156" t="str">
        <f>VLOOKUP(E60,VIP!$A$2:$O11790,8,FALSE)</f>
        <v>NO</v>
      </c>
      <c r="J60" s="156" t="str">
        <f>VLOOKUP(E60,VIP!$A$2:$O11740,8,FALSE)</f>
        <v>NO</v>
      </c>
      <c r="K60" s="156" t="str">
        <f>VLOOKUP(E60,VIP!$A$2:$O15314,6,0)</f>
        <v>SI</v>
      </c>
      <c r="L60" s="137" t="s">
        <v>2413</v>
      </c>
      <c r="M60" s="148" t="s">
        <v>2540</v>
      </c>
      <c r="N60" s="96" t="s">
        <v>2448</v>
      </c>
      <c r="O60" s="156" t="s">
        <v>2644</v>
      </c>
      <c r="P60" s="96"/>
      <c r="Q60" s="167">
        <v>44412.605555555558</v>
      </c>
      <c r="R60" s="44"/>
      <c r="S60" s="102"/>
      <c r="T60" s="102"/>
      <c r="U60" s="102"/>
      <c r="V60" s="78"/>
      <c r="W60" s="69"/>
    </row>
    <row r="61" spans="1:23" ht="18" x14ac:dyDescent="0.25">
      <c r="A61" s="156" t="str">
        <f>VLOOKUP(E61,'LISTADO ATM'!$A$2:$C$902,3,0)</f>
        <v>ESTE</v>
      </c>
      <c r="B61" s="112" t="s">
        <v>2711</v>
      </c>
      <c r="C61" s="97">
        <v>44412.402233796296</v>
      </c>
      <c r="D61" s="97" t="s">
        <v>2444</v>
      </c>
      <c r="E61" s="132">
        <v>427</v>
      </c>
      <c r="F61" s="156" t="str">
        <f>VLOOKUP(E61,VIP!$A$2:$O14871,2,0)</f>
        <v>DRBR427</v>
      </c>
      <c r="G61" s="156" t="str">
        <f>VLOOKUP(E61,'LISTADO ATM'!$A$2:$B$901,2,0)</f>
        <v xml:space="preserve">ATM Almacenes Iberia (Hato Mayor) </v>
      </c>
      <c r="H61" s="156" t="str">
        <f>VLOOKUP(E61,VIP!$A$2:$O19832,7,FALSE)</f>
        <v>Si</v>
      </c>
      <c r="I61" s="156" t="str">
        <f>VLOOKUP(E61,VIP!$A$2:$O11797,8,FALSE)</f>
        <v>Si</v>
      </c>
      <c r="J61" s="156" t="str">
        <f>VLOOKUP(E61,VIP!$A$2:$O11747,8,FALSE)</f>
        <v>Si</v>
      </c>
      <c r="K61" s="156" t="str">
        <f>VLOOKUP(E61,VIP!$A$2:$O15321,6,0)</f>
        <v>NO</v>
      </c>
      <c r="L61" s="137" t="s">
        <v>2413</v>
      </c>
      <c r="M61" s="148" t="s">
        <v>2540</v>
      </c>
      <c r="N61" s="96" t="s">
        <v>2448</v>
      </c>
      <c r="O61" s="156" t="s">
        <v>2449</v>
      </c>
      <c r="P61" s="96"/>
      <c r="Q61" s="167">
        <v>44412.605555555558</v>
      </c>
      <c r="R61" s="44"/>
      <c r="S61" s="102"/>
      <c r="T61" s="102"/>
      <c r="U61" s="102"/>
      <c r="V61" s="78"/>
      <c r="W61" s="69"/>
    </row>
    <row r="62" spans="1:23" ht="18" x14ac:dyDescent="0.25">
      <c r="A62" s="156" t="str">
        <f>VLOOKUP(E62,'LISTADO ATM'!$A$2:$C$902,3,0)</f>
        <v>NORTE</v>
      </c>
      <c r="B62" s="112" t="s">
        <v>2744</v>
      </c>
      <c r="C62" s="97">
        <v>44412.461296296293</v>
      </c>
      <c r="D62" s="97" t="s">
        <v>2444</v>
      </c>
      <c r="E62" s="132">
        <v>851</v>
      </c>
      <c r="F62" s="156" t="str">
        <f>VLOOKUP(E62,VIP!$A$2:$O14886,2,0)</f>
        <v>DRBR851</v>
      </c>
      <c r="G62" s="156" t="str">
        <f>VLOOKUP(E62,'LISTADO ATM'!$A$2:$B$901,2,0)</f>
        <v xml:space="preserve">ATM Hospital Vinicio Calventi </v>
      </c>
      <c r="H62" s="156" t="str">
        <f>VLOOKUP(E62,VIP!$A$2:$O19847,7,FALSE)</f>
        <v>Si</v>
      </c>
      <c r="I62" s="156" t="str">
        <f>VLOOKUP(E62,VIP!$A$2:$O11812,8,FALSE)</f>
        <v>Si</v>
      </c>
      <c r="J62" s="156" t="str">
        <f>VLOOKUP(E62,VIP!$A$2:$O11762,8,FALSE)</f>
        <v>Si</v>
      </c>
      <c r="K62" s="156" t="str">
        <f>VLOOKUP(E62,VIP!$A$2:$O15336,6,0)</f>
        <v>NO</v>
      </c>
      <c r="L62" s="137" t="s">
        <v>2413</v>
      </c>
      <c r="M62" s="148" t="s">
        <v>2540</v>
      </c>
      <c r="N62" s="96" t="s">
        <v>2448</v>
      </c>
      <c r="O62" s="156" t="s">
        <v>2449</v>
      </c>
      <c r="P62" s="96"/>
      <c r="Q62" s="167">
        <v>44412.605555555558</v>
      </c>
      <c r="R62" s="44"/>
      <c r="S62" s="102"/>
      <c r="T62" s="102"/>
      <c r="U62" s="102"/>
      <c r="V62" s="78"/>
      <c r="W62" s="69"/>
    </row>
    <row r="63" spans="1:23" ht="18" x14ac:dyDescent="0.25">
      <c r="A63" s="156" t="str">
        <f>VLOOKUP(E63,'LISTADO ATM'!$A$2:$C$902,3,0)</f>
        <v>DISTRITO NACIONAL</v>
      </c>
      <c r="B63" s="112" t="s">
        <v>2743</v>
      </c>
      <c r="C63" s="97">
        <v>44412.463136574072</v>
      </c>
      <c r="D63" s="97" t="s">
        <v>2444</v>
      </c>
      <c r="E63" s="132">
        <v>486</v>
      </c>
      <c r="F63" s="156" t="str">
        <f>VLOOKUP(E63,VIP!$A$2:$O14885,2,0)</f>
        <v>DRBR486</v>
      </c>
      <c r="G63" s="156" t="str">
        <f>VLOOKUP(E63,'LISTADO ATM'!$A$2:$B$901,2,0)</f>
        <v xml:space="preserve">ATM Olé La Caleta </v>
      </c>
      <c r="H63" s="156" t="str">
        <f>VLOOKUP(E63,VIP!$A$2:$O19846,7,FALSE)</f>
        <v>Si</v>
      </c>
      <c r="I63" s="156" t="str">
        <f>VLOOKUP(E63,VIP!$A$2:$O11811,8,FALSE)</f>
        <v>Si</v>
      </c>
      <c r="J63" s="156" t="str">
        <f>VLOOKUP(E63,VIP!$A$2:$O11761,8,FALSE)</f>
        <v>Si</v>
      </c>
      <c r="K63" s="156" t="str">
        <f>VLOOKUP(E63,VIP!$A$2:$O15335,6,0)</f>
        <v>NO</v>
      </c>
      <c r="L63" s="137" t="s">
        <v>2413</v>
      </c>
      <c r="M63" s="148" t="s">
        <v>2540</v>
      </c>
      <c r="N63" s="96" t="s">
        <v>2448</v>
      </c>
      <c r="O63" s="156" t="s">
        <v>2449</v>
      </c>
      <c r="P63" s="96"/>
      <c r="Q63" s="167">
        <v>44412.605555555558</v>
      </c>
      <c r="R63" s="44"/>
      <c r="S63" s="102"/>
      <c r="T63" s="102"/>
      <c r="U63" s="102"/>
      <c r="V63" s="78"/>
      <c r="W63" s="69"/>
    </row>
    <row r="64" spans="1:23" ht="18" x14ac:dyDescent="0.25">
      <c r="A64" s="156" t="str">
        <f>VLOOKUP(E64,'LISTADO ATM'!$A$2:$C$902,3,0)</f>
        <v>DISTRITO NACIONAL</v>
      </c>
      <c r="B64" s="112" t="s">
        <v>2742</v>
      </c>
      <c r="C64" s="97">
        <v>44412.464733796296</v>
      </c>
      <c r="D64" s="97" t="s">
        <v>2444</v>
      </c>
      <c r="E64" s="132">
        <v>970</v>
      </c>
      <c r="F64" s="156" t="str">
        <f>VLOOKUP(E64,VIP!$A$2:$O14884,2,0)</f>
        <v>DRBR970</v>
      </c>
      <c r="G64" s="156" t="str">
        <f>VLOOKUP(E64,'LISTADO ATM'!$A$2:$B$901,2,0)</f>
        <v xml:space="preserve">ATM S/M Olé Haina </v>
      </c>
      <c r="H64" s="156" t="str">
        <f>VLOOKUP(E64,VIP!$A$2:$O19845,7,FALSE)</f>
        <v>Si</v>
      </c>
      <c r="I64" s="156" t="str">
        <f>VLOOKUP(E64,VIP!$A$2:$O11810,8,FALSE)</f>
        <v>Si</v>
      </c>
      <c r="J64" s="156" t="str">
        <f>VLOOKUP(E64,VIP!$A$2:$O11760,8,FALSE)</f>
        <v>Si</v>
      </c>
      <c r="K64" s="156" t="str">
        <f>VLOOKUP(E64,VIP!$A$2:$O15334,6,0)</f>
        <v>NO</v>
      </c>
      <c r="L64" s="137" t="s">
        <v>2413</v>
      </c>
      <c r="M64" s="148" t="s">
        <v>2540</v>
      </c>
      <c r="N64" s="96" t="s">
        <v>2448</v>
      </c>
      <c r="O64" s="156" t="s">
        <v>2449</v>
      </c>
      <c r="P64" s="96"/>
      <c r="Q64" s="167">
        <v>44412.605555555558</v>
      </c>
      <c r="R64" s="44"/>
      <c r="S64" s="102"/>
      <c r="T64" s="102"/>
      <c r="U64" s="102"/>
      <c r="V64" s="78"/>
      <c r="W64" s="69"/>
    </row>
    <row r="65" spans="1:23" ht="18" x14ac:dyDescent="0.25">
      <c r="A65" s="156" t="str">
        <f>VLOOKUP(E65,'LISTADO ATM'!$A$2:$C$902,3,0)</f>
        <v>DISTRITO NACIONAL</v>
      </c>
      <c r="B65" s="112" t="s">
        <v>2741</v>
      </c>
      <c r="C65" s="97">
        <v>44412.469166666669</v>
      </c>
      <c r="D65" s="97" t="s">
        <v>2444</v>
      </c>
      <c r="E65" s="132">
        <v>835</v>
      </c>
      <c r="F65" s="156" t="str">
        <f>VLOOKUP(E65,VIP!$A$2:$O14883,2,0)</f>
        <v>DRBR835</v>
      </c>
      <c r="G65" s="156" t="str">
        <f>VLOOKUP(E65,'LISTADO ATM'!$A$2:$B$901,2,0)</f>
        <v xml:space="preserve">ATM UNP Megacentro </v>
      </c>
      <c r="H65" s="156" t="str">
        <f>VLOOKUP(E65,VIP!$A$2:$O19844,7,FALSE)</f>
        <v>Si</v>
      </c>
      <c r="I65" s="156" t="str">
        <f>VLOOKUP(E65,VIP!$A$2:$O11809,8,FALSE)</f>
        <v>Si</v>
      </c>
      <c r="J65" s="156" t="str">
        <f>VLOOKUP(E65,VIP!$A$2:$O11759,8,FALSE)</f>
        <v>Si</v>
      </c>
      <c r="K65" s="156" t="str">
        <f>VLOOKUP(E65,VIP!$A$2:$O15333,6,0)</f>
        <v>SI</v>
      </c>
      <c r="L65" s="137" t="s">
        <v>2413</v>
      </c>
      <c r="M65" s="148" t="s">
        <v>2540</v>
      </c>
      <c r="N65" s="96" t="s">
        <v>2448</v>
      </c>
      <c r="O65" s="157" t="s">
        <v>2449</v>
      </c>
      <c r="P65" s="96"/>
      <c r="Q65" s="167">
        <v>44412.605555555558</v>
      </c>
      <c r="R65" s="44"/>
      <c r="S65" s="102"/>
      <c r="T65" s="102"/>
      <c r="U65" s="102"/>
      <c r="V65" s="78"/>
      <c r="W65" s="69"/>
    </row>
    <row r="66" spans="1:23" ht="18" x14ac:dyDescent="0.25">
      <c r="A66" s="157" t="str">
        <f>VLOOKUP(E66,'LISTADO ATM'!$A$2:$C$902,3,0)</f>
        <v>DISTRITO NACIONAL</v>
      </c>
      <c r="B66" s="112" t="s">
        <v>2607</v>
      </c>
      <c r="C66" s="97">
        <v>44410.656724537039</v>
      </c>
      <c r="D66" s="97" t="s">
        <v>2176</v>
      </c>
      <c r="E66" s="132">
        <v>416</v>
      </c>
      <c r="F66" s="157" t="str">
        <f>VLOOKUP(E66,VIP!$A$2:$O14848,2,0)</f>
        <v>DRBR416</v>
      </c>
      <c r="G66" s="157" t="str">
        <f>VLOOKUP(E66,'LISTADO ATM'!$A$2:$B$901,2,0)</f>
        <v xml:space="preserve">ATM Autobanco San Martín II </v>
      </c>
      <c r="H66" s="157" t="str">
        <f>VLOOKUP(E66,VIP!$A$2:$O19809,7,FALSE)</f>
        <v>Si</v>
      </c>
      <c r="I66" s="157" t="str">
        <f>VLOOKUP(E66,VIP!$A$2:$O11774,8,FALSE)</f>
        <v>Si</v>
      </c>
      <c r="J66" s="157" t="str">
        <f>VLOOKUP(E66,VIP!$A$2:$O11724,8,FALSE)</f>
        <v>Si</v>
      </c>
      <c r="K66" s="157" t="str">
        <f>VLOOKUP(E66,VIP!$A$2:$O15298,6,0)</f>
        <v>NO</v>
      </c>
      <c r="L66" s="137" t="s">
        <v>2460</v>
      </c>
      <c r="M66" s="148" t="s">
        <v>2540</v>
      </c>
      <c r="N66" s="148" t="s">
        <v>2602</v>
      </c>
      <c r="O66" s="157" t="s">
        <v>2450</v>
      </c>
      <c r="P66" s="96"/>
      <c r="Q66" s="167">
        <v>44412.425208333334</v>
      </c>
    </row>
    <row r="67" spans="1:23" ht="18" x14ac:dyDescent="0.25">
      <c r="A67" s="157" t="str">
        <f>VLOOKUP(E67,'LISTADO ATM'!$A$2:$C$902,3,0)</f>
        <v>ESTE</v>
      </c>
      <c r="B67" s="112" t="s">
        <v>2609</v>
      </c>
      <c r="C67" s="97">
        <v>44410.987326388888</v>
      </c>
      <c r="D67" s="97" t="s">
        <v>2176</v>
      </c>
      <c r="E67" s="132">
        <v>158</v>
      </c>
      <c r="F67" s="157" t="str">
        <f>VLOOKUP(E67,VIP!$A$2:$O14861,2,0)</f>
        <v>DRBR158</v>
      </c>
      <c r="G67" s="157" t="str">
        <f>VLOOKUP(E67,'LISTADO ATM'!$A$2:$B$901,2,0)</f>
        <v xml:space="preserve">ATM Oficina Romana Norte </v>
      </c>
      <c r="H67" s="157" t="str">
        <f>VLOOKUP(E67,VIP!$A$2:$O19822,7,FALSE)</f>
        <v>Si</v>
      </c>
      <c r="I67" s="157" t="str">
        <f>VLOOKUP(E67,VIP!$A$2:$O11787,8,FALSE)</f>
        <v>Si</v>
      </c>
      <c r="J67" s="157" t="str">
        <f>VLOOKUP(E67,VIP!$A$2:$O11737,8,FALSE)</f>
        <v>Si</v>
      </c>
      <c r="K67" s="157" t="str">
        <f>VLOOKUP(E67,VIP!$A$2:$O15311,6,0)</f>
        <v>SI</v>
      </c>
      <c r="L67" s="137" t="s">
        <v>2460</v>
      </c>
      <c r="M67" s="148" t="s">
        <v>2540</v>
      </c>
      <c r="N67" s="148" t="s">
        <v>2602</v>
      </c>
      <c r="O67" s="157" t="s">
        <v>2450</v>
      </c>
      <c r="P67" s="96"/>
      <c r="Q67" s="167">
        <v>44412.425208333334</v>
      </c>
    </row>
    <row r="68" spans="1:23" ht="18" x14ac:dyDescent="0.25">
      <c r="A68" s="157" t="str">
        <f>VLOOKUP(E68,'LISTADO ATM'!$A$2:$C$902,3,0)</f>
        <v>ESTE</v>
      </c>
      <c r="B68" s="112" t="s">
        <v>2641</v>
      </c>
      <c r="C68" s="97">
        <v>44411.386087962965</v>
      </c>
      <c r="D68" s="97" t="s">
        <v>2176</v>
      </c>
      <c r="E68" s="132">
        <v>912</v>
      </c>
      <c r="F68" s="157" t="str">
        <f>VLOOKUP(E68,VIP!$A$2:$O14869,2,0)</f>
        <v>DRBR973</v>
      </c>
      <c r="G68" s="157" t="str">
        <f>VLOOKUP(E68,'LISTADO ATM'!$A$2:$B$901,2,0)</f>
        <v xml:space="preserve">ATM Oficina San Pedro II </v>
      </c>
      <c r="H68" s="157" t="str">
        <f>VLOOKUP(E68,VIP!$A$2:$O19830,7,FALSE)</f>
        <v>Si</v>
      </c>
      <c r="I68" s="157" t="str">
        <f>VLOOKUP(E68,VIP!$A$2:$O11795,8,FALSE)</f>
        <v>Si</v>
      </c>
      <c r="J68" s="157" t="str">
        <f>VLOOKUP(E68,VIP!$A$2:$O11745,8,FALSE)</f>
        <v>Si</v>
      </c>
      <c r="K68" s="157" t="str">
        <f>VLOOKUP(E68,VIP!$A$2:$O15319,6,0)</f>
        <v>SI</v>
      </c>
      <c r="L68" s="137" t="s">
        <v>2460</v>
      </c>
      <c r="M68" s="148" t="s">
        <v>2540</v>
      </c>
      <c r="N68" s="148" t="s">
        <v>2602</v>
      </c>
      <c r="O68" s="157" t="s">
        <v>2450</v>
      </c>
      <c r="P68" s="96"/>
      <c r="Q68" s="167">
        <v>44412.605555555558</v>
      </c>
    </row>
    <row r="69" spans="1:23" ht="18" x14ac:dyDescent="0.25">
      <c r="A69" s="157" t="str">
        <f>VLOOKUP(E69,'LISTADO ATM'!$A$2:$C$902,3,0)</f>
        <v>DISTRITO NACIONAL</v>
      </c>
      <c r="B69" s="112" t="s">
        <v>2645</v>
      </c>
      <c r="C69" s="97">
        <v>44411.492314814815</v>
      </c>
      <c r="D69" s="97" t="s">
        <v>2176</v>
      </c>
      <c r="E69" s="132">
        <v>224</v>
      </c>
      <c r="F69" s="157" t="str">
        <f>VLOOKUP(E69,VIP!$A$2:$O14858,2,0)</f>
        <v>DRBR224</v>
      </c>
      <c r="G69" s="157" t="str">
        <f>VLOOKUP(E69,'LISTADO ATM'!$A$2:$B$901,2,0)</f>
        <v xml:space="preserve">ATM S/M Nacional El Millón (Núñez de Cáceres) </v>
      </c>
      <c r="H69" s="157" t="str">
        <f>VLOOKUP(E69,VIP!$A$2:$O19819,7,FALSE)</f>
        <v>Si</v>
      </c>
      <c r="I69" s="157" t="str">
        <f>VLOOKUP(E69,VIP!$A$2:$O11784,8,FALSE)</f>
        <v>Si</v>
      </c>
      <c r="J69" s="157" t="str">
        <f>VLOOKUP(E69,VIP!$A$2:$O11734,8,FALSE)</f>
        <v>Si</v>
      </c>
      <c r="K69" s="157" t="str">
        <f>VLOOKUP(E69,VIP!$A$2:$O15308,6,0)</f>
        <v>SI</v>
      </c>
      <c r="L69" s="137" t="s">
        <v>2460</v>
      </c>
      <c r="M69" s="148" t="s">
        <v>2540</v>
      </c>
      <c r="N69" s="148" t="s">
        <v>2602</v>
      </c>
      <c r="O69" s="157" t="s">
        <v>2450</v>
      </c>
      <c r="P69" s="96"/>
      <c r="Q69" s="167">
        <v>44412.605555555558</v>
      </c>
    </row>
    <row r="70" spans="1:23" ht="18" x14ac:dyDescent="0.25">
      <c r="A70" s="157" t="str">
        <f>VLOOKUP(E70,'LISTADO ATM'!$A$2:$C$902,3,0)</f>
        <v>DISTRITO NACIONAL</v>
      </c>
      <c r="B70" s="112" t="s">
        <v>2648</v>
      </c>
      <c r="C70" s="97">
        <v>44411.584837962961</v>
      </c>
      <c r="D70" s="97" t="s">
        <v>2176</v>
      </c>
      <c r="E70" s="132">
        <v>676</v>
      </c>
      <c r="F70" s="157" t="str">
        <f>VLOOKUP(E70,VIP!$A$2:$O14861,2,0)</f>
        <v>DRBR676</v>
      </c>
      <c r="G70" s="157" t="str">
        <f>VLOOKUP(E70,'LISTADO ATM'!$A$2:$B$901,2,0)</f>
        <v>ATM S/M Bravo Colina Del Oeste</v>
      </c>
      <c r="H70" s="157" t="str">
        <f>VLOOKUP(E70,VIP!$A$2:$O19822,7,FALSE)</f>
        <v>Si</v>
      </c>
      <c r="I70" s="157" t="str">
        <f>VLOOKUP(E70,VIP!$A$2:$O11787,8,FALSE)</f>
        <v>Si</v>
      </c>
      <c r="J70" s="157" t="str">
        <f>VLOOKUP(E70,VIP!$A$2:$O11737,8,FALSE)</f>
        <v>Si</v>
      </c>
      <c r="K70" s="157" t="str">
        <f>VLOOKUP(E70,VIP!$A$2:$O15311,6,0)</f>
        <v>NO</v>
      </c>
      <c r="L70" s="137" t="s">
        <v>2460</v>
      </c>
      <c r="M70" s="148" t="s">
        <v>2540</v>
      </c>
      <c r="N70" s="96" t="s">
        <v>2448</v>
      </c>
      <c r="O70" s="157" t="s">
        <v>2450</v>
      </c>
      <c r="P70" s="96"/>
      <c r="Q70" s="167">
        <v>44412.605555555558</v>
      </c>
    </row>
    <row r="71" spans="1:23" ht="18" x14ac:dyDescent="0.25">
      <c r="A71" s="157" t="str">
        <f>VLOOKUP(E71,'LISTADO ATM'!$A$2:$C$902,3,0)</f>
        <v>DISTRITO NACIONAL</v>
      </c>
      <c r="B71" s="112" t="s">
        <v>2647</v>
      </c>
      <c r="C71" s="97">
        <v>44411.586678240739</v>
      </c>
      <c r="D71" s="97" t="s">
        <v>2176</v>
      </c>
      <c r="E71" s="132">
        <v>183</v>
      </c>
      <c r="F71" s="157" t="str">
        <f>VLOOKUP(E71,VIP!$A$2:$O14860,2,0)</f>
        <v>DRBR183</v>
      </c>
      <c r="G71" s="157" t="str">
        <f>VLOOKUP(E71,'LISTADO ATM'!$A$2:$B$901,2,0)</f>
        <v>ATM Estación Nativa Km. 22 Aut. Duarte.</v>
      </c>
      <c r="H71" s="157" t="str">
        <f>VLOOKUP(E71,VIP!$A$2:$O19821,7,FALSE)</f>
        <v>N/A</v>
      </c>
      <c r="I71" s="157" t="str">
        <f>VLOOKUP(E71,VIP!$A$2:$O11786,8,FALSE)</f>
        <v>N/A</v>
      </c>
      <c r="J71" s="157" t="str">
        <f>VLOOKUP(E71,VIP!$A$2:$O11736,8,FALSE)</f>
        <v>N/A</v>
      </c>
      <c r="K71" s="157" t="str">
        <f>VLOOKUP(E71,VIP!$A$2:$O15310,6,0)</f>
        <v>N/A</v>
      </c>
      <c r="L71" s="137" t="s">
        <v>2460</v>
      </c>
      <c r="M71" s="148" t="s">
        <v>2540</v>
      </c>
      <c r="N71" s="148" t="s">
        <v>2602</v>
      </c>
      <c r="O71" s="157" t="s">
        <v>2450</v>
      </c>
      <c r="P71" s="96"/>
      <c r="Q71" s="167">
        <v>44412.425208333334</v>
      </c>
    </row>
    <row r="72" spans="1:23" ht="18" x14ac:dyDescent="0.25">
      <c r="A72" s="157" t="str">
        <f>VLOOKUP(E72,'LISTADO ATM'!$A$2:$C$902,3,0)</f>
        <v>DISTRITO NACIONAL</v>
      </c>
      <c r="B72" s="112" t="s">
        <v>2653</v>
      </c>
      <c r="C72" s="97">
        <v>44411.654548611114</v>
      </c>
      <c r="D72" s="97" t="s">
        <v>2176</v>
      </c>
      <c r="E72" s="132">
        <v>12</v>
      </c>
      <c r="F72" s="157" t="str">
        <f>VLOOKUP(E72,VIP!$A$2:$O14858,2,0)</f>
        <v>DRBR012</v>
      </c>
      <c r="G72" s="157" t="str">
        <f>VLOOKUP(E72,'LISTADO ATM'!$A$2:$B$901,2,0)</f>
        <v xml:space="preserve">ATM Comercial Ganadera (San Isidro) </v>
      </c>
      <c r="H72" s="157" t="str">
        <f>VLOOKUP(E72,VIP!$A$2:$O19819,7,FALSE)</f>
        <v>Si</v>
      </c>
      <c r="I72" s="157" t="str">
        <f>VLOOKUP(E72,VIP!$A$2:$O11784,8,FALSE)</f>
        <v>No</v>
      </c>
      <c r="J72" s="157" t="str">
        <f>VLOOKUP(E72,VIP!$A$2:$O11734,8,FALSE)</f>
        <v>No</v>
      </c>
      <c r="K72" s="157" t="str">
        <f>VLOOKUP(E72,VIP!$A$2:$O15308,6,0)</f>
        <v>NO</v>
      </c>
      <c r="L72" s="137" t="s">
        <v>2460</v>
      </c>
      <c r="M72" s="148" t="s">
        <v>2540</v>
      </c>
      <c r="N72" s="96" t="s">
        <v>2448</v>
      </c>
      <c r="O72" s="157" t="s">
        <v>2450</v>
      </c>
      <c r="P72" s="96"/>
      <c r="Q72" s="167">
        <v>44412.605555555558</v>
      </c>
    </row>
    <row r="73" spans="1:23" ht="18" x14ac:dyDescent="0.25">
      <c r="A73" s="157" t="str">
        <f>VLOOKUP(E73,'LISTADO ATM'!$A$2:$C$902,3,0)</f>
        <v>DISTRITO NACIONAL</v>
      </c>
      <c r="B73" s="112" t="s">
        <v>2671</v>
      </c>
      <c r="C73" s="97">
        <v>44411.916331018518</v>
      </c>
      <c r="D73" s="97" t="s">
        <v>2176</v>
      </c>
      <c r="E73" s="132">
        <v>967</v>
      </c>
      <c r="F73" s="157" t="str">
        <f>VLOOKUP(E73,VIP!$A$2:$O14869,2,0)</f>
        <v>DRBR967</v>
      </c>
      <c r="G73" s="157" t="str">
        <f>VLOOKUP(E73,'LISTADO ATM'!$A$2:$B$901,2,0)</f>
        <v xml:space="preserve">ATM UNP Hiper Olé Autopista Duarte </v>
      </c>
      <c r="H73" s="157" t="str">
        <f>VLOOKUP(E73,VIP!$A$2:$O19830,7,FALSE)</f>
        <v>Si</v>
      </c>
      <c r="I73" s="157" t="str">
        <f>VLOOKUP(E73,VIP!$A$2:$O11795,8,FALSE)</f>
        <v>Si</v>
      </c>
      <c r="J73" s="157" t="str">
        <f>VLOOKUP(E73,VIP!$A$2:$O11745,8,FALSE)</f>
        <v>Si</v>
      </c>
      <c r="K73" s="157" t="str">
        <f>VLOOKUP(E73,VIP!$A$2:$O15319,6,0)</f>
        <v>NO</v>
      </c>
      <c r="L73" s="137" t="s">
        <v>2460</v>
      </c>
      <c r="M73" s="148" t="s">
        <v>2540</v>
      </c>
      <c r="N73" s="148" t="s">
        <v>2602</v>
      </c>
      <c r="O73" s="157" t="s">
        <v>2450</v>
      </c>
      <c r="P73" s="96"/>
      <c r="Q73" s="167">
        <v>44412.605555555558</v>
      </c>
    </row>
    <row r="74" spans="1:23" ht="18" x14ac:dyDescent="0.25">
      <c r="A74" s="157" t="str">
        <f>VLOOKUP(E74,'LISTADO ATM'!$A$2:$C$902,3,0)</f>
        <v>ESTE</v>
      </c>
      <c r="B74" s="112" t="s">
        <v>2694</v>
      </c>
      <c r="C74" s="97">
        <v>44412.036550925928</v>
      </c>
      <c r="D74" s="97" t="s">
        <v>2176</v>
      </c>
      <c r="E74" s="132">
        <v>651</v>
      </c>
      <c r="F74" s="157" t="str">
        <f>VLOOKUP(E74,VIP!$A$2:$O14874,2,0)</f>
        <v>DRBR651</v>
      </c>
      <c r="G74" s="157" t="str">
        <f>VLOOKUP(E74,'LISTADO ATM'!$A$2:$B$901,2,0)</f>
        <v>ATM Eco Petroleo Romana</v>
      </c>
      <c r="H74" s="157" t="str">
        <f>VLOOKUP(E74,VIP!$A$2:$O19835,7,FALSE)</f>
        <v>Si</v>
      </c>
      <c r="I74" s="157" t="str">
        <f>VLOOKUP(E74,VIP!$A$2:$O11800,8,FALSE)</f>
        <v>Si</v>
      </c>
      <c r="J74" s="157" t="str">
        <f>VLOOKUP(E74,VIP!$A$2:$O11750,8,FALSE)</f>
        <v>Si</v>
      </c>
      <c r="K74" s="157" t="str">
        <f>VLOOKUP(E74,VIP!$A$2:$O15324,6,0)</f>
        <v>NO</v>
      </c>
      <c r="L74" s="137" t="s">
        <v>2460</v>
      </c>
      <c r="M74" s="148" t="s">
        <v>2540</v>
      </c>
      <c r="N74" s="96" t="s">
        <v>2448</v>
      </c>
      <c r="O74" s="157" t="s">
        <v>2450</v>
      </c>
      <c r="P74" s="96"/>
      <c r="Q74" s="167">
        <v>44412.605555555558</v>
      </c>
    </row>
    <row r="75" spans="1:23" ht="18" x14ac:dyDescent="0.25">
      <c r="A75" s="157" t="str">
        <f>VLOOKUP(E75,'LISTADO ATM'!$A$2:$C$902,3,0)</f>
        <v>DISTRITO NACIONAL</v>
      </c>
      <c r="B75" s="112" t="s">
        <v>2691</v>
      </c>
      <c r="C75" s="97">
        <v>44412.052557870367</v>
      </c>
      <c r="D75" s="97" t="s">
        <v>2176</v>
      </c>
      <c r="E75" s="132">
        <v>946</v>
      </c>
      <c r="F75" s="157" t="str">
        <f>VLOOKUP(E75,VIP!$A$2:$O14871,2,0)</f>
        <v>DRBR24R</v>
      </c>
      <c r="G75" s="157" t="str">
        <f>VLOOKUP(E75,'LISTADO ATM'!$A$2:$B$901,2,0)</f>
        <v xml:space="preserve">ATM Oficina Núñez de Cáceres I </v>
      </c>
      <c r="H75" s="157" t="str">
        <f>VLOOKUP(E75,VIP!$A$2:$O19832,7,FALSE)</f>
        <v>Si</v>
      </c>
      <c r="I75" s="157" t="str">
        <f>VLOOKUP(E75,VIP!$A$2:$O11797,8,FALSE)</f>
        <v>Si</v>
      </c>
      <c r="J75" s="157" t="str">
        <f>VLOOKUP(E75,VIP!$A$2:$O11747,8,FALSE)</f>
        <v>Si</v>
      </c>
      <c r="K75" s="157" t="str">
        <f>VLOOKUP(E75,VIP!$A$2:$O15321,6,0)</f>
        <v>NO</v>
      </c>
      <c r="L75" s="137" t="s">
        <v>2460</v>
      </c>
      <c r="M75" s="148" t="s">
        <v>2540</v>
      </c>
      <c r="N75" s="148" t="s">
        <v>2602</v>
      </c>
      <c r="O75" s="157" t="s">
        <v>2450</v>
      </c>
      <c r="P75" s="96"/>
      <c r="Q75" s="167">
        <v>44412.605555555558</v>
      </c>
    </row>
    <row r="76" spans="1:23" ht="18" x14ac:dyDescent="0.25">
      <c r="A76" s="157" t="str">
        <f>VLOOKUP(E76,'LISTADO ATM'!$A$2:$C$902,3,0)</f>
        <v>DISTRITO NACIONAL</v>
      </c>
      <c r="B76" s="112" t="s">
        <v>2701</v>
      </c>
      <c r="C76" s="97">
        <v>44412.343333333331</v>
      </c>
      <c r="D76" s="97" t="s">
        <v>2176</v>
      </c>
      <c r="E76" s="132">
        <v>624</v>
      </c>
      <c r="F76" s="157" t="str">
        <f>VLOOKUP(E76,VIP!$A$2:$O14867,2,0)</f>
        <v>DRBR624</v>
      </c>
      <c r="G76" s="157" t="str">
        <f>VLOOKUP(E76,'LISTADO ATM'!$A$2:$B$901,2,0)</f>
        <v xml:space="preserve">ATM Policía Nacional I </v>
      </c>
      <c r="H76" s="157" t="str">
        <f>VLOOKUP(E76,VIP!$A$2:$O19828,7,FALSE)</f>
        <v>Si</v>
      </c>
      <c r="I76" s="157" t="str">
        <f>VLOOKUP(E76,VIP!$A$2:$O11793,8,FALSE)</f>
        <v>Si</v>
      </c>
      <c r="J76" s="157" t="str">
        <f>VLOOKUP(E76,VIP!$A$2:$O11743,8,FALSE)</f>
        <v>Si</v>
      </c>
      <c r="K76" s="157" t="str">
        <f>VLOOKUP(E76,VIP!$A$2:$O15317,6,0)</f>
        <v>NO</v>
      </c>
      <c r="L76" s="137" t="s">
        <v>2460</v>
      </c>
      <c r="M76" s="148" t="s">
        <v>2540</v>
      </c>
      <c r="N76" s="148" t="s">
        <v>2602</v>
      </c>
      <c r="O76" s="157" t="s">
        <v>2450</v>
      </c>
      <c r="P76" s="96"/>
      <c r="Q76" s="167">
        <v>44412.605555555558</v>
      </c>
    </row>
    <row r="77" spans="1:23" ht="18" x14ac:dyDescent="0.25">
      <c r="A77" s="157" t="str">
        <f>VLOOKUP(E77,'LISTADO ATM'!$A$2:$C$902,3,0)</f>
        <v>DISTRITO NACIONAL</v>
      </c>
      <c r="B77" s="112" t="s">
        <v>2715</v>
      </c>
      <c r="C77" s="97">
        <v>44412.373287037037</v>
      </c>
      <c r="D77" s="97" t="s">
        <v>2176</v>
      </c>
      <c r="E77" s="132">
        <v>935</v>
      </c>
      <c r="F77" s="157" t="str">
        <f>VLOOKUP(E77,VIP!$A$2:$O14875,2,0)</f>
        <v>DRBR16J</v>
      </c>
      <c r="G77" s="157" t="str">
        <f>VLOOKUP(E77,'LISTADO ATM'!$A$2:$B$901,2,0)</f>
        <v xml:space="preserve">ATM Oficina John F. Kennedy </v>
      </c>
      <c r="H77" s="157" t="str">
        <f>VLOOKUP(E77,VIP!$A$2:$O19836,7,FALSE)</f>
        <v>Si</v>
      </c>
      <c r="I77" s="157" t="str">
        <f>VLOOKUP(E77,VIP!$A$2:$O11801,8,FALSE)</f>
        <v>Si</v>
      </c>
      <c r="J77" s="157" t="str">
        <f>VLOOKUP(E77,VIP!$A$2:$O11751,8,FALSE)</f>
        <v>Si</v>
      </c>
      <c r="K77" s="157" t="str">
        <f>VLOOKUP(E77,VIP!$A$2:$O15325,6,0)</f>
        <v>SI</v>
      </c>
      <c r="L77" s="137" t="s">
        <v>2460</v>
      </c>
      <c r="M77" s="148" t="s">
        <v>2540</v>
      </c>
      <c r="N77" s="148" t="s">
        <v>2602</v>
      </c>
      <c r="O77" s="157" t="s">
        <v>2450</v>
      </c>
      <c r="P77" s="96"/>
      <c r="Q77" s="167">
        <v>44412.605555555558</v>
      </c>
    </row>
    <row r="78" spans="1:23" ht="18" x14ac:dyDescent="0.25">
      <c r="A78" s="157" t="str">
        <f>VLOOKUP(E78,'LISTADO ATM'!$A$2:$C$902,3,0)</f>
        <v>NORTE</v>
      </c>
      <c r="B78" s="112" t="s">
        <v>2714</v>
      </c>
      <c r="C78" s="97">
        <v>44412.383391203701</v>
      </c>
      <c r="D78" s="97" t="s">
        <v>2177</v>
      </c>
      <c r="E78" s="132">
        <v>746</v>
      </c>
      <c r="F78" s="157" t="str">
        <f>VLOOKUP(E78,VIP!$A$2:$O14874,2,0)</f>
        <v>DRBR156</v>
      </c>
      <c r="G78" s="157" t="str">
        <f>VLOOKUP(E78,'LISTADO ATM'!$A$2:$B$901,2,0)</f>
        <v xml:space="preserve">ATM Oficina Las Terrenas </v>
      </c>
      <c r="H78" s="157" t="str">
        <f>VLOOKUP(E78,VIP!$A$2:$O19835,7,FALSE)</f>
        <v>Si</v>
      </c>
      <c r="I78" s="157" t="str">
        <f>VLOOKUP(E78,VIP!$A$2:$O11800,8,FALSE)</f>
        <v>Si</v>
      </c>
      <c r="J78" s="157" t="str">
        <f>VLOOKUP(E78,VIP!$A$2:$O11750,8,FALSE)</f>
        <v>Si</v>
      </c>
      <c r="K78" s="157" t="str">
        <f>VLOOKUP(E78,VIP!$A$2:$O15324,6,0)</f>
        <v>SI</v>
      </c>
      <c r="L78" s="137" t="s">
        <v>2460</v>
      </c>
      <c r="M78" s="148" t="s">
        <v>2540</v>
      </c>
      <c r="N78" s="148" t="s">
        <v>2602</v>
      </c>
      <c r="O78" s="157" t="s">
        <v>2588</v>
      </c>
      <c r="P78" s="96"/>
      <c r="Q78" s="167">
        <v>44412.605555555558</v>
      </c>
    </row>
    <row r="79" spans="1:23" ht="18" x14ac:dyDescent="0.25">
      <c r="A79" s="157" t="str">
        <f>VLOOKUP(E79,'LISTADO ATM'!$A$2:$C$902,3,0)</f>
        <v>SUR</v>
      </c>
      <c r="B79" s="112" t="s">
        <v>2709</v>
      </c>
      <c r="C79" s="97">
        <v>44412.410949074074</v>
      </c>
      <c r="D79" s="97" t="s">
        <v>2176</v>
      </c>
      <c r="E79" s="132">
        <v>252</v>
      </c>
      <c r="F79" s="157" t="str">
        <f>VLOOKUP(E79,VIP!$A$2:$O14869,2,0)</f>
        <v>DRBR252</v>
      </c>
      <c r="G79" s="157" t="str">
        <f>VLOOKUP(E79,'LISTADO ATM'!$A$2:$B$901,2,0)</f>
        <v xml:space="preserve">ATM Banco Agrícola (Barahona) </v>
      </c>
      <c r="H79" s="157" t="str">
        <f>VLOOKUP(E79,VIP!$A$2:$O19830,7,FALSE)</f>
        <v>Si</v>
      </c>
      <c r="I79" s="157" t="str">
        <f>VLOOKUP(E79,VIP!$A$2:$O11795,8,FALSE)</f>
        <v>Si</v>
      </c>
      <c r="J79" s="157" t="str">
        <f>VLOOKUP(E79,VIP!$A$2:$O11745,8,FALSE)</f>
        <v>Si</v>
      </c>
      <c r="K79" s="157" t="str">
        <f>VLOOKUP(E79,VIP!$A$2:$O15319,6,0)</f>
        <v>NO</v>
      </c>
      <c r="L79" s="137" t="s">
        <v>2460</v>
      </c>
      <c r="M79" s="148" t="s">
        <v>2540</v>
      </c>
      <c r="N79" s="148" t="s">
        <v>2602</v>
      </c>
      <c r="O79" s="157" t="s">
        <v>2450</v>
      </c>
      <c r="P79" s="96"/>
      <c r="Q79" s="167">
        <v>44412.605555555558</v>
      </c>
    </row>
    <row r="80" spans="1:23" ht="18" x14ac:dyDescent="0.25">
      <c r="A80" s="157" t="str">
        <f>VLOOKUP(E80,'LISTADO ATM'!$A$2:$C$902,3,0)</f>
        <v>DISTRITO NACIONAL</v>
      </c>
      <c r="B80" s="112">
        <v>3335970840</v>
      </c>
      <c r="C80" s="97">
        <v>44406.349664351852</v>
      </c>
      <c r="D80" s="97" t="s">
        <v>2176</v>
      </c>
      <c r="E80" s="132">
        <v>232</v>
      </c>
      <c r="F80" s="157" t="str">
        <f>VLOOKUP(E80,VIP!$A$2:$O14760,2,0)</f>
        <v>DRBR232</v>
      </c>
      <c r="G80" s="157" t="str">
        <f>VLOOKUP(E80,'LISTADO ATM'!$A$2:$B$901,2,0)</f>
        <v xml:space="preserve">ATM S/M Nacional Charles de Gaulle </v>
      </c>
      <c r="H80" s="157" t="str">
        <f>VLOOKUP(E80,VIP!$A$2:$O19721,7,FALSE)</f>
        <v>Si</v>
      </c>
      <c r="I80" s="157" t="str">
        <f>VLOOKUP(E80,VIP!$A$2:$O11686,8,FALSE)</f>
        <v>Si</v>
      </c>
      <c r="J80" s="157" t="str">
        <f>VLOOKUP(E80,VIP!$A$2:$O11636,8,FALSE)</f>
        <v>Si</v>
      </c>
      <c r="K80" s="157" t="str">
        <f>VLOOKUP(E80,VIP!$A$2:$O15210,6,0)</f>
        <v>SI</v>
      </c>
      <c r="L80" s="137" t="s">
        <v>2215</v>
      </c>
      <c r="M80" s="96" t="s">
        <v>2441</v>
      </c>
      <c r="N80" s="96" t="s">
        <v>2448</v>
      </c>
      <c r="O80" s="157" t="s">
        <v>2450</v>
      </c>
      <c r="P80" s="160"/>
      <c r="Q80" s="96" t="s">
        <v>2215</v>
      </c>
    </row>
    <row r="81" spans="1:17" s="118" customFormat="1" ht="18" x14ac:dyDescent="0.25">
      <c r="A81" s="158" t="str">
        <f>VLOOKUP(E81,'LISTADO ATM'!$A$2:$C$902,3,0)</f>
        <v>DISTRITO NACIONAL</v>
      </c>
      <c r="B81" s="112">
        <v>3335972458</v>
      </c>
      <c r="C81" s="97">
        <v>44407.503541666665</v>
      </c>
      <c r="D81" s="97" t="s">
        <v>2176</v>
      </c>
      <c r="E81" s="132">
        <v>883</v>
      </c>
      <c r="F81" s="158" t="str">
        <f>VLOOKUP(E81,VIP!$A$2:$O14815,2,0)</f>
        <v>DRBR883</v>
      </c>
      <c r="G81" s="158" t="str">
        <f>VLOOKUP(E81,'LISTADO ATM'!$A$2:$B$901,2,0)</f>
        <v xml:space="preserve">ATM Oficina Filadelfia Plaza </v>
      </c>
      <c r="H81" s="158" t="str">
        <f>VLOOKUP(E81,VIP!$A$2:$O19776,7,FALSE)</f>
        <v>Si</v>
      </c>
      <c r="I81" s="158" t="str">
        <f>VLOOKUP(E81,VIP!$A$2:$O11741,8,FALSE)</f>
        <v>Si</v>
      </c>
      <c r="J81" s="158" t="str">
        <f>VLOOKUP(E81,VIP!$A$2:$O11691,8,FALSE)</f>
        <v>Si</v>
      </c>
      <c r="K81" s="158" t="str">
        <f>VLOOKUP(E81,VIP!$A$2:$O15265,6,0)</f>
        <v>NO</v>
      </c>
      <c r="L81" s="137" t="s">
        <v>2215</v>
      </c>
      <c r="M81" s="96" t="s">
        <v>2441</v>
      </c>
      <c r="N81" s="148" t="s">
        <v>2602</v>
      </c>
      <c r="O81" s="158" t="s">
        <v>2450</v>
      </c>
      <c r="P81" s="160"/>
      <c r="Q81" s="96" t="s">
        <v>2215</v>
      </c>
    </row>
    <row r="82" spans="1:17" s="118" customFormat="1" ht="18" x14ac:dyDescent="0.25">
      <c r="A82" s="158" t="str">
        <f>VLOOKUP(E82,'LISTADO ATM'!$A$2:$C$902,3,0)</f>
        <v>DISTRITO NACIONAL</v>
      </c>
      <c r="B82" s="112" t="s">
        <v>2597</v>
      </c>
      <c r="C82" s="97">
        <v>44409.739085648151</v>
      </c>
      <c r="D82" s="97" t="s">
        <v>2176</v>
      </c>
      <c r="E82" s="132">
        <v>488</v>
      </c>
      <c r="F82" s="158" t="str">
        <f>VLOOKUP(E82,VIP!$A$2:$O14838,2,0)</f>
        <v>DRBR488</v>
      </c>
      <c r="G82" s="158" t="str">
        <f>VLOOKUP(E82,'LISTADO ATM'!$A$2:$B$901,2,0)</f>
        <v xml:space="preserve">ATM Aeropuerto El Higuero </v>
      </c>
      <c r="H82" s="158" t="str">
        <f>VLOOKUP(E82,VIP!$A$2:$O19799,7,FALSE)</f>
        <v>Si</v>
      </c>
      <c r="I82" s="158" t="str">
        <f>VLOOKUP(E82,VIP!$A$2:$O11764,8,FALSE)</f>
        <v>Si</v>
      </c>
      <c r="J82" s="158" t="str">
        <f>VLOOKUP(E82,VIP!$A$2:$O11714,8,FALSE)</f>
        <v>Si</v>
      </c>
      <c r="K82" s="158" t="str">
        <f>VLOOKUP(E82,VIP!$A$2:$O15288,6,0)</f>
        <v>NO</v>
      </c>
      <c r="L82" s="137" t="s">
        <v>2215</v>
      </c>
      <c r="M82" s="96" t="s">
        <v>2441</v>
      </c>
      <c r="N82" s="148" t="s">
        <v>2602</v>
      </c>
      <c r="O82" s="158" t="s">
        <v>2450</v>
      </c>
      <c r="P82" s="96"/>
      <c r="Q82" s="96" t="s">
        <v>2215</v>
      </c>
    </row>
    <row r="83" spans="1:17" s="118" customFormat="1" ht="18" x14ac:dyDescent="0.25">
      <c r="A83" s="158" t="str">
        <f>VLOOKUP(E83,'LISTADO ATM'!$A$2:$C$902,3,0)</f>
        <v>SUR</v>
      </c>
      <c r="B83" s="112" t="s">
        <v>2603</v>
      </c>
      <c r="C83" s="97">
        <v>44410.587835648148</v>
      </c>
      <c r="D83" s="97" t="s">
        <v>2176</v>
      </c>
      <c r="E83" s="132">
        <v>84</v>
      </c>
      <c r="F83" s="158" t="str">
        <f>VLOOKUP(E83,VIP!$A$2:$O14846,2,0)</f>
        <v>DRBR084</v>
      </c>
      <c r="G83" s="158" t="str">
        <f>VLOOKUP(E83,'LISTADO ATM'!$A$2:$B$901,2,0)</f>
        <v xml:space="preserve">ATM Oficina Multicentro Sirena San Cristóbal </v>
      </c>
      <c r="H83" s="158" t="str">
        <f>VLOOKUP(E83,VIP!$A$2:$O19807,7,FALSE)</f>
        <v>Si</v>
      </c>
      <c r="I83" s="158" t="str">
        <f>VLOOKUP(E83,VIP!$A$2:$O11772,8,FALSE)</f>
        <v>Si</v>
      </c>
      <c r="J83" s="158" t="str">
        <f>VLOOKUP(E83,VIP!$A$2:$O11722,8,FALSE)</f>
        <v>Si</v>
      </c>
      <c r="K83" s="158" t="str">
        <f>VLOOKUP(E83,VIP!$A$2:$O15296,6,0)</f>
        <v>SI</v>
      </c>
      <c r="L83" s="137" t="s">
        <v>2215</v>
      </c>
      <c r="M83" s="96" t="s">
        <v>2441</v>
      </c>
      <c r="N83" s="96" t="s">
        <v>2601</v>
      </c>
      <c r="O83" s="158" t="s">
        <v>2450</v>
      </c>
      <c r="P83" s="96"/>
      <c r="Q83" s="96" t="s">
        <v>2215</v>
      </c>
    </row>
    <row r="84" spans="1:17" s="118" customFormat="1" ht="18" x14ac:dyDescent="0.25">
      <c r="A84" s="158" t="str">
        <f>VLOOKUP(E84,'LISTADO ATM'!$A$2:$C$902,3,0)</f>
        <v>SUR</v>
      </c>
      <c r="B84" s="112" t="s">
        <v>2613</v>
      </c>
      <c r="C84" s="97">
        <v>44411.061180555553</v>
      </c>
      <c r="D84" s="97" t="s">
        <v>2176</v>
      </c>
      <c r="E84" s="132">
        <v>512</v>
      </c>
      <c r="F84" s="158" t="str">
        <f>VLOOKUP(E84,VIP!$A$2:$O14865,2,0)</f>
        <v>DRBR512</v>
      </c>
      <c r="G84" s="158" t="str">
        <f>VLOOKUP(E84,'LISTADO ATM'!$A$2:$B$901,2,0)</f>
        <v>ATM Plaza Jesús Ferreira</v>
      </c>
      <c r="H84" s="158" t="str">
        <f>VLOOKUP(E84,VIP!$A$2:$O19826,7,FALSE)</f>
        <v>N/A</v>
      </c>
      <c r="I84" s="158" t="str">
        <f>VLOOKUP(E84,VIP!$A$2:$O11791,8,FALSE)</f>
        <v>N/A</v>
      </c>
      <c r="J84" s="158" t="str">
        <f>VLOOKUP(E84,VIP!$A$2:$O11741,8,FALSE)</f>
        <v>N/A</v>
      </c>
      <c r="K84" s="158" t="str">
        <f>VLOOKUP(E84,VIP!$A$2:$O15315,6,0)</f>
        <v>N/A</v>
      </c>
      <c r="L84" s="137" t="s">
        <v>2215</v>
      </c>
      <c r="M84" s="96" t="s">
        <v>2441</v>
      </c>
      <c r="N84" s="96" t="s">
        <v>2448</v>
      </c>
      <c r="O84" s="158" t="s">
        <v>2450</v>
      </c>
      <c r="P84" s="96"/>
      <c r="Q84" s="96" t="s">
        <v>2215</v>
      </c>
    </row>
    <row r="85" spans="1:17" s="118" customFormat="1" ht="18" x14ac:dyDescent="0.25">
      <c r="A85" s="158" t="str">
        <f>VLOOKUP(E85,'LISTADO ATM'!$A$2:$C$902,3,0)</f>
        <v>DISTRITO NACIONAL</v>
      </c>
      <c r="B85" s="112" t="s">
        <v>2638</v>
      </c>
      <c r="C85" s="97">
        <v>44411.435011574074</v>
      </c>
      <c r="D85" s="97" t="s">
        <v>2176</v>
      </c>
      <c r="E85" s="132">
        <v>593</v>
      </c>
      <c r="F85" s="158" t="str">
        <f>VLOOKUP(E85,VIP!$A$2:$O14863,2,0)</f>
        <v>DRBR242</v>
      </c>
      <c r="G85" s="158" t="str">
        <f>VLOOKUP(E85,'LISTADO ATM'!$A$2:$B$901,2,0)</f>
        <v xml:space="preserve">ATM Ministerio Fuerzas Armadas II </v>
      </c>
      <c r="H85" s="158" t="str">
        <f>VLOOKUP(E85,VIP!$A$2:$O19824,7,FALSE)</f>
        <v>Si</v>
      </c>
      <c r="I85" s="158" t="str">
        <f>VLOOKUP(E85,VIP!$A$2:$O11789,8,FALSE)</f>
        <v>Si</v>
      </c>
      <c r="J85" s="158" t="str">
        <f>VLOOKUP(E85,VIP!$A$2:$O11739,8,FALSE)</f>
        <v>Si</v>
      </c>
      <c r="K85" s="158" t="str">
        <f>VLOOKUP(E85,VIP!$A$2:$O15313,6,0)</f>
        <v>NO</v>
      </c>
      <c r="L85" s="137" t="s">
        <v>2215</v>
      </c>
      <c r="M85" s="96" t="s">
        <v>2441</v>
      </c>
      <c r="N85" s="96" t="s">
        <v>2601</v>
      </c>
      <c r="O85" s="158" t="s">
        <v>2450</v>
      </c>
      <c r="P85" s="96"/>
      <c r="Q85" s="96" t="s">
        <v>2215</v>
      </c>
    </row>
    <row r="86" spans="1:17" s="118" customFormat="1" ht="18" x14ac:dyDescent="0.25">
      <c r="A86" s="158" t="str">
        <f>VLOOKUP(E86,'LISTADO ATM'!$A$2:$C$902,3,0)</f>
        <v>DISTRITO NACIONAL</v>
      </c>
      <c r="B86" s="112" t="s">
        <v>2656</v>
      </c>
      <c r="C86" s="97">
        <v>44411.646331018521</v>
      </c>
      <c r="D86" s="97" t="s">
        <v>2176</v>
      </c>
      <c r="E86" s="132">
        <v>37</v>
      </c>
      <c r="F86" s="158" t="str">
        <f>VLOOKUP(E86,VIP!$A$2:$O14865,2,0)</f>
        <v>DRBR037</v>
      </c>
      <c r="G86" s="158" t="str">
        <f>VLOOKUP(E86,'LISTADO ATM'!$A$2:$B$901,2,0)</f>
        <v xml:space="preserve">ATM Oficina Villa Mella </v>
      </c>
      <c r="H86" s="158" t="str">
        <f>VLOOKUP(E86,VIP!$A$2:$O19826,7,FALSE)</f>
        <v>Si</v>
      </c>
      <c r="I86" s="158" t="str">
        <f>VLOOKUP(E86,VIP!$A$2:$O11791,8,FALSE)</f>
        <v>Si</v>
      </c>
      <c r="J86" s="158" t="str">
        <f>VLOOKUP(E86,VIP!$A$2:$O11741,8,FALSE)</f>
        <v>Si</v>
      </c>
      <c r="K86" s="158" t="str">
        <f>VLOOKUP(E86,VIP!$A$2:$O15315,6,0)</f>
        <v>SI</v>
      </c>
      <c r="L86" s="137" t="s">
        <v>2215</v>
      </c>
      <c r="M86" s="96" t="s">
        <v>2441</v>
      </c>
      <c r="N86" s="148" t="s">
        <v>2602</v>
      </c>
      <c r="O86" s="158" t="s">
        <v>2450</v>
      </c>
      <c r="P86" s="96"/>
      <c r="Q86" s="96" t="s">
        <v>2215</v>
      </c>
    </row>
    <row r="87" spans="1:17" s="118" customFormat="1" ht="18" x14ac:dyDescent="0.25">
      <c r="A87" s="158" t="str">
        <f>VLOOKUP(E87,'LISTADO ATM'!$A$2:$C$902,3,0)</f>
        <v>DISTRITO NACIONAL</v>
      </c>
      <c r="B87" s="112" t="s">
        <v>2699</v>
      </c>
      <c r="C87" s="97">
        <v>44412.349826388891</v>
      </c>
      <c r="D87" s="97" t="s">
        <v>2176</v>
      </c>
      <c r="E87" s="132">
        <v>374</v>
      </c>
      <c r="F87" s="158" t="str">
        <f>VLOOKUP(E87,VIP!$A$2:$O14865,2,0)</f>
        <v>DRBR374</v>
      </c>
      <c r="G87" s="158" t="str">
        <f>VLOOKUP(E87,'LISTADO ATM'!$A$2:$B$901,2,0)</f>
        <v>Ofic. Dual Blue Mall #2</v>
      </c>
      <c r="H87" s="158" t="str">
        <f>VLOOKUP(E87,VIP!$A$2:$O19826,7,FALSE)</f>
        <v>Si</v>
      </c>
      <c r="I87" s="158" t="str">
        <f>VLOOKUP(E87,VIP!$A$2:$O11791,8,FALSE)</f>
        <v>Si</v>
      </c>
      <c r="J87" s="158" t="str">
        <f>VLOOKUP(E87,VIP!$A$2:$O11741,8,FALSE)</f>
        <v>Si</v>
      </c>
      <c r="K87" s="158" t="str">
        <f>VLOOKUP(E87,VIP!$A$2:$O15315,6,0)</f>
        <v>SI</v>
      </c>
      <c r="L87" s="137" t="s">
        <v>2215</v>
      </c>
      <c r="M87" s="96" t="s">
        <v>2441</v>
      </c>
      <c r="N87" s="96" t="s">
        <v>2448</v>
      </c>
      <c r="O87" s="158" t="s">
        <v>2450</v>
      </c>
      <c r="P87" s="96"/>
      <c r="Q87" s="96" t="s">
        <v>2215</v>
      </c>
    </row>
    <row r="88" spans="1:17" s="118" customFormat="1" ht="18" x14ac:dyDescent="0.25">
      <c r="A88" s="158" t="str">
        <f>VLOOKUP(E88,'LISTADO ATM'!$A$2:$C$902,3,0)</f>
        <v>DISTRITO NACIONAL</v>
      </c>
      <c r="B88" s="112" t="s">
        <v>2710</v>
      </c>
      <c r="C88" s="97">
        <v>44412.410219907404</v>
      </c>
      <c r="D88" s="97" t="s">
        <v>2176</v>
      </c>
      <c r="E88" s="132">
        <v>973</v>
      </c>
      <c r="F88" s="158" t="str">
        <f>VLOOKUP(E88,VIP!$A$2:$O14870,2,0)</f>
        <v>DRBR912</v>
      </c>
      <c r="G88" s="158" t="str">
        <f>VLOOKUP(E88,'LISTADO ATM'!$A$2:$B$901,2,0)</f>
        <v xml:space="preserve">ATM Oficina Sabana de la Mar </v>
      </c>
      <c r="H88" s="158" t="str">
        <f>VLOOKUP(E88,VIP!$A$2:$O19831,7,FALSE)</f>
        <v>Si</v>
      </c>
      <c r="I88" s="158" t="str">
        <f>VLOOKUP(E88,VIP!$A$2:$O11796,8,FALSE)</f>
        <v>Si</v>
      </c>
      <c r="J88" s="158" t="str">
        <f>VLOOKUP(E88,VIP!$A$2:$O11746,8,FALSE)</f>
        <v>Si</v>
      </c>
      <c r="K88" s="158" t="str">
        <f>VLOOKUP(E88,VIP!$A$2:$O15320,6,0)</f>
        <v>NO</v>
      </c>
      <c r="L88" s="137" t="s">
        <v>2215</v>
      </c>
      <c r="M88" s="96" t="s">
        <v>2441</v>
      </c>
      <c r="N88" s="96" t="s">
        <v>2448</v>
      </c>
      <c r="O88" s="158" t="s">
        <v>2450</v>
      </c>
      <c r="P88" s="96"/>
      <c r="Q88" s="96" t="s">
        <v>2215</v>
      </c>
    </row>
    <row r="89" spans="1:17" s="118" customFormat="1" ht="18" x14ac:dyDescent="0.25">
      <c r="A89" s="158" t="str">
        <f>VLOOKUP(E89,'LISTADO ATM'!$A$2:$C$902,3,0)</f>
        <v>DISTRITO NACIONAL</v>
      </c>
      <c r="B89" s="112" t="s">
        <v>2739</v>
      </c>
      <c r="C89" s="97">
        <v>44412.481215277781</v>
      </c>
      <c r="D89" s="97" t="s">
        <v>2176</v>
      </c>
      <c r="E89" s="132">
        <v>958</v>
      </c>
      <c r="F89" s="158" t="str">
        <f>VLOOKUP(E89,VIP!$A$2:$O14881,2,0)</f>
        <v>DRBR958</v>
      </c>
      <c r="G89" s="158" t="str">
        <f>VLOOKUP(E89,'LISTADO ATM'!$A$2:$B$901,2,0)</f>
        <v xml:space="preserve">ATM Olé Aut. San Isidro </v>
      </c>
      <c r="H89" s="158" t="str">
        <f>VLOOKUP(E89,VIP!$A$2:$O19842,7,FALSE)</f>
        <v>Si</v>
      </c>
      <c r="I89" s="158" t="str">
        <f>VLOOKUP(E89,VIP!$A$2:$O11807,8,FALSE)</f>
        <v>Si</v>
      </c>
      <c r="J89" s="158" t="str">
        <f>VLOOKUP(E89,VIP!$A$2:$O11757,8,FALSE)</f>
        <v>Si</v>
      </c>
      <c r="K89" s="158" t="str">
        <f>VLOOKUP(E89,VIP!$A$2:$O15331,6,0)</f>
        <v>NO</v>
      </c>
      <c r="L89" s="137" t="s">
        <v>2215</v>
      </c>
      <c r="M89" s="96" t="s">
        <v>2441</v>
      </c>
      <c r="N89" s="96" t="s">
        <v>2448</v>
      </c>
      <c r="O89" s="158" t="s">
        <v>2450</v>
      </c>
      <c r="P89" s="96"/>
      <c r="Q89" s="96" t="s">
        <v>2215</v>
      </c>
    </row>
    <row r="90" spans="1:17" s="118" customFormat="1" ht="18" x14ac:dyDescent="0.25">
      <c r="A90" s="158" t="str">
        <f>VLOOKUP(E90,'LISTADO ATM'!$A$2:$C$902,3,0)</f>
        <v>DISTRITO NACIONAL</v>
      </c>
      <c r="B90" s="112" t="s">
        <v>2738</v>
      </c>
      <c r="C90" s="97">
        <v>44412.489872685182</v>
      </c>
      <c r="D90" s="97" t="s">
        <v>2176</v>
      </c>
      <c r="E90" s="132">
        <v>564</v>
      </c>
      <c r="F90" s="158" t="str">
        <f>VLOOKUP(E90,VIP!$A$2:$O14880,2,0)</f>
        <v>DRBR168</v>
      </c>
      <c r="G90" s="158" t="str">
        <f>VLOOKUP(E90,'LISTADO ATM'!$A$2:$B$901,2,0)</f>
        <v xml:space="preserve">ATM Ministerio de Agricultura </v>
      </c>
      <c r="H90" s="158" t="str">
        <f>VLOOKUP(E90,VIP!$A$2:$O19841,7,FALSE)</f>
        <v>Si</v>
      </c>
      <c r="I90" s="158" t="str">
        <f>VLOOKUP(E90,VIP!$A$2:$O11806,8,FALSE)</f>
        <v>Si</v>
      </c>
      <c r="J90" s="158" t="str">
        <f>VLOOKUP(E90,VIP!$A$2:$O11756,8,FALSE)</f>
        <v>Si</v>
      </c>
      <c r="K90" s="158" t="str">
        <f>VLOOKUP(E90,VIP!$A$2:$O15330,6,0)</f>
        <v>NO</v>
      </c>
      <c r="L90" s="137" t="s">
        <v>2215</v>
      </c>
      <c r="M90" s="96" t="s">
        <v>2441</v>
      </c>
      <c r="N90" s="96" t="s">
        <v>2448</v>
      </c>
      <c r="O90" s="158" t="s">
        <v>2450</v>
      </c>
      <c r="P90" s="96"/>
      <c r="Q90" s="96" t="s">
        <v>2215</v>
      </c>
    </row>
    <row r="91" spans="1:17" s="118" customFormat="1" ht="18" x14ac:dyDescent="0.25">
      <c r="A91" s="158" t="str">
        <f>VLOOKUP(E91,'LISTADO ATM'!$A$2:$C$902,3,0)</f>
        <v>NORTE</v>
      </c>
      <c r="B91" s="112" t="s">
        <v>2737</v>
      </c>
      <c r="C91" s="97">
        <v>44412.49113425926</v>
      </c>
      <c r="D91" s="97" t="s">
        <v>2177</v>
      </c>
      <c r="E91" s="132">
        <v>99</v>
      </c>
      <c r="F91" s="158" t="str">
        <f>VLOOKUP(E91,VIP!$A$2:$O14879,2,0)</f>
        <v>DRBR099</v>
      </c>
      <c r="G91" s="158" t="str">
        <f>VLOOKUP(E91,'LISTADO ATM'!$A$2:$B$901,2,0)</f>
        <v xml:space="preserve">ATM Multicentro La Sirena S.F.M. </v>
      </c>
      <c r="H91" s="158" t="str">
        <f>VLOOKUP(E91,VIP!$A$2:$O19840,7,FALSE)</f>
        <v>Si</v>
      </c>
      <c r="I91" s="158" t="str">
        <f>VLOOKUP(E91,VIP!$A$2:$O11805,8,FALSE)</f>
        <v>Si</v>
      </c>
      <c r="J91" s="158" t="str">
        <f>VLOOKUP(E91,VIP!$A$2:$O11755,8,FALSE)</f>
        <v>Si</v>
      </c>
      <c r="K91" s="158" t="str">
        <f>VLOOKUP(E91,VIP!$A$2:$O15329,6,0)</f>
        <v>NO</v>
      </c>
      <c r="L91" s="137" t="s">
        <v>2215</v>
      </c>
      <c r="M91" s="96" t="s">
        <v>2441</v>
      </c>
      <c r="N91" s="96" t="s">
        <v>2448</v>
      </c>
      <c r="O91" s="158" t="s">
        <v>2588</v>
      </c>
      <c r="P91" s="96"/>
      <c r="Q91" s="96" t="s">
        <v>2215</v>
      </c>
    </row>
    <row r="92" spans="1:17" s="118" customFormat="1" ht="18" x14ac:dyDescent="0.25">
      <c r="A92" s="158" t="str">
        <f>VLOOKUP(E92,'LISTADO ATM'!$A$2:$C$902,3,0)</f>
        <v>DISTRITO NACIONAL</v>
      </c>
      <c r="B92" s="112" t="s">
        <v>2733</v>
      </c>
      <c r="C92" s="97">
        <v>44412.548541666663</v>
      </c>
      <c r="D92" s="97" t="s">
        <v>2176</v>
      </c>
      <c r="E92" s="132">
        <v>686</v>
      </c>
      <c r="F92" s="158" t="str">
        <f>VLOOKUP(E92,VIP!$A$2:$O14875,2,0)</f>
        <v>DRBR686</v>
      </c>
      <c r="G92" s="158" t="str">
        <f>VLOOKUP(E92,'LISTADO ATM'!$A$2:$B$901,2,0)</f>
        <v>ATM Autoservicio Oficina Máximo Gómez</v>
      </c>
      <c r="H92" s="158" t="str">
        <f>VLOOKUP(E92,VIP!$A$2:$O19836,7,FALSE)</f>
        <v>Si</v>
      </c>
      <c r="I92" s="158" t="str">
        <f>VLOOKUP(E92,VIP!$A$2:$O11801,8,FALSE)</f>
        <v>Si</v>
      </c>
      <c r="J92" s="158" t="str">
        <f>VLOOKUP(E92,VIP!$A$2:$O11751,8,FALSE)</f>
        <v>Si</v>
      </c>
      <c r="K92" s="158" t="str">
        <f>VLOOKUP(E92,VIP!$A$2:$O15325,6,0)</f>
        <v>NO</v>
      </c>
      <c r="L92" s="137" t="s">
        <v>2215</v>
      </c>
      <c r="M92" s="96" t="s">
        <v>2441</v>
      </c>
      <c r="N92" s="96" t="s">
        <v>2448</v>
      </c>
      <c r="O92" s="158" t="s">
        <v>2450</v>
      </c>
      <c r="P92" s="96"/>
      <c r="Q92" s="96" t="s">
        <v>2215</v>
      </c>
    </row>
    <row r="93" spans="1:17" s="118" customFormat="1" ht="18" x14ac:dyDescent="0.25">
      <c r="A93" s="158" t="str">
        <f>VLOOKUP(E93,'LISTADO ATM'!$A$2:$C$902,3,0)</f>
        <v>DISTRITO NACIONAL</v>
      </c>
      <c r="B93" s="112" t="s">
        <v>2725</v>
      </c>
      <c r="C93" s="97">
        <v>44412.596585648149</v>
      </c>
      <c r="D93" s="97" t="s">
        <v>2176</v>
      </c>
      <c r="E93" s="132">
        <v>473</v>
      </c>
      <c r="F93" s="158" t="str">
        <f>VLOOKUP(E93,VIP!$A$2:$O14867,2,0)</f>
        <v>DRBR473</v>
      </c>
      <c r="G93" s="158" t="str">
        <f>VLOOKUP(E93,'LISTADO ATM'!$A$2:$B$901,2,0)</f>
        <v xml:space="preserve">ATM Oficina Carrefour II </v>
      </c>
      <c r="H93" s="158" t="str">
        <f>VLOOKUP(E93,VIP!$A$2:$O19828,7,FALSE)</f>
        <v>Si</v>
      </c>
      <c r="I93" s="158" t="str">
        <f>VLOOKUP(E93,VIP!$A$2:$O11793,8,FALSE)</f>
        <v>Si</v>
      </c>
      <c r="J93" s="158" t="str">
        <f>VLOOKUP(E93,VIP!$A$2:$O11743,8,FALSE)</f>
        <v>Si</v>
      </c>
      <c r="K93" s="158" t="str">
        <f>VLOOKUP(E93,VIP!$A$2:$O15317,6,0)</f>
        <v>NO</v>
      </c>
      <c r="L93" s="137" t="s">
        <v>2215</v>
      </c>
      <c r="M93" s="96" t="s">
        <v>2441</v>
      </c>
      <c r="N93" s="96" t="s">
        <v>2448</v>
      </c>
      <c r="O93" s="158" t="s">
        <v>2450</v>
      </c>
      <c r="P93" s="96"/>
      <c r="Q93" s="96" t="s">
        <v>2215</v>
      </c>
    </row>
    <row r="94" spans="1:17" s="118" customFormat="1" ht="18" x14ac:dyDescent="0.25">
      <c r="A94" s="158" t="str">
        <f>VLOOKUP(E94,'LISTADO ATM'!$A$2:$C$902,3,0)</f>
        <v>DISTRITO NACIONAL</v>
      </c>
      <c r="B94" s="112" t="s">
        <v>2724</v>
      </c>
      <c r="C94" s="97">
        <v>44412.600312499999</v>
      </c>
      <c r="D94" s="97" t="s">
        <v>2176</v>
      </c>
      <c r="E94" s="132">
        <v>517</v>
      </c>
      <c r="F94" s="158" t="str">
        <f>VLOOKUP(E94,VIP!$A$2:$O14866,2,0)</f>
        <v>DRBR517</v>
      </c>
      <c r="G94" s="158" t="str">
        <f>VLOOKUP(E94,'LISTADO ATM'!$A$2:$B$901,2,0)</f>
        <v xml:space="preserve">ATM Autobanco Oficina Sans Soucí </v>
      </c>
      <c r="H94" s="158" t="str">
        <f>VLOOKUP(E94,VIP!$A$2:$O19827,7,FALSE)</f>
        <v>Si</v>
      </c>
      <c r="I94" s="158" t="str">
        <f>VLOOKUP(E94,VIP!$A$2:$O11792,8,FALSE)</f>
        <v>Si</v>
      </c>
      <c r="J94" s="158" t="str">
        <f>VLOOKUP(E94,VIP!$A$2:$O11742,8,FALSE)</f>
        <v>Si</v>
      </c>
      <c r="K94" s="158" t="str">
        <f>VLOOKUP(E94,VIP!$A$2:$O15316,6,0)</f>
        <v>SI</v>
      </c>
      <c r="L94" s="137" t="s">
        <v>2215</v>
      </c>
      <c r="M94" s="96" t="s">
        <v>2441</v>
      </c>
      <c r="N94" s="96" t="s">
        <v>2448</v>
      </c>
      <c r="O94" s="158" t="s">
        <v>2450</v>
      </c>
      <c r="P94" s="96"/>
      <c r="Q94" s="96" t="s">
        <v>2215</v>
      </c>
    </row>
    <row r="95" spans="1:17" s="118" customFormat="1" ht="18" x14ac:dyDescent="0.25">
      <c r="A95" s="158" t="str">
        <f>VLOOKUP(E95,'LISTADO ATM'!$A$2:$C$902,3,0)</f>
        <v>DISTRITO NACIONAL</v>
      </c>
      <c r="B95" s="112" t="s">
        <v>2752</v>
      </c>
      <c r="C95" s="97">
        <v>44412.650277777779</v>
      </c>
      <c r="D95" s="97" t="s">
        <v>2176</v>
      </c>
      <c r="E95" s="132">
        <v>541</v>
      </c>
      <c r="F95" s="158" t="str">
        <f>VLOOKUP(E95,VIP!$A$2:$O14871,2,0)</f>
        <v>DRBR541</v>
      </c>
      <c r="G95" s="158" t="str">
        <f>VLOOKUP(E95,'LISTADO ATM'!$A$2:$B$901,2,0)</f>
        <v xml:space="preserve">ATM Oficina Sambil II </v>
      </c>
      <c r="H95" s="158" t="str">
        <f>VLOOKUP(E95,VIP!$A$2:$O19832,7,FALSE)</f>
        <v>Si</v>
      </c>
      <c r="I95" s="158" t="str">
        <f>VLOOKUP(E95,VIP!$A$2:$O11797,8,FALSE)</f>
        <v>Si</v>
      </c>
      <c r="J95" s="158" t="str">
        <f>VLOOKUP(E95,VIP!$A$2:$O11747,8,FALSE)</f>
        <v>Si</v>
      </c>
      <c r="K95" s="158" t="str">
        <f>VLOOKUP(E95,VIP!$A$2:$O15321,6,0)</f>
        <v>SI</v>
      </c>
      <c r="L95" s="137" t="s">
        <v>2215</v>
      </c>
      <c r="M95" s="96" t="s">
        <v>2441</v>
      </c>
      <c r="N95" s="96" t="s">
        <v>2601</v>
      </c>
      <c r="O95" s="158" t="s">
        <v>2450</v>
      </c>
      <c r="P95" s="96"/>
      <c r="Q95" s="96" t="s">
        <v>2215</v>
      </c>
    </row>
    <row r="96" spans="1:17" s="118" customFormat="1" ht="18" x14ac:dyDescent="0.25">
      <c r="A96" s="158" t="str">
        <f>VLOOKUP(E96,'LISTADO ATM'!$A$2:$C$902,3,0)</f>
        <v>DISTRITO NACIONAL</v>
      </c>
      <c r="B96" s="112" t="s">
        <v>2751</v>
      </c>
      <c r="C96" s="97">
        <v>44412.651909722219</v>
      </c>
      <c r="D96" s="97" t="s">
        <v>2176</v>
      </c>
      <c r="E96" s="132">
        <v>545</v>
      </c>
      <c r="F96" s="158" t="str">
        <f>VLOOKUP(E96,VIP!$A$2:$O14870,2,0)</f>
        <v>DRBR995</v>
      </c>
      <c r="G96" s="158" t="str">
        <f>VLOOKUP(E96,'LISTADO ATM'!$A$2:$B$901,2,0)</f>
        <v xml:space="preserve">ATM Oficina Isabel La Católica II  </v>
      </c>
      <c r="H96" s="158" t="str">
        <f>VLOOKUP(E96,VIP!$A$2:$O19831,7,FALSE)</f>
        <v>Si</v>
      </c>
      <c r="I96" s="158" t="str">
        <f>VLOOKUP(E96,VIP!$A$2:$O11796,8,FALSE)</f>
        <v>Si</v>
      </c>
      <c r="J96" s="158" t="str">
        <f>VLOOKUP(E96,VIP!$A$2:$O11746,8,FALSE)</f>
        <v>Si</v>
      </c>
      <c r="K96" s="158" t="str">
        <f>VLOOKUP(E96,VIP!$A$2:$O15320,6,0)</f>
        <v>NO</v>
      </c>
      <c r="L96" s="137" t="s">
        <v>2215</v>
      </c>
      <c r="M96" s="96" t="s">
        <v>2441</v>
      </c>
      <c r="N96" s="96" t="s">
        <v>2601</v>
      </c>
      <c r="O96" s="158" t="s">
        <v>2450</v>
      </c>
      <c r="P96" s="96"/>
      <c r="Q96" s="96" t="s">
        <v>2215</v>
      </c>
    </row>
    <row r="97" spans="1:17" s="118" customFormat="1" ht="18" x14ac:dyDescent="0.25">
      <c r="A97" s="158" t="str">
        <f>VLOOKUP(E97,'LISTADO ATM'!$A$2:$C$902,3,0)</f>
        <v>DISTRITO NACIONAL</v>
      </c>
      <c r="B97" s="112" t="s">
        <v>2750</v>
      </c>
      <c r="C97" s="97">
        <v>44412.653275462966</v>
      </c>
      <c r="D97" s="97" t="s">
        <v>2176</v>
      </c>
      <c r="E97" s="132">
        <v>378</v>
      </c>
      <c r="F97" s="158" t="str">
        <f>VLOOKUP(E97,VIP!$A$2:$O14869,2,0)</f>
        <v>DRBR378</v>
      </c>
      <c r="G97" s="158" t="str">
        <f>VLOOKUP(E97,'LISTADO ATM'!$A$2:$B$901,2,0)</f>
        <v>ATM UNP Villa Flores</v>
      </c>
      <c r="H97" s="158" t="str">
        <f>VLOOKUP(E97,VIP!$A$2:$O19830,7,FALSE)</f>
        <v>N/A</v>
      </c>
      <c r="I97" s="158" t="str">
        <f>VLOOKUP(E97,VIP!$A$2:$O11795,8,FALSE)</f>
        <v>N/A</v>
      </c>
      <c r="J97" s="158" t="str">
        <f>VLOOKUP(E97,VIP!$A$2:$O11745,8,FALSE)</f>
        <v>N/A</v>
      </c>
      <c r="K97" s="158" t="str">
        <f>VLOOKUP(E97,VIP!$A$2:$O15319,6,0)</f>
        <v>N/A</v>
      </c>
      <c r="L97" s="137" t="s">
        <v>2215</v>
      </c>
      <c r="M97" s="96" t="s">
        <v>2441</v>
      </c>
      <c r="N97" s="96" t="s">
        <v>2601</v>
      </c>
      <c r="O97" s="158" t="s">
        <v>2450</v>
      </c>
      <c r="P97" s="96"/>
      <c r="Q97" s="96" t="s">
        <v>2215</v>
      </c>
    </row>
    <row r="98" spans="1:17" s="118" customFormat="1" ht="18" x14ac:dyDescent="0.25">
      <c r="A98" s="158" t="str">
        <f>VLOOKUP(E98,'LISTADO ATM'!$A$2:$C$902,3,0)</f>
        <v>DISTRITO NACIONAL</v>
      </c>
      <c r="B98" s="112" t="s">
        <v>2749</v>
      </c>
      <c r="C98" s="97">
        <v>44412.654768518521</v>
      </c>
      <c r="D98" s="97" t="s">
        <v>2176</v>
      </c>
      <c r="E98" s="132">
        <v>549</v>
      </c>
      <c r="F98" s="158" t="str">
        <f>VLOOKUP(E98,VIP!$A$2:$O14868,2,0)</f>
        <v>DRBR026</v>
      </c>
      <c r="G98" s="158" t="str">
        <f>VLOOKUP(E98,'LISTADO ATM'!$A$2:$B$901,2,0)</f>
        <v xml:space="preserve">ATM Ministerio de Turismo (Oficinas Gubernamentales) </v>
      </c>
      <c r="H98" s="158" t="str">
        <f>VLOOKUP(E98,VIP!$A$2:$O19829,7,FALSE)</f>
        <v>Si</v>
      </c>
      <c r="I98" s="158" t="str">
        <f>VLOOKUP(E98,VIP!$A$2:$O11794,8,FALSE)</f>
        <v>Si</v>
      </c>
      <c r="J98" s="158" t="str">
        <f>VLOOKUP(E98,VIP!$A$2:$O11744,8,FALSE)</f>
        <v>Si</v>
      </c>
      <c r="K98" s="158" t="str">
        <f>VLOOKUP(E98,VIP!$A$2:$O15318,6,0)</f>
        <v>NO</v>
      </c>
      <c r="L98" s="137" t="s">
        <v>2215</v>
      </c>
      <c r="M98" s="96" t="s">
        <v>2441</v>
      </c>
      <c r="N98" s="96" t="s">
        <v>2601</v>
      </c>
      <c r="O98" s="158" t="s">
        <v>2450</v>
      </c>
      <c r="P98" s="96"/>
      <c r="Q98" s="96" t="s">
        <v>2215</v>
      </c>
    </row>
    <row r="99" spans="1:17" s="118" customFormat="1" ht="18" x14ac:dyDescent="0.25">
      <c r="A99" s="160" t="str">
        <f>VLOOKUP(E99,'LISTADO ATM'!$A$2:$C$902,3,0)</f>
        <v>NORTE</v>
      </c>
      <c r="B99" s="112" t="s">
        <v>2748</v>
      </c>
      <c r="C99" s="97">
        <v>44412.660636574074</v>
      </c>
      <c r="D99" s="97" t="s">
        <v>2177</v>
      </c>
      <c r="E99" s="132">
        <v>747</v>
      </c>
      <c r="F99" s="160" t="str">
        <f>VLOOKUP(E99,VIP!$A$2:$O14867,2,0)</f>
        <v>DRBR200</v>
      </c>
      <c r="G99" s="160" t="str">
        <f>VLOOKUP(E99,'LISTADO ATM'!$A$2:$B$901,2,0)</f>
        <v xml:space="preserve">ATM Club BR (Santiago) </v>
      </c>
      <c r="H99" s="160" t="str">
        <f>VLOOKUP(E99,VIP!$A$2:$O19828,7,FALSE)</f>
        <v>Si</v>
      </c>
      <c r="I99" s="160" t="str">
        <f>VLOOKUP(E99,VIP!$A$2:$O11793,8,FALSE)</f>
        <v>Si</v>
      </c>
      <c r="J99" s="160" t="str">
        <f>VLOOKUP(E99,VIP!$A$2:$O11743,8,FALSE)</f>
        <v>Si</v>
      </c>
      <c r="K99" s="160" t="str">
        <f>VLOOKUP(E99,VIP!$A$2:$O15317,6,0)</f>
        <v>SI</v>
      </c>
      <c r="L99" s="137" t="s">
        <v>2215</v>
      </c>
      <c r="M99" s="96" t="s">
        <v>2441</v>
      </c>
      <c r="N99" s="96" t="s">
        <v>2448</v>
      </c>
      <c r="O99" s="160" t="s">
        <v>2588</v>
      </c>
      <c r="P99" s="96"/>
      <c r="Q99" s="96" t="s">
        <v>2215</v>
      </c>
    </row>
    <row r="100" spans="1:17" s="118" customFormat="1" ht="18" x14ac:dyDescent="0.25">
      <c r="A100" s="160" t="str">
        <f>VLOOKUP(E100,'LISTADO ATM'!$A$2:$C$902,3,0)</f>
        <v>NORTE</v>
      </c>
      <c r="B100" s="112" t="s">
        <v>2685</v>
      </c>
      <c r="C100" s="97">
        <v>44412.162037037036</v>
      </c>
      <c r="D100" s="97" t="s">
        <v>2594</v>
      </c>
      <c r="E100" s="132">
        <v>276</v>
      </c>
      <c r="F100" s="160" t="str">
        <f>VLOOKUP(E100,VIP!$A$2:$O14865,2,0)</f>
        <v>DRBR276</v>
      </c>
      <c r="G100" s="160" t="str">
        <f>VLOOKUP(E100,'LISTADO ATM'!$A$2:$B$901,2,0)</f>
        <v xml:space="preserve">ATM UNP Las Guáranas (San Francisco) </v>
      </c>
      <c r="H100" s="160" t="str">
        <f>VLOOKUP(E100,VIP!$A$2:$O19826,7,FALSE)</f>
        <v>Si</v>
      </c>
      <c r="I100" s="160" t="str">
        <f>VLOOKUP(E100,VIP!$A$2:$O11791,8,FALSE)</f>
        <v>Si</v>
      </c>
      <c r="J100" s="160" t="str">
        <f>VLOOKUP(E100,VIP!$A$2:$O11741,8,FALSE)</f>
        <v>Si</v>
      </c>
      <c r="K100" s="160" t="str">
        <f>VLOOKUP(E100,VIP!$A$2:$O15315,6,0)</f>
        <v>NO</v>
      </c>
      <c r="L100" s="137" t="s">
        <v>2241</v>
      </c>
      <c r="M100" s="96" t="s">
        <v>2441</v>
      </c>
      <c r="N100" s="96" t="s">
        <v>2448</v>
      </c>
      <c r="O100" s="160" t="s">
        <v>2588</v>
      </c>
      <c r="P100" s="96"/>
      <c r="Q100" s="96" t="s">
        <v>2241</v>
      </c>
    </row>
    <row r="101" spans="1:17" s="118" customFormat="1" ht="18" x14ac:dyDescent="0.25">
      <c r="A101" s="160" t="str">
        <f>VLOOKUP(E101,'LISTADO ATM'!$A$2:$C$902,3,0)</f>
        <v>DISTRITO NACIONAL</v>
      </c>
      <c r="B101" s="112" t="s">
        <v>2740</v>
      </c>
      <c r="C101" s="97">
        <v>44412.473252314812</v>
      </c>
      <c r="D101" s="97" t="s">
        <v>2176</v>
      </c>
      <c r="E101" s="132">
        <v>600</v>
      </c>
      <c r="F101" s="160" t="str">
        <f>VLOOKUP(E101,VIP!$A$2:$O14882,2,0)</f>
        <v>DRBR600</v>
      </c>
      <c r="G101" s="160" t="str">
        <f>VLOOKUP(E101,'LISTADO ATM'!$A$2:$B$901,2,0)</f>
        <v>ATM S/M Bravo Hipica</v>
      </c>
      <c r="H101" s="160" t="str">
        <f>VLOOKUP(E101,VIP!$A$2:$O19843,7,FALSE)</f>
        <v>N/A</v>
      </c>
      <c r="I101" s="160" t="str">
        <f>VLOOKUP(E101,VIP!$A$2:$O11808,8,FALSE)</f>
        <v>N/A</v>
      </c>
      <c r="J101" s="160" t="str">
        <f>VLOOKUP(E101,VIP!$A$2:$O11758,8,FALSE)</f>
        <v>N/A</v>
      </c>
      <c r="K101" s="160" t="str">
        <f>VLOOKUP(E101,VIP!$A$2:$O15332,6,0)</f>
        <v>N/A</v>
      </c>
      <c r="L101" s="137" t="s">
        <v>2241</v>
      </c>
      <c r="M101" s="96" t="s">
        <v>2441</v>
      </c>
      <c r="N101" s="96" t="s">
        <v>2448</v>
      </c>
      <c r="O101" s="160" t="s">
        <v>2450</v>
      </c>
      <c r="P101" s="96"/>
      <c r="Q101" s="96" t="s">
        <v>2241</v>
      </c>
    </row>
    <row r="102" spans="1:17" s="118" customFormat="1" ht="18" x14ac:dyDescent="0.25">
      <c r="A102" s="160" t="str">
        <f>VLOOKUP(E102,'LISTADO ATM'!$A$2:$C$902,3,0)</f>
        <v>DISTRITO NACIONAL</v>
      </c>
      <c r="B102" s="112" t="s">
        <v>2729</v>
      </c>
      <c r="C102" s="97">
        <v>44412.567349537036</v>
      </c>
      <c r="D102" s="97" t="s">
        <v>2176</v>
      </c>
      <c r="E102" s="132">
        <v>35</v>
      </c>
      <c r="F102" s="160" t="str">
        <f>VLOOKUP(E102,VIP!$A$2:$O14871,2,0)</f>
        <v>DRBR035</v>
      </c>
      <c r="G102" s="160" t="str">
        <f>VLOOKUP(E102,'LISTADO ATM'!$A$2:$B$901,2,0)</f>
        <v xml:space="preserve">ATM Dirección General de Aduanas I </v>
      </c>
      <c r="H102" s="160" t="str">
        <f>VLOOKUP(E102,VIP!$A$2:$O19832,7,FALSE)</f>
        <v>Si</v>
      </c>
      <c r="I102" s="160" t="str">
        <f>VLOOKUP(E102,VIP!$A$2:$O11797,8,FALSE)</f>
        <v>Si</v>
      </c>
      <c r="J102" s="160" t="str">
        <f>VLOOKUP(E102,VIP!$A$2:$O11747,8,FALSE)</f>
        <v>Si</v>
      </c>
      <c r="K102" s="160" t="str">
        <f>VLOOKUP(E102,VIP!$A$2:$O15321,6,0)</f>
        <v>NO</v>
      </c>
      <c r="L102" s="137" t="s">
        <v>2241</v>
      </c>
      <c r="M102" s="96" t="s">
        <v>2441</v>
      </c>
      <c r="N102" s="96" t="s">
        <v>2448</v>
      </c>
      <c r="O102" s="160" t="s">
        <v>2450</v>
      </c>
      <c r="P102" s="96"/>
      <c r="Q102" s="96" t="s">
        <v>2241</v>
      </c>
    </row>
    <row r="103" spans="1:17" s="118" customFormat="1" ht="18" x14ac:dyDescent="0.25">
      <c r="A103" s="160" t="str">
        <f>VLOOKUP(E103,'LISTADO ATM'!$A$2:$C$902,3,0)</f>
        <v>DISTRITO NACIONAL</v>
      </c>
      <c r="B103" s="112" t="s">
        <v>2728</v>
      </c>
      <c r="C103" s="97">
        <v>44412.56890046296</v>
      </c>
      <c r="D103" s="97" t="s">
        <v>2176</v>
      </c>
      <c r="E103" s="132">
        <v>678</v>
      </c>
      <c r="F103" s="160" t="str">
        <f>VLOOKUP(E103,VIP!$A$2:$O14870,2,0)</f>
        <v>DRBR678</v>
      </c>
      <c r="G103" s="160" t="str">
        <f>VLOOKUP(E103,'LISTADO ATM'!$A$2:$B$901,2,0)</f>
        <v>ATM Eco Petroleo San Isidro</v>
      </c>
      <c r="H103" s="160" t="str">
        <f>VLOOKUP(E103,VIP!$A$2:$O19831,7,FALSE)</f>
        <v>Si</v>
      </c>
      <c r="I103" s="160" t="str">
        <f>VLOOKUP(E103,VIP!$A$2:$O11796,8,FALSE)</f>
        <v>Si</v>
      </c>
      <c r="J103" s="160" t="str">
        <f>VLOOKUP(E103,VIP!$A$2:$O11746,8,FALSE)</f>
        <v>Si</v>
      </c>
      <c r="K103" s="160" t="str">
        <f>VLOOKUP(E103,VIP!$A$2:$O15320,6,0)</f>
        <v>NO</v>
      </c>
      <c r="L103" s="137" t="s">
        <v>2241</v>
      </c>
      <c r="M103" s="96" t="s">
        <v>2441</v>
      </c>
      <c r="N103" s="96" t="s">
        <v>2448</v>
      </c>
      <c r="O103" s="160" t="s">
        <v>2450</v>
      </c>
      <c r="P103" s="96"/>
      <c r="Q103" s="96" t="s">
        <v>2241</v>
      </c>
    </row>
    <row r="104" spans="1:17" s="118" customFormat="1" ht="18" x14ac:dyDescent="0.25">
      <c r="A104" s="160" t="str">
        <f>VLOOKUP(E104,'LISTADO ATM'!$A$2:$C$902,3,0)</f>
        <v>SUR</v>
      </c>
      <c r="B104" s="112" t="s">
        <v>2727</v>
      </c>
      <c r="C104" s="97">
        <v>44412.570601851854</v>
      </c>
      <c r="D104" s="97" t="s">
        <v>2176</v>
      </c>
      <c r="E104" s="132">
        <v>582</v>
      </c>
      <c r="F104" s="160" t="str">
        <f>VLOOKUP(E104,VIP!$A$2:$O14869,2,0)</f>
        <v xml:space="preserve">DRBR582 </v>
      </c>
      <c r="G104" s="160" t="str">
        <f>VLOOKUP(E104,'LISTADO ATM'!$A$2:$B$901,2,0)</f>
        <v>ATM Estación Sabana Yegua</v>
      </c>
      <c r="H104" s="160" t="str">
        <f>VLOOKUP(E104,VIP!$A$2:$O19830,7,FALSE)</f>
        <v>N/A</v>
      </c>
      <c r="I104" s="160" t="str">
        <f>VLOOKUP(E104,VIP!$A$2:$O11795,8,FALSE)</f>
        <v>N/A</v>
      </c>
      <c r="J104" s="160" t="str">
        <f>VLOOKUP(E104,VIP!$A$2:$O11745,8,FALSE)</f>
        <v>N/A</v>
      </c>
      <c r="K104" s="160" t="str">
        <f>VLOOKUP(E104,VIP!$A$2:$O15319,6,0)</f>
        <v>N/A</v>
      </c>
      <c r="L104" s="137" t="s">
        <v>2241</v>
      </c>
      <c r="M104" s="96" t="s">
        <v>2441</v>
      </c>
      <c r="N104" s="96" t="s">
        <v>2448</v>
      </c>
      <c r="O104" s="160" t="s">
        <v>2450</v>
      </c>
      <c r="P104" s="96"/>
      <c r="Q104" s="96" t="s">
        <v>2241</v>
      </c>
    </row>
    <row r="105" spans="1:17" s="118" customFormat="1" ht="18" x14ac:dyDescent="0.25">
      <c r="A105" s="160" t="str">
        <f>VLOOKUP(E105,'LISTADO ATM'!$A$2:$C$902,3,0)</f>
        <v>DISTRITO NACIONAL</v>
      </c>
      <c r="B105" s="112" t="s">
        <v>2637</v>
      </c>
      <c r="C105" s="97">
        <v>44411.452685185184</v>
      </c>
      <c r="D105" s="97" t="s">
        <v>2444</v>
      </c>
      <c r="E105" s="132">
        <v>318</v>
      </c>
      <c r="F105" s="160" t="str">
        <f>VLOOKUP(E105,VIP!$A$2:$O14858,2,0)</f>
        <v>DRBR318</v>
      </c>
      <c r="G105" s="160" t="str">
        <f>VLOOKUP(E105,'LISTADO ATM'!$A$2:$B$901,2,0)</f>
        <v>ATM Autoservicio Lope de Vega</v>
      </c>
      <c r="H105" s="160" t="str">
        <f>VLOOKUP(E105,VIP!$A$2:$O19819,7,FALSE)</f>
        <v>Si</v>
      </c>
      <c r="I105" s="160" t="str">
        <f>VLOOKUP(E105,VIP!$A$2:$O11784,8,FALSE)</f>
        <v>Si</v>
      </c>
      <c r="J105" s="160" t="str">
        <f>VLOOKUP(E105,VIP!$A$2:$O11734,8,FALSE)</f>
        <v>Si</v>
      </c>
      <c r="K105" s="160" t="str">
        <f>VLOOKUP(E105,VIP!$A$2:$O15308,6,0)</f>
        <v>NO</v>
      </c>
      <c r="L105" s="137" t="s">
        <v>2643</v>
      </c>
      <c r="M105" s="96" t="s">
        <v>2441</v>
      </c>
      <c r="N105" s="96" t="s">
        <v>2448</v>
      </c>
      <c r="O105" s="160" t="s">
        <v>2449</v>
      </c>
      <c r="P105" s="96"/>
      <c r="Q105" s="96" t="s">
        <v>2643</v>
      </c>
    </row>
    <row r="106" spans="1:17" s="118" customFormat="1" ht="18" x14ac:dyDescent="0.25">
      <c r="A106" s="160" t="str">
        <f>VLOOKUP(E106,'LISTADO ATM'!$A$2:$C$902,3,0)</f>
        <v>NORTE</v>
      </c>
      <c r="B106" s="112" t="s">
        <v>2695</v>
      </c>
      <c r="C106" s="97">
        <v>44412.032916666663</v>
      </c>
      <c r="D106" s="97" t="s">
        <v>2464</v>
      </c>
      <c r="E106" s="132">
        <v>307</v>
      </c>
      <c r="F106" s="160" t="str">
        <f>VLOOKUP(E106,VIP!$A$2:$O14875,2,0)</f>
        <v>DRBR307</v>
      </c>
      <c r="G106" s="160" t="str">
        <f>VLOOKUP(E106,'LISTADO ATM'!$A$2:$B$901,2,0)</f>
        <v>ATM Oficina Nagua II</v>
      </c>
      <c r="H106" s="160" t="str">
        <f>VLOOKUP(E106,VIP!$A$2:$O19836,7,FALSE)</f>
        <v>Si</v>
      </c>
      <c r="I106" s="160" t="str">
        <f>VLOOKUP(E106,VIP!$A$2:$O11801,8,FALSE)</f>
        <v>Si</v>
      </c>
      <c r="J106" s="160" t="str">
        <f>VLOOKUP(E106,VIP!$A$2:$O11751,8,FALSE)</f>
        <v>Si</v>
      </c>
      <c r="K106" s="160" t="str">
        <f>VLOOKUP(E106,VIP!$A$2:$O15325,6,0)</f>
        <v>SI</v>
      </c>
      <c r="L106" s="137" t="s">
        <v>2593</v>
      </c>
      <c r="M106" s="96" t="s">
        <v>2441</v>
      </c>
      <c r="N106" s="96" t="s">
        <v>2448</v>
      </c>
      <c r="O106" s="160" t="s">
        <v>2465</v>
      </c>
      <c r="P106" s="96"/>
      <c r="Q106" s="96" t="s">
        <v>2593</v>
      </c>
    </row>
    <row r="107" spans="1:17" s="118" customFormat="1" ht="18" x14ac:dyDescent="0.25">
      <c r="A107" s="160" t="str">
        <f>VLOOKUP(E107,'LISTADO ATM'!$A$2:$C$902,3,0)</f>
        <v>DISTRITO NACIONAL</v>
      </c>
      <c r="B107" s="112" t="s">
        <v>2604</v>
      </c>
      <c r="C107" s="97">
        <v>44410.558148148149</v>
      </c>
      <c r="D107" s="97" t="s">
        <v>2444</v>
      </c>
      <c r="E107" s="132">
        <v>639</v>
      </c>
      <c r="F107" s="160" t="str">
        <f>VLOOKUP(E107,VIP!$A$2:$O14849,2,0)</f>
        <v>DRBR639</v>
      </c>
      <c r="G107" s="160" t="str">
        <f>VLOOKUP(E107,'LISTADO ATM'!$A$2:$B$901,2,0)</f>
        <v xml:space="preserve">ATM Comisión Militar MOPC </v>
      </c>
      <c r="H107" s="160" t="str">
        <f>VLOOKUP(E107,VIP!$A$2:$O19810,7,FALSE)</f>
        <v>Si</v>
      </c>
      <c r="I107" s="160" t="str">
        <f>VLOOKUP(E107,VIP!$A$2:$O11775,8,FALSE)</f>
        <v>Si</v>
      </c>
      <c r="J107" s="160" t="str">
        <f>VLOOKUP(E107,VIP!$A$2:$O11725,8,FALSE)</f>
        <v>Si</v>
      </c>
      <c r="K107" s="160" t="str">
        <f>VLOOKUP(E107,VIP!$A$2:$O15299,6,0)</f>
        <v>NO</v>
      </c>
      <c r="L107" s="137" t="s">
        <v>2555</v>
      </c>
      <c r="M107" s="96" t="s">
        <v>2441</v>
      </c>
      <c r="N107" s="148" t="s">
        <v>2602</v>
      </c>
      <c r="O107" s="160" t="s">
        <v>2449</v>
      </c>
      <c r="P107" s="96"/>
      <c r="Q107" s="96" t="s">
        <v>2555</v>
      </c>
    </row>
    <row r="108" spans="1:17" s="118" customFormat="1" ht="18" x14ac:dyDescent="0.25">
      <c r="A108" s="160" t="str">
        <f>VLOOKUP(E108,'LISTADO ATM'!$A$2:$C$902,3,0)</f>
        <v>DISTRITO NACIONAL</v>
      </c>
      <c r="B108" s="112" t="s">
        <v>2649</v>
      </c>
      <c r="C108" s="97">
        <v>44411.581944444442</v>
      </c>
      <c r="D108" s="97" t="s">
        <v>2464</v>
      </c>
      <c r="E108" s="132">
        <v>2</v>
      </c>
      <c r="F108" s="160" t="str">
        <f>VLOOKUP(E108,VIP!$A$2:$O14863,2,0)</f>
        <v>DRBR002</v>
      </c>
      <c r="G108" s="160" t="str">
        <f>VLOOKUP(E108,'LISTADO ATM'!$A$2:$B$901,2,0)</f>
        <v>ATM Autoservicio Padre Castellano</v>
      </c>
      <c r="H108" s="160" t="str">
        <f>VLOOKUP(E108,VIP!$A$2:$O19824,7,FALSE)</f>
        <v>Si</v>
      </c>
      <c r="I108" s="160" t="str">
        <f>VLOOKUP(E108,VIP!$A$2:$O11789,8,FALSE)</f>
        <v>Si</v>
      </c>
      <c r="J108" s="160" t="str">
        <f>VLOOKUP(E108,VIP!$A$2:$O11739,8,FALSE)</f>
        <v>Si</v>
      </c>
      <c r="K108" s="160" t="str">
        <f>VLOOKUP(E108,VIP!$A$2:$O15313,6,0)</f>
        <v>NO</v>
      </c>
      <c r="L108" s="137" t="s">
        <v>2555</v>
      </c>
      <c r="M108" s="96" t="s">
        <v>2441</v>
      </c>
      <c r="N108" s="96" t="s">
        <v>2448</v>
      </c>
      <c r="O108" s="160" t="s">
        <v>2465</v>
      </c>
      <c r="P108" s="96"/>
      <c r="Q108" s="96" t="s">
        <v>2555</v>
      </c>
    </row>
    <row r="109" spans="1:17" s="118" customFormat="1" ht="18" x14ac:dyDescent="0.25">
      <c r="A109" s="160" t="str">
        <f>VLOOKUP(E109,'LISTADO ATM'!$A$2:$C$902,3,0)</f>
        <v>DISTRITO NACIONAL</v>
      </c>
      <c r="B109" s="112">
        <v>3335973017</v>
      </c>
      <c r="C109" s="97">
        <v>44407.688796296294</v>
      </c>
      <c r="D109" s="97" t="s">
        <v>2444</v>
      </c>
      <c r="E109" s="132">
        <v>672</v>
      </c>
      <c r="F109" s="160" t="str">
        <f>VLOOKUP(E109,VIP!$A$2:$O14811,2,0)</f>
        <v>DRBR672</v>
      </c>
      <c r="G109" s="160" t="str">
        <f>VLOOKUP(E109,'LISTADO ATM'!$A$2:$B$901,2,0)</f>
        <v>ATM Destacamento Policía Nacional La Victoria</v>
      </c>
      <c r="H109" s="160" t="str">
        <f>VLOOKUP(E109,VIP!$A$2:$O19772,7,FALSE)</f>
        <v>Si</v>
      </c>
      <c r="I109" s="160" t="str">
        <f>VLOOKUP(E109,VIP!$A$2:$O11737,8,FALSE)</f>
        <v>Si</v>
      </c>
      <c r="J109" s="160" t="str">
        <f>VLOOKUP(E109,VIP!$A$2:$O11687,8,FALSE)</f>
        <v>Si</v>
      </c>
      <c r="K109" s="160" t="str">
        <f>VLOOKUP(E109,VIP!$A$2:$O15261,6,0)</f>
        <v>SI</v>
      </c>
      <c r="L109" s="137" t="s">
        <v>2437</v>
      </c>
      <c r="M109" s="96" t="s">
        <v>2441</v>
      </c>
      <c r="N109" s="148" t="s">
        <v>2602</v>
      </c>
      <c r="O109" s="160" t="s">
        <v>2449</v>
      </c>
      <c r="P109" s="160"/>
      <c r="Q109" s="96" t="s">
        <v>2437</v>
      </c>
    </row>
    <row r="110" spans="1:17" s="118" customFormat="1" ht="18" x14ac:dyDescent="0.25">
      <c r="A110" s="160" t="str">
        <f>VLOOKUP(E110,'LISTADO ATM'!$A$2:$C$902,3,0)</f>
        <v>SUR</v>
      </c>
      <c r="B110" s="112" t="s">
        <v>2636</v>
      </c>
      <c r="C110" s="97">
        <v>44411.457118055558</v>
      </c>
      <c r="D110" s="97" t="s">
        <v>2444</v>
      </c>
      <c r="E110" s="132">
        <v>825</v>
      </c>
      <c r="F110" s="160" t="str">
        <f>VLOOKUP(E110,VIP!$A$2:$O14856,2,0)</f>
        <v>DRBR825</v>
      </c>
      <c r="G110" s="160" t="str">
        <f>VLOOKUP(E110,'LISTADO ATM'!$A$2:$B$901,2,0)</f>
        <v xml:space="preserve">ATM Estacion Eco Cibeles (Las Matas de Farfán) </v>
      </c>
      <c r="H110" s="160" t="str">
        <f>VLOOKUP(E110,VIP!$A$2:$O19817,7,FALSE)</f>
        <v>Si</v>
      </c>
      <c r="I110" s="160" t="str">
        <f>VLOOKUP(E110,VIP!$A$2:$O11782,8,FALSE)</f>
        <v>Si</v>
      </c>
      <c r="J110" s="160" t="str">
        <f>VLOOKUP(E110,VIP!$A$2:$O11732,8,FALSE)</f>
        <v>Si</v>
      </c>
      <c r="K110" s="160" t="str">
        <f>VLOOKUP(E110,VIP!$A$2:$O15306,6,0)</f>
        <v>NO</v>
      </c>
      <c r="L110" s="137" t="s">
        <v>2437</v>
      </c>
      <c r="M110" s="96" t="s">
        <v>2441</v>
      </c>
      <c r="N110" s="96" t="s">
        <v>2448</v>
      </c>
      <c r="O110" s="160" t="s">
        <v>2449</v>
      </c>
      <c r="P110" s="96"/>
      <c r="Q110" s="96" t="s">
        <v>2437</v>
      </c>
    </row>
    <row r="111" spans="1:17" s="118" customFormat="1" ht="18" x14ac:dyDescent="0.25">
      <c r="A111" s="160" t="str">
        <f>VLOOKUP(E111,'LISTADO ATM'!$A$2:$C$902,3,0)</f>
        <v>ESTE</v>
      </c>
      <c r="B111" s="112" t="s">
        <v>2688</v>
      </c>
      <c r="C111" s="97">
        <v>44412.147349537037</v>
      </c>
      <c r="D111" s="97" t="s">
        <v>2464</v>
      </c>
      <c r="E111" s="132">
        <v>802</v>
      </c>
      <c r="F111" s="160" t="str">
        <f>VLOOKUP(E111,VIP!$A$2:$O14868,2,0)</f>
        <v>DRBR802</v>
      </c>
      <c r="G111" s="160" t="str">
        <f>VLOOKUP(E111,'LISTADO ATM'!$A$2:$B$901,2,0)</f>
        <v xml:space="preserve">ATM UNP Aeropuerto La Romana </v>
      </c>
      <c r="H111" s="160" t="str">
        <f>VLOOKUP(E111,VIP!$A$2:$O19829,7,FALSE)</f>
        <v>Si</v>
      </c>
      <c r="I111" s="160" t="str">
        <f>VLOOKUP(E111,VIP!$A$2:$O11794,8,FALSE)</f>
        <v>Si</v>
      </c>
      <c r="J111" s="160" t="str">
        <f>VLOOKUP(E111,VIP!$A$2:$O11744,8,FALSE)</f>
        <v>Si</v>
      </c>
      <c r="K111" s="160" t="str">
        <f>VLOOKUP(E111,VIP!$A$2:$O15318,6,0)</f>
        <v>NO</v>
      </c>
      <c r="L111" s="137" t="s">
        <v>2437</v>
      </c>
      <c r="M111" s="96" t="s">
        <v>2441</v>
      </c>
      <c r="N111" s="96" t="s">
        <v>2448</v>
      </c>
      <c r="O111" s="160" t="s">
        <v>2465</v>
      </c>
      <c r="P111" s="96"/>
      <c r="Q111" s="96" t="s">
        <v>2437</v>
      </c>
    </row>
    <row r="112" spans="1:17" s="118" customFormat="1" ht="18" x14ac:dyDescent="0.25">
      <c r="A112" s="160" t="str">
        <f>VLOOKUP(E112,'LISTADO ATM'!$A$2:$C$902,3,0)</f>
        <v>ESTE</v>
      </c>
      <c r="B112" s="112" t="s">
        <v>2717</v>
      </c>
      <c r="C112" s="97">
        <v>44412.370300925926</v>
      </c>
      <c r="D112" s="97" t="s">
        <v>2464</v>
      </c>
      <c r="E112" s="132">
        <v>345</v>
      </c>
      <c r="F112" s="160" t="str">
        <f>VLOOKUP(E112,VIP!$A$2:$O14877,2,0)</f>
        <v>DRBR345</v>
      </c>
      <c r="G112" s="160" t="str">
        <f>VLOOKUP(E112,'LISTADO ATM'!$A$2:$B$901,2,0)</f>
        <v>ATM Oficina Yamasá  II</v>
      </c>
      <c r="H112" s="160" t="str">
        <f>VLOOKUP(E112,VIP!$A$2:$O19838,7,FALSE)</f>
        <v>N/A</v>
      </c>
      <c r="I112" s="160" t="str">
        <f>VLOOKUP(E112,VIP!$A$2:$O11803,8,FALSE)</f>
        <v>N/A</v>
      </c>
      <c r="J112" s="160" t="str">
        <f>VLOOKUP(E112,VIP!$A$2:$O11753,8,FALSE)</f>
        <v>N/A</v>
      </c>
      <c r="K112" s="160" t="str">
        <f>VLOOKUP(E112,VIP!$A$2:$O15327,6,0)</f>
        <v>N/A</v>
      </c>
      <c r="L112" s="137" t="s">
        <v>2437</v>
      </c>
      <c r="M112" s="96" t="s">
        <v>2441</v>
      </c>
      <c r="N112" s="96" t="s">
        <v>2448</v>
      </c>
      <c r="O112" s="160" t="s">
        <v>2644</v>
      </c>
      <c r="P112" s="96"/>
      <c r="Q112" s="96" t="s">
        <v>2437</v>
      </c>
    </row>
    <row r="113" spans="1:17" s="118" customFormat="1" ht="18" x14ac:dyDescent="0.25">
      <c r="A113" s="160" t="str">
        <f>VLOOKUP(E113,'LISTADO ATM'!$A$2:$C$902,3,0)</f>
        <v>ESTE</v>
      </c>
      <c r="B113" s="112" t="s">
        <v>2716</v>
      </c>
      <c r="C113" s="97">
        <v>44412.372395833336</v>
      </c>
      <c r="D113" s="97" t="s">
        <v>2444</v>
      </c>
      <c r="E113" s="132">
        <v>673</v>
      </c>
      <c r="F113" s="160" t="str">
        <f>VLOOKUP(E113,VIP!$A$2:$O14876,2,0)</f>
        <v>DRBR673</v>
      </c>
      <c r="G113" s="160" t="str">
        <f>VLOOKUP(E113,'LISTADO ATM'!$A$2:$B$901,2,0)</f>
        <v>ATM Clínica Dr. Cruz Jiminián</v>
      </c>
      <c r="H113" s="160" t="str">
        <f>VLOOKUP(E113,VIP!$A$2:$O19837,7,FALSE)</f>
        <v>Si</v>
      </c>
      <c r="I113" s="160" t="str">
        <f>VLOOKUP(E113,VIP!$A$2:$O11802,8,FALSE)</f>
        <v>Si</v>
      </c>
      <c r="J113" s="160" t="str">
        <f>VLOOKUP(E113,VIP!$A$2:$O11752,8,FALSE)</f>
        <v>Si</v>
      </c>
      <c r="K113" s="160" t="str">
        <f>VLOOKUP(E113,VIP!$A$2:$O15326,6,0)</f>
        <v>NO</v>
      </c>
      <c r="L113" s="137" t="s">
        <v>2437</v>
      </c>
      <c r="M113" s="96" t="s">
        <v>2441</v>
      </c>
      <c r="N113" s="96" t="s">
        <v>2448</v>
      </c>
      <c r="O113" s="160" t="s">
        <v>2449</v>
      </c>
      <c r="P113" s="96"/>
      <c r="Q113" s="96" t="s">
        <v>2437</v>
      </c>
    </row>
    <row r="114" spans="1:17" s="118" customFormat="1" ht="18" x14ac:dyDescent="0.25">
      <c r="A114" s="160" t="str">
        <f>VLOOKUP(E114,'LISTADO ATM'!$A$2:$C$902,3,0)</f>
        <v>DISTRITO NACIONAL</v>
      </c>
      <c r="B114" s="112" t="s">
        <v>2705</v>
      </c>
      <c r="C114" s="97">
        <v>44412.444004629629</v>
      </c>
      <c r="D114" s="97" t="s">
        <v>2176</v>
      </c>
      <c r="E114" s="132">
        <v>793</v>
      </c>
      <c r="F114" s="160" t="str">
        <f>VLOOKUP(E114,VIP!$A$2:$O14865,2,0)</f>
        <v>DRBR793</v>
      </c>
      <c r="G114" s="160" t="str">
        <f>VLOOKUP(E114,'LISTADO ATM'!$A$2:$B$901,2,0)</f>
        <v xml:space="preserve">ATM Centro de Caja Agora Mall </v>
      </c>
      <c r="H114" s="160" t="str">
        <f>VLOOKUP(E114,VIP!$A$2:$O19826,7,FALSE)</f>
        <v>Si</v>
      </c>
      <c r="I114" s="160" t="str">
        <f>VLOOKUP(E114,VIP!$A$2:$O11791,8,FALSE)</f>
        <v>Si</v>
      </c>
      <c r="J114" s="160" t="str">
        <f>VLOOKUP(E114,VIP!$A$2:$O11741,8,FALSE)</f>
        <v>Si</v>
      </c>
      <c r="K114" s="160" t="str">
        <f>VLOOKUP(E114,VIP!$A$2:$O15315,6,0)</f>
        <v>NO</v>
      </c>
      <c r="L114" s="137" t="s">
        <v>2718</v>
      </c>
      <c r="M114" s="96" t="s">
        <v>2441</v>
      </c>
      <c r="N114" s="96" t="s">
        <v>2448</v>
      </c>
      <c r="O114" s="160" t="s">
        <v>2450</v>
      </c>
      <c r="P114" s="96" t="s">
        <v>2720</v>
      </c>
      <c r="Q114" s="96" t="s">
        <v>2718</v>
      </c>
    </row>
    <row r="115" spans="1:17" s="118" customFormat="1" ht="18" x14ac:dyDescent="0.25">
      <c r="A115" s="160" t="str">
        <f>VLOOKUP(E115,'LISTADO ATM'!$A$2:$C$902,3,0)</f>
        <v>DISTRITO NACIONAL</v>
      </c>
      <c r="B115" s="112" t="s">
        <v>2611</v>
      </c>
      <c r="C115" s="97">
        <v>44411.144375000003</v>
      </c>
      <c r="D115" s="97" t="s">
        <v>2444</v>
      </c>
      <c r="E115" s="132">
        <v>708</v>
      </c>
      <c r="F115" s="160" t="str">
        <f>VLOOKUP(E115,VIP!$A$2:$O14947,2,0)</f>
        <v>DRBR505</v>
      </c>
      <c r="G115" s="160" t="str">
        <f>VLOOKUP(E115,'LISTADO ATM'!$A$2:$B$901,2,0)</f>
        <v xml:space="preserve">ATM El Vestir De Hoy </v>
      </c>
      <c r="H115" s="160" t="str">
        <f>VLOOKUP(E115,VIP!$A$2:$O19908,7,FALSE)</f>
        <v>Si</v>
      </c>
      <c r="I115" s="160" t="str">
        <f>VLOOKUP(E115,VIP!$A$2:$O11873,8,FALSE)</f>
        <v>Si</v>
      </c>
      <c r="J115" s="160" t="str">
        <f>VLOOKUP(E115,VIP!$A$2:$O11823,8,FALSE)</f>
        <v>Si</v>
      </c>
      <c r="K115" s="160" t="str">
        <f>VLOOKUP(E115,VIP!$A$2:$O15397,6,0)</f>
        <v>NO</v>
      </c>
      <c r="L115" s="137" t="s">
        <v>2413</v>
      </c>
      <c r="M115" s="96" t="s">
        <v>2441</v>
      </c>
      <c r="N115" s="96" t="s">
        <v>2448</v>
      </c>
      <c r="O115" s="160" t="s">
        <v>2449</v>
      </c>
      <c r="P115" s="96"/>
      <c r="Q115" s="96" t="s">
        <v>2413</v>
      </c>
    </row>
    <row r="116" spans="1:17" s="118" customFormat="1" ht="18" x14ac:dyDescent="0.25">
      <c r="A116" s="160" t="str">
        <f>VLOOKUP(E116,'LISTADO ATM'!$A$2:$C$902,3,0)</f>
        <v>NORTE</v>
      </c>
      <c r="B116" s="112" t="s">
        <v>2639</v>
      </c>
      <c r="C116" s="97">
        <v>44411.409687500003</v>
      </c>
      <c r="D116" s="97" t="s">
        <v>2594</v>
      </c>
      <c r="E116" s="132">
        <v>413</v>
      </c>
      <c r="F116" s="160" t="str">
        <f>VLOOKUP(E116,VIP!$A$2:$O14866,2,0)</f>
        <v>DRBR413</v>
      </c>
      <c r="G116" s="160" t="str">
        <f>VLOOKUP(E116,'LISTADO ATM'!$A$2:$B$901,2,0)</f>
        <v xml:space="preserve">ATM UNP Las Galeras Samaná </v>
      </c>
      <c r="H116" s="160" t="str">
        <f>VLOOKUP(E116,VIP!$A$2:$O19827,7,FALSE)</f>
        <v>Si</v>
      </c>
      <c r="I116" s="160" t="str">
        <f>VLOOKUP(E116,VIP!$A$2:$O11792,8,FALSE)</f>
        <v>Si</v>
      </c>
      <c r="J116" s="160" t="str">
        <f>VLOOKUP(E116,VIP!$A$2:$O11742,8,FALSE)</f>
        <v>Si</v>
      </c>
      <c r="K116" s="160" t="str">
        <f>VLOOKUP(E116,VIP!$A$2:$O15316,6,0)</f>
        <v>NO</v>
      </c>
      <c r="L116" s="137" t="s">
        <v>2413</v>
      </c>
      <c r="M116" s="96" t="s">
        <v>2441</v>
      </c>
      <c r="N116" s="148" t="s">
        <v>2602</v>
      </c>
      <c r="O116" s="160" t="s">
        <v>2595</v>
      </c>
      <c r="P116" s="96"/>
      <c r="Q116" s="96" t="s">
        <v>2413</v>
      </c>
    </row>
    <row r="117" spans="1:17" s="118" customFormat="1" ht="18" x14ac:dyDescent="0.25">
      <c r="A117" s="160" t="str">
        <f>VLOOKUP(E117,'LISTADO ATM'!$A$2:$C$902,3,0)</f>
        <v>SUR</v>
      </c>
      <c r="B117" s="112" t="s">
        <v>2708</v>
      </c>
      <c r="C117" s="97">
        <v>44412.4140162037</v>
      </c>
      <c r="D117" s="97" t="s">
        <v>2444</v>
      </c>
      <c r="E117" s="132">
        <v>48</v>
      </c>
      <c r="F117" s="160" t="str">
        <f>VLOOKUP(E117,VIP!$A$2:$O14868,2,0)</f>
        <v>DRBR048</v>
      </c>
      <c r="G117" s="160" t="str">
        <f>VLOOKUP(E117,'LISTADO ATM'!$A$2:$B$901,2,0)</f>
        <v xml:space="preserve">ATM Autoservicio Neiba I </v>
      </c>
      <c r="H117" s="160" t="str">
        <f>VLOOKUP(E117,VIP!$A$2:$O19829,7,FALSE)</f>
        <v>Si</v>
      </c>
      <c r="I117" s="160" t="str">
        <f>VLOOKUP(E117,VIP!$A$2:$O11794,8,FALSE)</f>
        <v>Si</v>
      </c>
      <c r="J117" s="160" t="str">
        <f>VLOOKUP(E117,VIP!$A$2:$O11744,8,FALSE)</f>
        <v>Si</v>
      </c>
      <c r="K117" s="160" t="str">
        <f>VLOOKUP(E117,VIP!$A$2:$O15318,6,0)</f>
        <v>SI</v>
      </c>
      <c r="L117" s="137" t="s">
        <v>2413</v>
      </c>
      <c r="M117" s="96" t="s">
        <v>2441</v>
      </c>
      <c r="N117" s="96" t="s">
        <v>2448</v>
      </c>
      <c r="O117" s="160" t="s">
        <v>2449</v>
      </c>
      <c r="P117" s="96"/>
      <c r="Q117" s="96" t="s">
        <v>2413</v>
      </c>
    </row>
    <row r="118" spans="1:17" s="118" customFormat="1" ht="18" x14ac:dyDescent="0.25">
      <c r="A118" s="160" t="str">
        <f>VLOOKUP(E118,'LISTADO ATM'!$A$2:$C$902,3,0)</f>
        <v>SUR</v>
      </c>
      <c r="B118" s="112" t="s">
        <v>2706</v>
      </c>
      <c r="C118" s="97">
        <v>44412.419421296298</v>
      </c>
      <c r="D118" s="97" t="s">
        <v>2444</v>
      </c>
      <c r="E118" s="132">
        <v>356</v>
      </c>
      <c r="F118" s="160" t="str">
        <f>VLOOKUP(E118,VIP!$A$2:$O14866,2,0)</f>
        <v>DRBR356</v>
      </c>
      <c r="G118" s="160" t="str">
        <f>VLOOKUP(E118,'LISTADO ATM'!$A$2:$B$901,2,0)</f>
        <v xml:space="preserve">ATM Estación Sigma (San Cristóbal) </v>
      </c>
      <c r="H118" s="160" t="str">
        <f>VLOOKUP(E118,VIP!$A$2:$O19827,7,FALSE)</f>
        <v>Si</v>
      </c>
      <c r="I118" s="160" t="str">
        <f>VLOOKUP(E118,VIP!$A$2:$O11792,8,FALSE)</f>
        <v>Si</v>
      </c>
      <c r="J118" s="160" t="str">
        <f>VLOOKUP(E118,VIP!$A$2:$O11742,8,FALSE)</f>
        <v>Si</v>
      </c>
      <c r="K118" s="160" t="str">
        <f>VLOOKUP(E118,VIP!$A$2:$O15316,6,0)</f>
        <v>NO</v>
      </c>
      <c r="L118" s="137" t="s">
        <v>2413</v>
      </c>
      <c r="M118" s="96" t="s">
        <v>2441</v>
      </c>
      <c r="N118" s="96" t="s">
        <v>2448</v>
      </c>
      <c r="O118" s="160" t="s">
        <v>2449</v>
      </c>
      <c r="P118" s="96"/>
      <c r="Q118" s="96" t="s">
        <v>2413</v>
      </c>
    </row>
    <row r="119" spans="1:17" s="118" customFormat="1" ht="18" x14ac:dyDescent="0.25">
      <c r="A119" s="160" t="str">
        <f>VLOOKUP(E119,'LISTADO ATM'!$A$2:$C$902,3,0)</f>
        <v>ESTE</v>
      </c>
      <c r="B119" s="112" t="s">
        <v>2745</v>
      </c>
      <c r="C119" s="97">
        <v>44412.459189814814</v>
      </c>
      <c r="D119" s="97" t="s">
        <v>2444</v>
      </c>
      <c r="E119" s="132">
        <v>104</v>
      </c>
      <c r="F119" s="160" t="str">
        <f>VLOOKUP(E119,VIP!$A$2:$O14887,2,0)</f>
        <v>DRBR104</v>
      </c>
      <c r="G119" s="160" t="str">
        <f>VLOOKUP(E119,'LISTADO ATM'!$A$2:$B$901,2,0)</f>
        <v xml:space="preserve">ATM Jumbo Higuey </v>
      </c>
      <c r="H119" s="160" t="str">
        <f>VLOOKUP(E119,VIP!$A$2:$O19848,7,FALSE)</f>
        <v>Si</v>
      </c>
      <c r="I119" s="160" t="str">
        <f>VLOOKUP(E119,VIP!$A$2:$O11813,8,FALSE)</f>
        <v>Si</v>
      </c>
      <c r="J119" s="160" t="str">
        <f>VLOOKUP(E119,VIP!$A$2:$O11763,8,FALSE)</f>
        <v>Si</v>
      </c>
      <c r="K119" s="160" t="str">
        <f>VLOOKUP(E119,VIP!$A$2:$O15337,6,0)</f>
        <v>NO</v>
      </c>
      <c r="L119" s="137" t="s">
        <v>2413</v>
      </c>
      <c r="M119" s="96" t="s">
        <v>2441</v>
      </c>
      <c r="N119" s="96" t="s">
        <v>2448</v>
      </c>
      <c r="O119" s="160" t="s">
        <v>2449</v>
      </c>
      <c r="P119" s="96"/>
      <c r="Q119" s="96" t="s">
        <v>2413</v>
      </c>
    </row>
    <row r="120" spans="1:17" s="118" customFormat="1" ht="18" x14ac:dyDescent="0.25">
      <c r="A120" s="160" t="str">
        <f>VLOOKUP(E120,'LISTADO ATM'!$A$2:$C$902,3,0)</f>
        <v>DISTRITO NACIONAL</v>
      </c>
      <c r="B120" s="112" t="s">
        <v>2735</v>
      </c>
      <c r="C120" s="97">
        <v>44412.532638888886</v>
      </c>
      <c r="D120" s="97" t="s">
        <v>2444</v>
      </c>
      <c r="E120" s="132">
        <v>562</v>
      </c>
      <c r="F120" s="160" t="str">
        <f>VLOOKUP(E120,VIP!$A$2:$O14877,2,0)</f>
        <v>DRBR226</v>
      </c>
      <c r="G120" s="160" t="str">
        <f>VLOOKUP(E120,'LISTADO ATM'!$A$2:$B$901,2,0)</f>
        <v xml:space="preserve">ATM S/M Jumbo Carretera Mella </v>
      </c>
      <c r="H120" s="160" t="str">
        <f>VLOOKUP(E120,VIP!$A$2:$O19838,7,FALSE)</f>
        <v>Si</v>
      </c>
      <c r="I120" s="160" t="str">
        <f>VLOOKUP(E120,VIP!$A$2:$O11803,8,FALSE)</f>
        <v>Si</v>
      </c>
      <c r="J120" s="160" t="str">
        <f>VLOOKUP(E120,VIP!$A$2:$O11753,8,FALSE)</f>
        <v>Si</v>
      </c>
      <c r="K120" s="160" t="str">
        <f>VLOOKUP(E120,VIP!$A$2:$O15327,6,0)</f>
        <v>SI</v>
      </c>
      <c r="L120" s="137" t="s">
        <v>2413</v>
      </c>
      <c r="M120" s="96" t="s">
        <v>2441</v>
      </c>
      <c r="N120" s="96" t="s">
        <v>2448</v>
      </c>
      <c r="O120" s="160" t="s">
        <v>2449</v>
      </c>
      <c r="P120" s="96"/>
      <c r="Q120" s="96" t="s">
        <v>2413</v>
      </c>
    </row>
    <row r="121" spans="1:17" s="118" customFormat="1" ht="18" x14ac:dyDescent="0.25">
      <c r="A121" s="160" t="str">
        <f>VLOOKUP(E121,'LISTADO ATM'!$A$2:$C$902,3,0)</f>
        <v>DISTRITO NACIONAL</v>
      </c>
      <c r="B121" s="112" t="s">
        <v>2674</v>
      </c>
      <c r="C121" s="97">
        <v>44411.911886574075</v>
      </c>
      <c r="D121" s="97" t="s">
        <v>2176</v>
      </c>
      <c r="E121" s="132">
        <v>836</v>
      </c>
      <c r="F121" s="160" t="str">
        <f>VLOOKUP(E121,VIP!$A$2:$O14872,2,0)</f>
        <v>DRBR836</v>
      </c>
      <c r="G121" s="160" t="str">
        <f>VLOOKUP(E121,'LISTADO ATM'!$A$2:$B$901,2,0)</f>
        <v xml:space="preserve">ATM UNP Plaza Luperón </v>
      </c>
      <c r="H121" s="160" t="str">
        <f>VLOOKUP(E121,VIP!$A$2:$O19833,7,FALSE)</f>
        <v>Si</v>
      </c>
      <c r="I121" s="160" t="str">
        <f>VLOOKUP(E121,VIP!$A$2:$O11798,8,FALSE)</f>
        <v>Si</v>
      </c>
      <c r="J121" s="160" t="str">
        <f>VLOOKUP(E121,VIP!$A$2:$O11748,8,FALSE)</f>
        <v>Si</v>
      </c>
      <c r="K121" s="160" t="str">
        <f>VLOOKUP(E121,VIP!$A$2:$O15322,6,0)</f>
        <v>NO</v>
      </c>
      <c r="L121" s="137" t="s">
        <v>2460</v>
      </c>
      <c r="M121" s="96" t="s">
        <v>2441</v>
      </c>
      <c r="N121" s="96" t="s">
        <v>2448</v>
      </c>
      <c r="O121" s="160" t="s">
        <v>2450</v>
      </c>
      <c r="P121" s="96"/>
      <c r="Q121" s="96" t="s">
        <v>2460</v>
      </c>
    </row>
    <row r="122" spans="1:17" s="118" customFormat="1" ht="18" x14ac:dyDescent="0.25">
      <c r="A122" s="160" t="str">
        <f>VLOOKUP(E122,'LISTADO ATM'!$A$2:$C$902,3,0)</f>
        <v>DISTRITO NACIONAL</v>
      </c>
      <c r="B122" s="112" t="s">
        <v>2700</v>
      </c>
      <c r="C122" s="97">
        <v>44412.344537037039</v>
      </c>
      <c r="D122" s="97" t="s">
        <v>2176</v>
      </c>
      <c r="E122" s="132">
        <v>490</v>
      </c>
      <c r="F122" s="160" t="str">
        <f>VLOOKUP(E122,VIP!$A$2:$O14866,2,0)</f>
        <v>DRBR490</v>
      </c>
      <c r="G122" s="160" t="str">
        <f>VLOOKUP(E122,'LISTADO ATM'!$A$2:$B$901,2,0)</f>
        <v xml:space="preserve">ATM Hospital Ney Arias Lora </v>
      </c>
      <c r="H122" s="160" t="str">
        <f>VLOOKUP(E122,VIP!$A$2:$O19827,7,FALSE)</f>
        <v>Si</v>
      </c>
      <c r="I122" s="160" t="str">
        <f>VLOOKUP(E122,VIP!$A$2:$O11792,8,FALSE)</f>
        <v>Si</v>
      </c>
      <c r="J122" s="160" t="str">
        <f>VLOOKUP(E122,VIP!$A$2:$O11742,8,FALSE)</f>
        <v>Si</v>
      </c>
      <c r="K122" s="160" t="str">
        <f>VLOOKUP(E122,VIP!$A$2:$O15316,6,0)</f>
        <v>NO</v>
      </c>
      <c r="L122" s="137" t="s">
        <v>2460</v>
      </c>
      <c r="M122" s="96" t="s">
        <v>2441</v>
      </c>
      <c r="N122" s="148" t="s">
        <v>2602</v>
      </c>
      <c r="O122" s="160" t="s">
        <v>2450</v>
      </c>
      <c r="P122" s="96"/>
      <c r="Q122" s="96" t="s">
        <v>2460</v>
      </c>
    </row>
    <row r="123" spans="1:17" s="118" customFormat="1" ht="18" x14ac:dyDescent="0.25">
      <c r="A123" s="160" t="str">
        <f>VLOOKUP(E123,'LISTADO ATM'!$A$2:$C$902,3,0)</f>
        <v>SUR</v>
      </c>
      <c r="B123" s="112" t="s">
        <v>2734</v>
      </c>
      <c r="C123" s="97">
        <v>44412.537858796299</v>
      </c>
      <c r="D123" s="97" t="s">
        <v>2176</v>
      </c>
      <c r="E123" s="132">
        <v>829</v>
      </c>
      <c r="F123" s="160" t="str">
        <f>VLOOKUP(E123,VIP!$A$2:$O14876,2,0)</f>
        <v>DRBR829</v>
      </c>
      <c r="G123" s="160" t="str">
        <f>VLOOKUP(E123,'LISTADO ATM'!$A$2:$B$901,2,0)</f>
        <v xml:space="preserve">ATM UNP Multicentro Sirena Baní </v>
      </c>
      <c r="H123" s="160" t="str">
        <f>VLOOKUP(E123,VIP!$A$2:$O19837,7,FALSE)</f>
        <v>Si</v>
      </c>
      <c r="I123" s="160" t="str">
        <f>VLOOKUP(E123,VIP!$A$2:$O11802,8,FALSE)</f>
        <v>Si</v>
      </c>
      <c r="J123" s="160" t="str">
        <f>VLOOKUP(E123,VIP!$A$2:$O11752,8,FALSE)</f>
        <v>Si</v>
      </c>
      <c r="K123" s="160" t="str">
        <f>VLOOKUP(E123,VIP!$A$2:$O15326,6,0)</f>
        <v>NO</v>
      </c>
      <c r="L123" s="137" t="s">
        <v>2460</v>
      </c>
      <c r="M123" s="96" t="s">
        <v>2441</v>
      </c>
      <c r="N123" s="96" t="s">
        <v>2601</v>
      </c>
      <c r="O123" s="160" t="s">
        <v>2450</v>
      </c>
      <c r="P123" s="96"/>
      <c r="Q123" s="96" t="s">
        <v>2460</v>
      </c>
    </row>
    <row r="124" spans="1:17" s="118" customFormat="1" ht="18" x14ac:dyDescent="0.25">
      <c r="A124" s="160" t="str">
        <f>VLOOKUP(E124,'LISTADO ATM'!$A$2:$C$902,3,0)</f>
        <v>DISTRITO NACIONAL</v>
      </c>
      <c r="B124" s="112" t="s">
        <v>2732</v>
      </c>
      <c r="C124" s="97">
        <v>44412.556550925925</v>
      </c>
      <c r="D124" s="97" t="s">
        <v>2176</v>
      </c>
      <c r="E124" s="132">
        <v>983</v>
      </c>
      <c r="F124" s="160" t="str">
        <f>VLOOKUP(E124,VIP!$A$2:$O14874,2,0)</f>
        <v>DRBR983</v>
      </c>
      <c r="G124" s="160" t="str">
        <f>VLOOKUP(E124,'LISTADO ATM'!$A$2:$B$901,2,0)</f>
        <v xml:space="preserve">ATM Bravo República de Colombia </v>
      </c>
      <c r="H124" s="160" t="str">
        <f>VLOOKUP(E124,VIP!$A$2:$O19835,7,FALSE)</f>
        <v>Si</v>
      </c>
      <c r="I124" s="160" t="str">
        <f>VLOOKUP(E124,VIP!$A$2:$O11800,8,FALSE)</f>
        <v>No</v>
      </c>
      <c r="J124" s="160" t="str">
        <f>VLOOKUP(E124,VIP!$A$2:$O11750,8,FALSE)</f>
        <v>No</v>
      </c>
      <c r="K124" s="160" t="str">
        <f>VLOOKUP(E124,VIP!$A$2:$O15324,6,0)</f>
        <v>NO</v>
      </c>
      <c r="L124" s="137" t="s">
        <v>2460</v>
      </c>
      <c r="M124" s="96" t="s">
        <v>2441</v>
      </c>
      <c r="N124" s="96" t="s">
        <v>2448</v>
      </c>
      <c r="O124" s="160" t="s">
        <v>2450</v>
      </c>
      <c r="P124" s="96"/>
      <c r="Q124" s="96" t="s">
        <v>2460</v>
      </c>
    </row>
    <row r="125" spans="1:17" s="118" customFormat="1" ht="18" x14ac:dyDescent="0.25">
      <c r="A125" s="160" t="str">
        <f>VLOOKUP(E125,'LISTADO ATM'!$A$2:$C$902,3,0)</f>
        <v>DISTRITO NACIONAL</v>
      </c>
      <c r="B125" s="112" t="s">
        <v>2731</v>
      </c>
      <c r="C125" s="97">
        <v>44412.559027777781</v>
      </c>
      <c r="D125" s="97" t="s">
        <v>2176</v>
      </c>
      <c r="E125" s="132">
        <v>697</v>
      </c>
      <c r="F125" s="160" t="str">
        <f>VLOOKUP(E125,VIP!$A$2:$O14873,2,0)</f>
        <v>DRBR697</v>
      </c>
      <c r="G125" s="160" t="str">
        <f>VLOOKUP(E125,'LISTADO ATM'!$A$2:$B$901,2,0)</f>
        <v>ATM Hipermercado Olé Ciudad Juan Bosch</v>
      </c>
      <c r="H125" s="160" t="str">
        <f>VLOOKUP(E125,VIP!$A$2:$O19834,7,FALSE)</f>
        <v>Si</v>
      </c>
      <c r="I125" s="160" t="str">
        <f>VLOOKUP(E125,VIP!$A$2:$O11799,8,FALSE)</f>
        <v>Si</v>
      </c>
      <c r="J125" s="160" t="str">
        <f>VLOOKUP(E125,VIP!$A$2:$O11749,8,FALSE)</f>
        <v>Si</v>
      </c>
      <c r="K125" s="160" t="str">
        <f>VLOOKUP(E125,VIP!$A$2:$O15323,6,0)</f>
        <v>NO</v>
      </c>
      <c r="L125" s="137" t="s">
        <v>2460</v>
      </c>
      <c r="M125" s="96" t="s">
        <v>2441</v>
      </c>
      <c r="N125" s="96" t="s">
        <v>2448</v>
      </c>
      <c r="O125" s="160" t="s">
        <v>2450</v>
      </c>
      <c r="P125" s="96"/>
      <c r="Q125" s="96" t="s">
        <v>2460</v>
      </c>
    </row>
    <row r="126" spans="1:17" s="118" customFormat="1" ht="18" x14ac:dyDescent="0.25">
      <c r="A126" s="160" t="str">
        <f>VLOOKUP(E126,'LISTADO ATM'!$A$2:$C$902,3,0)</f>
        <v>DISTRITO NACIONAL</v>
      </c>
      <c r="B126" s="112" t="s">
        <v>2730</v>
      </c>
      <c r="C126" s="97">
        <v>44412.561122685183</v>
      </c>
      <c r="D126" s="97" t="s">
        <v>2176</v>
      </c>
      <c r="E126" s="132">
        <v>696</v>
      </c>
      <c r="F126" s="160" t="str">
        <f>VLOOKUP(E126,VIP!$A$2:$O14872,2,0)</f>
        <v>DRBR696</v>
      </c>
      <c r="G126" s="160" t="str">
        <f>VLOOKUP(E126,'LISTADO ATM'!$A$2:$B$901,2,0)</f>
        <v>ATM Olé Jacobo Majluta</v>
      </c>
      <c r="H126" s="160" t="str">
        <f>VLOOKUP(E126,VIP!$A$2:$O19833,7,FALSE)</f>
        <v>Si</v>
      </c>
      <c r="I126" s="160" t="str">
        <f>VLOOKUP(E126,VIP!$A$2:$O11798,8,FALSE)</f>
        <v>Si</v>
      </c>
      <c r="J126" s="160" t="str">
        <f>VLOOKUP(E126,VIP!$A$2:$O11748,8,FALSE)</f>
        <v>Si</v>
      </c>
      <c r="K126" s="160" t="str">
        <f>VLOOKUP(E126,VIP!$A$2:$O15322,6,0)</f>
        <v>NO</v>
      </c>
      <c r="L126" s="137" t="s">
        <v>2460</v>
      </c>
      <c r="M126" s="96" t="s">
        <v>2441</v>
      </c>
      <c r="N126" s="96" t="s">
        <v>2448</v>
      </c>
      <c r="O126" s="160" t="s">
        <v>2450</v>
      </c>
      <c r="P126" s="96"/>
      <c r="Q126" s="96" t="s">
        <v>2460</v>
      </c>
    </row>
    <row r="1038901" spans="16:16" ht="18" x14ac:dyDescent="0.25">
      <c r="P1038901" s="113"/>
    </row>
  </sheetData>
  <autoFilter ref="A4:Q84">
    <sortState ref="A5:Q126">
      <sortCondition ref="M4:M8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A85" zoomScale="70" zoomScaleNormal="70" workbookViewId="0">
      <selection activeCell="C37" sqref="C37:E37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4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4.570312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96" t="s">
        <v>2146</v>
      </c>
      <c r="B1" s="197"/>
      <c r="C1" s="197"/>
      <c r="D1" s="197"/>
      <c r="E1" s="198"/>
      <c r="F1" s="194" t="s">
        <v>2545</v>
      </c>
      <c r="G1" s="195"/>
      <c r="H1" s="101">
        <f>COUNTIF(A:E,"2 Gavetas Vacias + 1 Fallando")</f>
        <v>0</v>
      </c>
      <c r="I1" s="101">
        <f>COUNTIF(A:E,("3 Gavetas Vacías"))</f>
        <v>21</v>
      </c>
      <c r="J1" s="82">
        <f>COUNTIF(A:E,"2 Gavetas Fallando + 1 Vacias")</f>
        <v>0</v>
      </c>
    </row>
    <row r="2" spans="1:11" ht="25.5" customHeight="1" x14ac:dyDescent="0.25">
      <c r="A2" s="199" t="s">
        <v>2446</v>
      </c>
      <c r="B2" s="200"/>
      <c r="C2" s="200"/>
      <c r="D2" s="200"/>
      <c r="E2" s="201"/>
      <c r="F2" s="100" t="s">
        <v>2544</v>
      </c>
      <c r="G2" s="99">
        <f>G3+G4</f>
        <v>122</v>
      </c>
      <c r="H2" s="100" t="s">
        <v>2554</v>
      </c>
      <c r="I2" s="99">
        <f>COUNTIF(A:E,"Abastecido")</f>
        <v>22</v>
      </c>
      <c r="J2" s="100" t="s">
        <v>2571</v>
      </c>
      <c r="K2" s="99">
        <f>COUNTIF(REPORTE!1:1048576,"REINICIO FALLIDO")</f>
        <v>1</v>
      </c>
    </row>
    <row r="3" spans="1:11" ht="18" x14ac:dyDescent="0.25">
      <c r="B3" s="138"/>
      <c r="C3" s="119"/>
      <c r="D3" s="119"/>
      <c r="E3" s="126"/>
      <c r="F3" s="100" t="s">
        <v>2543</v>
      </c>
      <c r="G3" s="99">
        <f>COUNTIF(REPORTE!A:Q,"fuera de Servicio")</f>
        <v>47</v>
      </c>
      <c r="H3" s="100" t="s">
        <v>2550</v>
      </c>
      <c r="I3" s="99">
        <f>COUNTIF(A:E,"Gavetas Vacías + Gavetas Fallando")</f>
        <v>12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25" t="s">
        <v>2409</v>
      </c>
      <c r="B4" s="136">
        <v>44412.25</v>
      </c>
      <c r="C4" s="119"/>
      <c r="D4" s="119"/>
      <c r="E4" s="127"/>
      <c r="F4" s="100" t="s">
        <v>2540</v>
      </c>
      <c r="G4" s="99">
        <f>COUNTIF(REPORTE!A:Q,"En Servicio")</f>
        <v>75</v>
      </c>
      <c r="H4" s="100" t="s">
        <v>2553</v>
      </c>
      <c r="I4" s="99">
        <f>COUNTIF(A:E,"Solucionado")</f>
        <v>6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25" t="s">
        <v>2410</v>
      </c>
      <c r="B5" s="136">
        <v>44412.708333333336</v>
      </c>
      <c r="C5" s="143"/>
      <c r="D5" s="119"/>
      <c r="E5" s="127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21</v>
      </c>
    </row>
    <row r="6" spans="1:11" ht="18" x14ac:dyDescent="0.25">
      <c r="B6" s="138"/>
      <c r="C6" s="119"/>
      <c r="D6" s="119"/>
      <c r="E6" s="128"/>
      <c r="F6" s="100" t="s">
        <v>2542</v>
      </c>
      <c r="G6" s="99">
        <f>COUNTIF(REPORTE!A:Q,"carga exitosa")</f>
        <v>3</v>
      </c>
      <c r="H6" s="100" t="s">
        <v>2551</v>
      </c>
      <c r="I6" s="99">
        <f>COUNTIF(A:E,"GAVETA DE RECHAZO LLENA")</f>
        <v>5</v>
      </c>
    </row>
    <row r="7" spans="1:11" ht="18" customHeight="1" x14ac:dyDescent="0.25">
      <c r="A7" s="181" t="s">
        <v>2575</v>
      </c>
      <c r="B7" s="182"/>
      <c r="C7" s="182"/>
      <c r="D7" s="182"/>
      <c r="E7" s="183"/>
      <c r="F7" s="100" t="s">
        <v>2546</v>
      </c>
      <c r="G7" s="99">
        <f>COUNTIF(A:E,"Sin Efectivo")</f>
        <v>11</v>
      </c>
      <c r="H7" s="100" t="s">
        <v>2552</v>
      </c>
      <c r="I7" s="99">
        <f>COUNTIF(A:E,"GAVETA DE DEPOSITO LLENA")</f>
        <v>7</v>
      </c>
    </row>
    <row r="8" spans="1:11" ht="18" x14ac:dyDescent="0.25">
      <c r="A8" s="131" t="s">
        <v>15</v>
      </c>
      <c r="B8" s="131" t="s">
        <v>2411</v>
      </c>
      <c r="C8" s="131" t="s">
        <v>46</v>
      </c>
      <c r="D8" s="131" t="s">
        <v>2414</v>
      </c>
      <c r="E8" s="131" t="s">
        <v>2412</v>
      </c>
    </row>
    <row r="9" spans="1:11" s="110" customFormat="1" ht="18" x14ac:dyDescent="0.25">
      <c r="A9" s="132" t="str">
        <f>VLOOKUP(B9,'[1]LISTADO ATM'!$A$2:$C$822,3,0)</f>
        <v>NORTE</v>
      </c>
      <c r="B9" s="160">
        <v>964</v>
      </c>
      <c r="C9" s="132" t="str">
        <f>VLOOKUP(B9,'[1]LISTADO ATM'!$A$2:$B$822,2,0)</f>
        <v>ATM Hotel Sunscape (Norte)</v>
      </c>
      <c r="D9" s="130" t="s">
        <v>2539</v>
      </c>
      <c r="E9" s="133">
        <v>3335975611</v>
      </c>
    </row>
    <row r="10" spans="1:11" s="110" customFormat="1" ht="18" x14ac:dyDescent="0.25">
      <c r="A10" s="132" t="str">
        <f>VLOOKUP(B10,'[1]LISTADO ATM'!$A$2:$C$822,3,0)</f>
        <v>NORTE</v>
      </c>
      <c r="B10" s="160">
        <v>950</v>
      </c>
      <c r="C10" s="132" t="str">
        <f>VLOOKUP(B10,'[1]LISTADO ATM'!$A$2:$B$822,2,0)</f>
        <v xml:space="preserve">ATM Oficina Monterrico </v>
      </c>
      <c r="D10" s="130" t="s">
        <v>2539</v>
      </c>
      <c r="E10" s="133">
        <v>3335976607</v>
      </c>
    </row>
    <row r="11" spans="1:11" s="110" customFormat="1" ht="18" x14ac:dyDescent="0.25">
      <c r="A11" s="132" t="str">
        <f>VLOOKUP(B11,'[1]LISTADO ATM'!$A$2:$C$822,3,0)</f>
        <v>DISTRITO NACIONAL</v>
      </c>
      <c r="B11" s="160">
        <v>896</v>
      </c>
      <c r="C11" s="132" t="str">
        <f>VLOOKUP(B11,'[1]LISTADO ATM'!$A$2:$B$822,2,0)</f>
        <v xml:space="preserve">ATM Campamento Militar 16 de Agosto I </v>
      </c>
      <c r="D11" s="130" t="s">
        <v>2539</v>
      </c>
      <c r="E11" s="133">
        <v>3335976863</v>
      </c>
    </row>
    <row r="12" spans="1:11" s="110" customFormat="1" ht="18" customHeight="1" x14ac:dyDescent="0.25">
      <c r="A12" s="132" t="str">
        <f>VLOOKUP(B12,'[1]LISTADO ATM'!$A$2:$C$822,3,0)</f>
        <v>SUR</v>
      </c>
      <c r="B12" s="160">
        <v>750</v>
      </c>
      <c r="C12" s="132" t="str">
        <f>VLOOKUP(B12,'[1]LISTADO ATM'!$A$2:$B$822,2,0)</f>
        <v xml:space="preserve">ATM UNP Duvergé </v>
      </c>
      <c r="D12" s="130" t="s">
        <v>2539</v>
      </c>
      <c r="E12" s="133" t="s">
        <v>2663</v>
      </c>
    </row>
    <row r="13" spans="1:11" s="110" customFormat="1" ht="18" x14ac:dyDescent="0.25">
      <c r="A13" s="132" t="str">
        <f>VLOOKUP(B13,'[1]LISTADO ATM'!$A$2:$C$822,3,0)</f>
        <v>DISTRITO NACIONAL</v>
      </c>
      <c r="B13" s="160">
        <v>655</v>
      </c>
      <c r="C13" s="132" t="str">
        <f>VLOOKUP(B13,'[1]LISTADO ATM'!$A$2:$B$822,2,0)</f>
        <v>ATM Farmacia Sandra</v>
      </c>
      <c r="D13" s="130" t="s">
        <v>2539</v>
      </c>
      <c r="E13" s="144">
        <v>3335975607</v>
      </c>
    </row>
    <row r="14" spans="1:11" s="110" customFormat="1" ht="18" x14ac:dyDescent="0.25">
      <c r="A14" s="132" t="str">
        <f>VLOOKUP(B14,'[1]LISTADO ATM'!$A$2:$C$822,3,0)</f>
        <v>DISTRITO NACIONAL</v>
      </c>
      <c r="B14" s="160">
        <v>911</v>
      </c>
      <c r="C14" s="132" t="str">
        <f>VLOOKUP(B14,'[1]LISTADO ATM'!$A$2:$B$822,2,0)</f>
        <v xml:space="preserve">ATM Oficina Venezuela II </v>
      </c>
      <c r="D14" s="130" t="s">
        <v>2539</v>
      </c>
      <c r="E14" s="144" t="s">
        <v>2702</v>
      </c>
    </row>
    <row r="15" spans="1:11" s="110" customFormat="1" ht="18" x14ac:dyDescent="0.25">
      <c r="A15" s="132" t="str">
        <f>VLOOKUP(B15,'[1]LISTADO ATM'!$A$2:$C$822,3,0)</f>
        <v>DISTRITO NACIONAL</v>
      </c>
      <c r="B15" s="160">
        <v>235</v>
      </c>
      <c r="C15" s="132" t="str">
        <f>VLOOKUP(B15,'[1]LISTADO ATM'!$A$2:$B$822,2,0)</f>
        <v xml:space="preserve">ATM Oficina Multicentro La Sirena San Isidro </v>
      </c>
      <c r="D15" s="130" t="s">
        <v>2539</v>
      </c>
      <c r="E15" s="133" t="s">
        <v>2620</v>
      </c>
    </row>
    <row r="16" spans="1:11" s="110" customFormat="1" ht="18" x14ac:dyDescent="0.25">
      <c r="A16" s="132" t="str">
        <f>VLOOKUP(B16,'[1]LISTADO ATM'!$A$2:$C$822,3,0)</f>
        <v>ESTE</v>
      </c>
      <c r="B16" s="160">
        <v>651</v>
      </c>
      <c r="C16" s="132" t="str">
        <f>VLOOKUP(B16,'[1]LISTADO ATM'!$A$2:$B$822,2,0)</f>
        <v>ATM Eco Petroleo Romana</v>
      </c>
      <c r="D16" s="130" t="s">
        <v>2539</v>
      </c>
      <c r="E16" s="133">
        <v>3335975998</v>
      </c>
    </row>
    <row r="17" spans="1:5" s="110" customFormat="1" ht="18.75" customHeight="1" x14ac:dyDescent="0.25">
      <c r="A17" s="132" t="str">
        <f>VLOOKUP(B17,'[1]LISTADO ATM'!$A$2:$C$822,3,0)</f>
        <v>ESTE</v>
      </c>
      <c r="B17" s="160">
        <v>630</v>
      </c>
      <c r="C17" s="132" t="str">
        <f>VLOOKUP(B17,'[1]LISTADO ATM'!$A$2:$B$822,2,0)</f>
        <v xml:space="preserve">ATM Oficina Plaza Zaglul (SPM) </v>
      </c>
      <c r="D17" s="130" t="s">
        <v>2539</v>
      </c>
      <c r="E17" s="133">
        <v>3335976856</v>
      </c>
    </row>
    <row r="18" spans="1:5" s="110" customFormat="1" ht="18" x14ac:dyDescent="0.25">
      <c r="A18" s="132" t="str">
        <f>VLOOKUP(B18,'[1]LISTADO ATM'!$A$2:$C$822,3,0)</f>
        <v>DISTRITO NACIONAL</v>
      </c>
      <c r="B18" s="160">
        <v>904</v>
      </c>
      <c r="C18" s="132" t="str">
        <f>VLOOKUP(B18,'[1]LISTADO ATM'!$A$2:$B$822,2,0)</f>
        <v xml:space="preserve">ATM Oficina Multicentro La Sirena Churchill </v>
      </c>
      <c r="D18" s="130" t="s">
        <v>2539</v>
      </c>
      <c r="E18" s="133">
        <v>3335977084</v>
      </c>
    </row>
    <row r="19" spans="1:5" s="110" customFormat="1" ht="18" customHeight="1" x14ac:dyDescent="0.25">
      <c r="A19" s="132" t="str">
        <f>VLOOKUP(B19,'[1]LISTADO ATM'!$A$2:$C$822,3,0)</f>
        <v>DISTRITO NACIONAL</v>
      </c>
      <c r="B19" s="160">
        <v>946</v>
      </c>
      <c r="C19" s="132" t="str">
        <f>VLOOKUP(B19,'[1]LISTADO ATM'!$A$2:$B$822,2,0)</f>
        <v xml:space="preserve">ATM Oficina Núñez de Cáceres I </v>
      </c>
      <c r="D19" s="130" t="s">
        <v>2539</v>
      </c>
      <c r="E19" s="133">
        <v>3335977091</v>
      </c>
    </row>
    <row r="20" spans="1:5" s="118" customFormat="1" ht="18" x14ac:dyDescent="0.25">
      <c r="A20" s="132" t="str">
        <f>VLOOKUP(B20,'[1]LISTADO ATM'!$A$2:$C$822,3,0)</f>
        <v>NORTE</v>
      </c>
      <c r="B20" s="160">
        <v>633</v>
      </c>
      <c r="C20" s="132" t="str">
        <f>VLOOKUP(B20,'[1]LISTADO ATM'!$A$2:$B$822,2,0)</f>
        <v xml:space="preserve">ATM Autobanco Las Colinas </v>
      </c>
      <c r="D20" s="130" t="s">
        <v>2539</v>
      </c>
      <c r="E20" s="133">
        <v>3335977092</v>
      </c>
    </row>
    <row r="21" spans="1:5" s="118" customFormat="1" ht="18" x14ac:dyDescent="0.25">
      <c r="A21" s="132" t="str">
        <f>VLOOKUP(B21,'[1]LISTADO ATM'!$A$2:$C$822,3,0)</f>
        <v>ESTE</v>
      </c>
      <c r="B21" s="160">
        <v>963</v>
      </c>
      <c r="C21" s="132" t="str">
        <f>VLOOKUP(B21,'[1]LISTADO ATM'!$A$2:$B$822,2,0)</f>
        <v xml:space="preserve">ATM Multiplaza La Romana </v>
      </c>
      <c r="D21" s="130" t="s">
        <v>2539</v>
      </c>
      <c r="E21" s="133">
        <v>3335976869</v>
      </c>
    </row>
    <row r="22" spans="1:5" s="118" customFormat="1" ht="18" customHeight="1" x14ac:dyDescent="0.25">
      <c r="A22" s="132" t="str">
        <f>VLOOKUP(B22,'[1]LISTADO ATM'!$A$2:$C$822,3,0)</f>
        <v>ESTE</v>
      </c>
      <c r="B22" s="160">
        <v>609</v>
      </c>
      <c r="C22" s="132" t="str">
        <f>VLOOKUP(B22,'[1]LISTADO ATM'!$A$2:$B$822,2,0)</f>
        <v xml:space="preserve">ATM S/M Jumbo (San Pedro) </v>
      </c>
      <c r="D22" s="130" t="s">
        <v>2539</v>
      </c>
      <c r="E22" s="133">
        <v>3335977125</v>
      </c>
    </row>
    <row r="23" spans="1:5" s="118" customFormat="1" ht="18" x14ac:dyDescent="0.25">
      <c r="A23" s="132" t="str">
        <f>VLOOKUP(B23,'[1]LISTADO ATM'!$A$2:$C$822,3,0)</f>
        <v>NORTE</v>
      </c>
      <c r="B23" s="160">
        <v>405</v>
      </c>
      <c r="C23" s="132" t="str">
        <f>VLOOKUP(B23,'[1]LISTADO ATM'!$A$2:$B$822,2,0)</f>
        <v xml:space="preserve">ATM UNP Loma de Cabrera </v>
      </c>
      <c r="D23" s="130" t="s">
        <v>2539</v>
      </c>
      <c r="E23" s="133">
        <v>3335977126</v>
      </c>
    </row>
    <row r="24" spans="1:5" s="118" customFormat="1" ht="18" x14ac:dyDescent="0.25">
      <c r="A24" s="132" t="str">
        <f>VLOOKUP(B24,'[1]LISTADO ATM'!$A$2:$C$822,3,0)</f>
        <v>NORTE</v>
      </c>
      <c r="B24" s="160">
        <v>687</v>
      </c>
      <c r="C24" s="132" t="str">
        <f>VLOOKUP(B24,'[1]LISTADO ATM'!$A$2:$B$822,2,0)</f>
        <v>ATM Oficina Monterrico II</v>
      </c>
      <c r="D24" s="130" t="s">
        <v>2539</v>
      </c>
      <c r="E24" s="133">
        <v>3335977234</v>
      </c>
    </row>
    <row r="25" spans="1:5" s="118" customFormat="1" ht="18" customHeight="1" x14ac:dyDescent="0.25">
      <c r="A25" s="132" t="str">
        <f>VLOOKUP(B25,'[1]LISTADO ATM'!$A$2:$C$822,3,0)</f>
        <v>NORTE</v>
      </c>
      <c r="B25" s="160">
        <v>851</v>
      </c>
      <c r="C25" s="132" t="str">
        <f>VLOOKUP(B25,'[1]LISTADO ATM'!$A$2:$B$822,2,0)</f>
        <v xml:space="preserve">ATM Hospital Vinicio Calventi </v>
      </c>
      <c r="D25" s="130" t="s">
        <v>2539</v>
      </c>
      <c r="E25" s="133">
        <v>3335977725</v>
      </c>
    </row>
    <row r="26" spans="1:5" s="118" customFormat="1" ht="18" customHeight="1" x14ac:dyDescent="0.25">
      <c r="A26" s="132" t="str">
        <f>VLOOKUP(B26,'[1]LISTADO ATM'!$A$2:$C$822,3,0)</f>
        <v>DISTRITO NACIONAL</v>
      </c>
      <c r="B26" s="160">
        <v>970</v>
      </c>
      <c r="C26" s="132" t="str">
        <f>VLOOKUP(B26,'[1]LISTADO ATM'!$A$2:$B$822,2,0)</f>
        <v xml:space="preserve">ATM S/M Olé Haina </v>
      </c>
      <c r="D26" s="130" t="s">
        <v>2539</v>
      </c>
      <c r="E26" s="133">
        <v>3335977746</v>
      </c>
    </row>
    <row r="27" spans="1:5" s="118" customFormat="1" ht="18.75" customHeight="1" x14ac:dyDescent="0.25">
      <c r="A27" s="132" t="str">
        <f>VLOOKUP(B27,'[1]LISTADO ATM'!$A$2:$C$822,3,0)</f>
        <v>DISTRITO NACIONAL</v>
      </c>
      <c r="B27" s="160">
        <v>835</v>
      </c>
      <c r="C27" s="132" t="str">
        <f>VLOOKUP(B27,'[1]LISTADO ATM'!$A$2:$B$822,2,0)</f>
        <v xml:space="preserve">ATM UNP Megacentro </v>
      </c>
      <c r="D27" s="130" t="s">
        <v>2539</v>
      </c>
      <c r="E27" s="133">
        <v>3335977786</v>
      </c>
    </row>
    <row r="28" spans="1:5" s="118" customFormat="1" ht="18" x14ac:dyDescent="0.25">
      <c r="A28" s="132" t="e">
        <f>VLOOKUP(B28,'[1]LISTADO ATM'!$A$2:$C$822,3,0)</f>
        <v>#N/A</v>
      </c>
      <c r="B28" s="160"/>
      <c r="C28" s="132" t="e">
        <f>VLOOKUP(B28,'[1]LISTADO ATM'!$A$2:$B$822,2,0)</f>
        <v>#N/A</v>
      </c>
      <c r="D28" s="130"/>
      <c r="E28" s="133"/>
    </row>
    <row r="29" spans="1:5" s="118" customFormat="1" ht="18" x14ac:dyDescent="0.25">
      <c r="A29" s="132" t="e">
        <f>VLOOKUP(B29,'[1]LISTADO ATM'!$A$2:$C$822,3,0)</f>
        <v>#N/A</v>
      </c>
      <c r="B29" s="160"/>
      <c r="C29" s="132" t="e">
        <f>VLOOKUP(B29,'[1]LISTADO ATM'!$A$2:$B$822,2,0)</f>
        <v>#N/A</v>
      </c>
      <c r="D29" s="130"/>
      <c r="E29" s="133"/>
    </row>
    <row r="30" spans="1:5" s="118" customFormat="1" ht="18.75" customHeight="1" x14ac:dyDescent="0.25">
      <c r="A30" s="132" t="e">
        <f>VLOOKUP(B30,'[1]LISTADO ATM'!$A$2:$C$822,3,0)</f>
        <v>#N/A</v>
      </c>
      <c r="B30" s="160"/>
      <c r="C30" s="132" t="e">
        <f>VLOOKUP(B30,'[1]LISTADO ATM'!$A$2:$B$822,2,0)</f>
        <v>#N/A</v>
      </c>
      <c r="D30" s="130"/>
      <c r="E30" s="133"/>
    </row>
    <row r="31" spans="1:5" s="118" customFormat="1" ht="18" x14ac:dyDescent="0.25">
      <c r="A31" s="132" t="e">
        <f>VLOOKUP(B31,'[1]LISTADO ATM'!$A$2:$C$822,3,0)</f>
        <v>#N/A</v>
      </c>
      <c r="B31" s="160"/>
      <c r="C31" s="132" t="e">
        <f>VLOOKUP(B31,'[1]LISTADO ATM'!$A$2:$B$822,2,0)</f>
        <v>#N/A</v>
      </c>
      <c r="D31" s="130"/>
      <c r="E31" s="133"/>
    </row>
    <row r="32" spans="1:5" s="118" customFormat="1" ht="18" x14ac:dyDescent="0.25">
      <c r="A32" s="132" t="e">
        <f>VLOOKUP(B32,'[1]LISTADO ATM'!$A$2:$C$822,3,0)</f>
        <v>#N/A</v>
      </c>
      <c r="B32" s="160"/>
      <c r="C32" s="132" t="e">
        <f>VLOOKUP(B32,'[1]LISTADO ATM'!$A$2:$B$822,2,0)</f>
        <v>#N/A</v>
      </c>
      <c r="D32" s="130"/>
      <c r="E32" s="133"/>
    </row>
    <row r="33" spans="1:5" s="118" customFormat="1" ht="18" x14ac:dyDescent="0.25">
      <c r="A33" s="132" t="e">
        <f>VLOOKUP(B33,'[1]LISTADO ATM'!$A$2:$C$822,3,0)</f>
        <v>#N/A</v>
      </c>
      <c r="B33" s="160"/>
      <c r="C33" s="132" t="e">
        <f>VLOOKUP(B33,'[1]LISTADO ATM'!$A$2:$B$822,2,0)</f>
        <v>#N/A</v>
      </c>
      <c r="D33" s="130"/>
      <c r="E33" s="133"/>
    </row>
    <row r="34" spans="1:5" s="118" customFormat="1" ht="18" customHeight="1" x14ac:dyDescent="0.25">
      <c r="A34" s="132" t="e">
        <f>VLOOKUP(B34,'[1]LISTADO ATM'!$A$2:$C$822,3,0)</f>
        <v>#N/A</v>
      </c>
      <c r="B34" s="160"/>
      <c r="C34" s="132" t="e">
        <f>VLOOKUP(B34,'[1]LISTADO ATM'!$A$2:$B$822,2,0)</f>
        <v>#N/A</v>
      </c>
      <c r="D34" s="130" t="s">
        <v>2539</v>
      </c>
      <c r="E34" s="133"/>
    </row>
    <row r="35" spans="1:5" s="118" customFormat="1" ht="18" x14ac:dyDescent="0.25">
      <c r="A35" s="132" t="e">
        <f>VLOOKUP(B35,'[1]LISTADO ATM'!$A$2:$C$822,3,0)</f>
        <v>#N/A</v>
      </c>
      <c r="B35" s="160"/>
      <c r="C35" s="132" t="e">
        <f>VLOOKUP(B35,'[1]LISTADO ATM'!$A$2:$B$822,2,0)</f>
        <v>#N/A</v>
      </c>
      <c r="D35" s="130" t="s">
        <v>2539</v>
      </c>
      <c r="E35" s="133"/>
    </row>
    <row r="36" spans="1:5" s="118" customFormat="1" ht="18.75" customHeight="1" x14ac:dyDescent="0.25">
      <c r="A36" s="132" t="e">
        <f>VLOOKUP(B36,'[1]LISTADO ATM'!$A$2:$C$822,3,0)</f>
        <v>#N/A</v>
      </c>
      <c r="B36" s="160"/>
      <c r="C36" s="132" t="e">
        <f>VLOOKUP(B36,'[1]LISTADO ATM'!$A$2:$B$822,2,0)</f>
        <v>#N/A</v>
      </c>
      <c r="D36" s="130" t="s">
        <v>2539</v>
      </c>
      <c r="E36" s="133"/>
    </row>
    <row r="37" spans="1:5" s="118" customFormat="1" ht="18.75" thickBot="1" x14ac:dyDescent="0.3">
      <c r="A37" s="121" t="s">
        <v>2467</v>
      </c>
      <c r="B37" s="147">
        <f>COUNT(B9:B36)</f>
        <v>19</v>
      </c>
      <c r="C37" s="178"/>
      <c r="D37" s="179"/>
      <c r="E37" s="180"/>
    </row>
    <row r="38" spans="1:5" s="118" customFormat="1" x14ac:dyDescent="0.25">
      <c r="B38" s="139"/>
      <c r="E38" s="123"/>
    </row>
    <row r="39" spans="1:5" s="118" customFormat="1" ht="18" x14ac:dyDescent="0.25">
      <c r="A39" s="181" t="s">
        <v>2576</v>
      </c>
      <c r="B39" s="182"/>
      <c r="C39" s="182"/>
      <c r="D39" s="182"/>
      <c r="E39" s="183"/>
    </row>
    <row r="40" spans="1:5" s="118" customFormat="1" ht="18" x14ac:dyDescent="0.25">
      <c r="A40" s="131" t="s">
        <v>15</v>
      </c>
      <c r="B40" s="131" t="s">
        <v>2411</v>
      </c>
      <c r="C40" s="131" t="s">
        <v>46</v>
      </c>
      <c r="D40" s="131" t="s">
        <v>2414</v>
      </c>
      <c r="E40" s="131" t="s">
        <v>2412</v>
      </c>
    </row>
    <row r="41" spans="1:5" s="118" customFormat="1" ht="18" x14ac:dyDescent="0.25">
      <c r="A41" s="132" t="e">
        <f>VLOOKUP(B41,'[1]LISTADO ATM'!$A$2:$C$822,3,0)</f>
        <v>#N/A</v>
      </c>
      <c r="B41" s="160"/>
      <c r="C41" s="161" t="e">
        <f>VLOOKUP(B41,'[1]LISTADO ATM'!$A$2:$B$822,2,0)</f>
        <v>#N/A</v>
      </c>
      <c r="D41" s="130" t="s">
        <v>2535</v>
      </c>
      <c r="E41" s="133"/>
    </row>
    <row r="42" spans="1:5" s="118" customFormat="1" ht="18" x14ac:dyDescent="0.25">
      <c r="A42" s="132" t="e">
        <f>VLOOKUP(B42,'[1]LISTADO ATM'!$A$2:$C$822,3,0)</f>
        <v>#N/A</v>
      </c>
      <c r="B42" s="160"/>
      <c r="C42" s="161" t="e">
        <f>VLOOKUP(B42,'[1]LISTADO ATM'!$A$2:$B$822,2,0)</f>
        <v>#N/A</v>
      </c>
      <c r="D42" s="130" t="s">
        <v>2535</v>
      </c>
      <c r="E42" s="133"/>
    </row>
    <row r="43" spans="1:5" s="118" customFormat="1" ht="18" x14ac:dyDescent="0.25">
      <c r="A43" s="132" t="e">
        <f>VLOOKUP(B43,'[1]LISTADO ATM'!$A$2:$C$822,3,0)</f>
        <v>#N/A</v>
      </c>
      <c r="B43" s="160"/>
      <c r="C43" s="161" t="e">
        <f>VLOOKUP(B43,'[1]LISTADO ATM'!$A$2:$B$822,2,0)</f>
        <v>#N/A</v>
      </c>
      <c r="D43" s="130" t="s">
        <v>2535</v>
      </c>
      <c r="E43" s="133"/>
    </row>
    <row r="44" spans="1:5" s="118" customFormat="1" ht="18.75" customHeight="1" x14ac:dyDescent="0.25">
      <c r="A44" s="132" t="e">
        <f>VLOOKUP(B44,'[1]LISTADO ATM'!$A$2:$C$822,3,0)</f>
        <v>#N/A</v>
      </c>
      <c r="B44" s="160"/>
      <c r="C44" s="161" t="e">
        <f>VLOOKUP(B44,'[1]LISTADO ATM'!$A$2:$B$822,2,0)</f>
        <v>#N/A</v>
      </c>
      <c r="D44" s="130" t="s">
        <v>2535</v>
      </c>
      <c r="E44" s="133"/>
    </row>
    <row r="45" spans="1:5" s="118" customFormat="1" ht="18" x14ac:dyDescent="0.25">
      <c r="A45" s="132" t="e">
        <f>VLOOKUP(B45,'[1]LISTADO ATM'!$A$2:$C$822,3,0)</f>
        <v>#N/A</v>
      </c>
      <c r="B45" s="160"/>
      <c r="C45" s="161" t="e">
        <f>VLOOKUP(B45,'[1]LISTADO ATM'!$A$2:$B$822,2,0)</f>
        <v>#N/A</v>
      </c>
      <c r="D45" s="130" t="s">
        <v>2535</v>
      </c>
      <c r="E45" s="133"/>
    </row>
    <row r="46" spans="1:5" s="118" customFormat="1" ht="18" x14ac:dyDescent="0.25">
      <c r="A46" s="132" t="e">
        <f>VLOOKUP(B46,'[1]LISTADO ATM'!$A$2:$C$822,3,0)</f>
        <v>#N/A</v>
      </c>
      <c r="B46" s="160"/>
      <c r="C46" s="161" t="e">
        <f>VLOOKUP(B46,'[1]LISTADO ATM'!$A$2:$B$822,2,0)</f>
        <v>#N/A</v>
      </c>
      <c r="D46" s="130" t="s">
        <v>2535</v>
      </c>
      <c r="E46" s="133"/>
    </row>
    <row r="47" spans="1:5" s="118" customFormat="1" ht="18" customHeight="1" thickBot="1" x14ac:dyDescent="0.3">
      <c r="A47" s="121" t="s">
        <v>2467</v>
      </c>
      <c r="B47" s="147">
        <f>COUNT(B41:B41)</f>
        <v>0</v>
      </c>
      <c r="C47" s="178"/>
      <c r="D47" s="179"/>
      <c r="E47" s="180"/>
    </row>
    <row r="48" spans="1:5" s="118" customFormat="1" ht="15.75" thickBot="1" x14ac:dyDescent="0.3">
      <c r="B48" s="139"/>
      <c r="E48" s="123"/>
    </row>
    <row r="49" spans="1:5" s="118" customFormat="1" ht="18.75" thickBot="1" x14ac:dyDescent="0.3">
      <c r="A49" s="184" t="s">
        <v>2468</v>
      </c>
      <c r="B49" s="185"/>
      <c r="C49" s="185"/>
      <c r="D49" s="185"/>
      <c r="E49" s="186"/>
    </row>
    <row r="50" spans="1:5" s="118" customFormat="1" ht="18" x14ac:dyDescent="0.25">
      <c r="A50" s="120" t="s">
        <v>15</v>
      </c>
      <c r="B50" s="120" t="s">
        <v>2411</v>
      </c>
      <c r="C50" s="120" t="s">
        <v>46</v>
      </c>
      <c r="D50" s="120" t="s">
        <v>2414</v>
      </c>
      <c r="E50" s="131" t="s">
        <v>2412</v>
      </c>
    </row>
    <row r="51" spans="1:5" s="118" customFormat="1" ht="18" x14ac:dyDescent="0.25">
      <c r="A51" s="132" t="str">
        <f>VLOOKUP(B51,'[1]LISTADO ATM'!$A$2:$C$822,3,0)</f>
        <v>ESTE</v>
      </c>
      <c r="B51" s="160">
        <v>480</v>
      </c>
      <c r="C51" s="133" t="str">
        <f>VLOOKUP(B51,'[1]LISTADO ATM'!$A$2:$B$822,2,0)</f>
        <v>ATM UNP Farmaconal Higuey</v>
      </c>
      <c r="D51" s="151" t="s">
        <v>2432</v>
      </c>
      <c r="E51" s="133">
        <v>3335976204</v>
      </c>
    </row>
    <row r="52" spans="1:5" s="118" customFormat="1" ht="18" x14ac:dyDescent="0.25">
      <c r="A52" s="132" t="str">
        <f>VLOOKUP(B52,'[1]LISTADO ATM'!$A$2:$C$822,3,0)</f>
        <v>DISTRITO NACIONAL</v>
      </c>
      <c r="B52" s="160">
        <v>708</v>
      </c>
      <c r="C52" s="133" t="str">
        <f>VLOOKUP(B52,'[1]LISTADO ATM'!$A$2:$B$822,2,0)</f>
        <v xml:space="preserve">ATM El Vestir De Hoy </v>
      </c>
      <c r="D52" s="151" t="s">
        <v>2432</v>
      </c>
      <c r="E52" s="133">
        <v>3335975610</v>
      </c>
    </row>
    <row r="53" spans="1:5" s="118" customFormat="1" ht="18" x14ac:dyDescent="0.25">
      <c r="A53" s="132" t="str">
        <f>VLOOKUP(B53,'[1]LISTADO ATM'!$A$2:$C$822,3,0)</f>
        <v>DISTRITO NACIONAL</v>
      </c>
      <c r="B53" s="160">
        <v>769</v>
      </c>
      <c r="C53" s="133" t="str">
        <f>VLOOKUP(B53,'[1]LISTADO ATM'!$A$2:$B$822,2,0)</f>
        <v>ATM UNP Pablo Mella Morales</v>
      </c>
      <c r="D53" s="151" t="s">
        <v>2432</v>
      </c>
      <c r="E53" s="133">
        <v>3335976999</v>
      </c>
    </row>
    <row r="54" spans="1:5" s="118" customFormat="1" ht="17.45" customHeight="1" x14ac:dyDescent="0.25">
      <c r="A54" s="132" t="str">
        <f>VLOOKUP(B54,'[1]LISTADO ATM'!$A$2:$C$822,3,0)</f>
        <v>DISTRITO NACIONAL</v>
      </c>
      <c r="B54" s="160">
        <v>540</v>
      </c>
      <c r="C54" s="133" t="str">
        <f>VLOOKUP(B54,'[1]LISTADO ATM'!$A$2:$B$822,2,0)</f>
        <v xml:space="preserve">ATM Autoservicio Sambil I </v>
      </c>
      <c r="D54" s="151" t="s">
        <v>2432</v>
      </c>
      <c r="E54" s="133">
        <v>3335977090</v>
      </c>
    </row>
    <row r="55" spans="1:5" s="118" customFormat="1" ht="18" x14ac:dyDescent="0.25">
      <c r="A55" s="132" t="str">
        <f>VLOOKUP(B55,'[1]LISTADO ATM'!$A$2:$C$822,3,0)</f>
        <v>DISTRITO NACIONAL</v>
      </c>
      <c r="B55" s="160">
        <v>884</v>
      </c>
      <c r="C55" s="133" t="str">
        <f>VLOOKUP(B55,'[1]LISTADO ATM'!$A$2:$B$822,2,0)</f>
        <v xml:space="preserve">ATM UNP Olé Sabana Perdida </v>
      </c>
      <c r="D55" s="151" t="s">
        <v>2432</v>
      </c>
      <c r="E55" s="133">
        <v>3335977101</v>
      </c>
    </row>
    <row r="56" spans="1:5" s="118" customFormat="1" ht="18.75" customHeight="1" x14ac:dyDescent="0.25">
      <c r="A56" s="132" t="str">
        <f>VLOOKUP(B56,'[1]LISTADO ATM'!$A$2:$C$822,3,0)</f>
        <v>ESTE</v>
      </c>
      <c r="B56" s="160">
        <v>427</v>
      </c>
      <c r="C56" s="133" t="str">
        <f>VLOOKUP(B56,'[1]LISTADO ATM'!$A$2:$B$822,2,0)</f>
        <v xml:space="preserve">ATM Almacenes Iberia (Hato Mayor) </v>
      </c>
      <c r="D56" s="151" t="s">
        <v>2432</v>
      </c>
      <c r="E56" s="133">
        <v>3335977414</v>
      </c>
    </row>
    <row r="57" spans="1:5" s="118" customFormat="1" ht="18" x14ac:dyDescent="0.25">
      <c r="A57" s="132" t="str">
        <f>VLOOKUP(B57,'[1]LISTADO ATM'!$A$2:$C$822,3,0)</f>
        <v>SUR</v>
      </c>
      <c r="B57" s="160">
        <v>48</v>
      </c>
      <c r="C57" s="133" t="str">
        <f>VLOOKUP(B57,'[1]LISTADO ATM'!$A$2:$B$822,2,0)</f>
        <v xml:space="preserve">ATM Autoservicio Neiba I </v>
      </c>
      <c r="D57" s="151" t="s">
        <v>2432</v>
      </c>
      <c r="E57" s="133">
        <v>3335977481</v>
      </c>
    </row>
    <row r="58" spans="1:5" s="118" customFormat="1" ht="18" x14ac:dyDescent="0.25">
      <c r="A58" s="132" t="str">
        <f>VLOOKUP(B58,'[1]LISTADO ATM'!$A$2:$C$822,3,0)</f>
        <v>SUR</v>
      </c>
      <c r="B58" s="160">
        <v>356</v>
      </c>
      <c r="C58" s="133" t="str">
        <f>VLOOKUP(B58,'[1]LISTADO ATM'!$A$2:$B$822,2,0)</f>
        <v xml:space="preserve">ATM Estación Sigma (San Cristóbal) </v>
      </c>
      <c r="D58" s="151" t="s">
        <v>2432</v>
      </c>
      <c r="E58" s="133">
        <v>3335977507</v>
      </c>
    </row>
    <row r="59" spans="1:5" s="118" customFormat="1" ht="18" x14ac:dyDescent="0.25">
      <c r="A59" s="132" t="str">
        <f>VLOOKUP(B59,'[1]LISTADO ATM'!$A$2:$C$822,3,0)</f>
        <v>ESTE</v>
      </c>
      <c r="B59" s="160">
        <v>104</v>
      </c>
      <c r="C59" s="133" t="str">
        <f>VLOOKUP(B59,'[1]LISTADO ATM'!$A$2:$B$822,2,0)</f>
        <v xml:space="preserve">ATM Jumbo Higuey </v>
      </c>
      <c r="D59" s="151" t="s">
        <v>2432</v>
      </c>
      <c r="E59" s="133">
        <v>3335977715</v>
      </c>
    </row>
    <row r="60" spans="1:5" s="110" customFormat="1" ht="18" x14ac:dyDescent="0.25">
      <c r="A60" s="132" t="str">
        <f>VLOOKUP(B60,'[1]LISTADO ATM'!$A$2:$C$822,3,0)</f>
        <v>DISTRITO NACIONAL</v>
      </c>
      <c r="B60" s="160">
        <v>486</v>
      </c>
      <c r="C60" s="133" t="str">
        <f>VLOOKUP(B60,'[1]LISTADO ATM'!$A$2:$B$822,2,0)</f>
        <v xml:space="preserve">ATM Olé La Caleta </v>
      </c>
      <c r="D60" s="151" t="s">
        <v>2432</v>
      </c>
      <c r="E60" s="133">
        <v>3335977733</v>
      </c>
    </row>
    <row r="61" spans="1:5" s="110" customFormat="1" ht="18" customHeight="1" x14ac:dyDescent="0.25">
      <c r="A61" s="132" t="str">
        <f>VLOOKUP(B61,'[1]LISTADO ATM'!$A$2:$C$822,3,0)</f>
        <v>DISTRITO NACIONAL</v>
      </c>
      <c r="B61" s="160">
        <v>562</v>
      </c>
      <c r="C61" s="133" t="str">
        <f>VLOOKUP(B61,'[1]LISTADO ATM'!$A$2:$B$822,2,0)</f>
        <v xml:space="preserve">ATM S/M Jumbo Carretera Mella </v>
      </c>
      <c r="D61" s="151" t="s">
        <v>2432</v>
      </c>
      <c r="E61" s="133">
        <v>3335977992</v>
      </c>
    </row>
    <row r="62" spans="1:5" s="118" customFormat="1" ht="18" customHeight="1" x14ac:dyDescent="0.25">
      <c r="A62" s="132" t="e">
        <f>VLOOKUP(B62,'[1]LISTADO ATM'!$A$2:$C$822,3,0)</f>
        <v>#N/A</v>
      </c>
      <c r="B62" s="160"/>
      <c r="C62" s="133" t="e">
        <f>VLOOKUP(B62,'[1]LISTADO ATM'!$A$2:$B$822,2,0)</f>
        <v>#N/A</v>
      </c>
      <c r="D62" s="162"/>
      <c r="E62" s="144"/>
    </row>
    <row r="63" spans="1:5" s="118" customFormat="1" ht="18" customHeight="1" x14ac:dyDescent="0.25">
      <c r="A63" s="132" t="e">
        <f>VLOOKUP(B63,'[1]LISTADO ATM'!$A$2:$C$822,3,0)</f>
        <v>#N/A</v>
      </c>
      <c r="B63" s="160"/>
      <c r="C63" s="133" t="e">
        <f>VLOOKUP(B63,'[1]LISTADO ATM'!$A$2:$B$822,2,0)</f>
        <v>#N/A</v>
      </c>
      <c r="D63" s="162"/>
      <c r="E63" s="144"/>
    </row>
    <row r="64" spans="1:5" s="118" customFormat="1" ht="18" x14ac:dyDescent="0.25">
      <c r="A64" s="132" t="e">
        <f>VLOOKUP(B64,'[1]LISTADO ATM'!$A$2:$C$822,3,0)</f>
        <v>#N/A</v>
      </c>
      <c r="B64" s="160"/>
      <c r="C64" s="133" t="e">
        <f>VLOOKUP(B64,'[1]LISTADO ATM'!$A$2:$B$822,2,0)</f>
        <v>#N/A</v>
      </c>
      <c r="D64" s="162"/>
      <c r="E64" s="144"/>
    </row>
    <row r="65" spans="1:6" s="118" customFormat="1" ht="18.75" thickBot="1" x14ac:dyDescent="0.3">
      <c r="A65" s="121"/>
      <c r="B65" s="147">
        <f>COUNT(B51:B62)</f>
        <v>11</v>
      </c>
      <c r="C65" s="129"/>
      <c r="D65" s="129"/>
      <c r="E65" s="129"/>
    </row>
    <row r="66" spans="1:6" s="118" customFormat="1" ht="15.75" thickBot="1" x14ac:dyDescent="0.3">
      <c r="B66" s="139"/>
      <c r="E66" s="123"/>
    </row>
    <row r="67" spans="1:6" s="118" customFormat="1" ht="18" x14ac:dyDescent="0.25">
      <c r="A67" s="187" t="s">
        <v>2592</v>
      </c>
      <c r="B67" s="188"/>
      <c r="C67" s="188"/>
      <c r="D67" s="188"/>
      <c r="E67" s="189"/>
    </row>
    <row r="68" spans="1:6" s="118" customFormat="1" ht="18" customHeight="1" x14ac:dyDescent="0.25">
      <c r="A68" s="131" t="s">
        <v>15</v>
      </c>
      <c r="B68" s="131" t="s">
        <v>2411</v>
      </c>
      <c r="C68" s="131" t="s">
        <v>46</v>
      </c>
      <c r="D68" s="131" t="s">
        <v>2414</v>
      </c>
      <c r="E68" s="131" t="s">
        <v>2412</v>
      </c>
    </row>
    <row r="69" spans="1:6" s="118" customFormat="1" ht="18" x14ac:dyDescent="0.25">
      <c r="A69" s="132" t="str">
        <f>VLOOKUP(B69,'[1]LISTADO ATM'!$A$2:$C$822,3,0)</f>
        <v>DISTRITO NACIONAL</v>
      </c>
      <c r="B69" s="160">
        <v>672</v>
      </c>
      <c r="C69" s="133" t="str">
        <f>VLOOKUP(B69,'[1]LISTADO ATM'!$A$2:$B$922,2,0)</f>
        <v>ATM Destacamento Policía Nacional La Victoria</v>
      </c>
      <c r="D69" s="132" t="s">
        <v>2474</v>
      </c>
      <c r="E69" s="112">
        <v>3335973017</v>
      </c>
    </row>
    <row r="70" spans="1:6" s="118" customFormat="1" ht="18.75" customHeight="1" x14ac:dyDescent="0.25">
      <c r="A70" s="132" t="str">
        <f>VLOOKUP(B70,'[1]LISTADO ATM'!$A$2:$C$822,3,0)</f>
        <v>NORTE</v>
      </c>
      <c r="B70" s="160">
        <v>413</v>
      </c>
      <c r="C70" s="133" t="str">
        <f>VLOOKUP(B70,'[1]LISTADO ATM'!$A$2:$B$922,2,0)</f>
        <v xml:space="preserve">ATM UNP Las Galeras Samaná </v>
      </c>
      <c r="D70" s="132" t="s">
        <v>2474</v>
      </c>
      <c r="E70" s="144">
        <v>3335976019</v>
      </c>
    </row>
    <row r="71" spans="1:6" s="110" customFormat="1" ht="18" x14ac:dyDescent="0.25">
      <c r="A71" s="132" t="str">
        <f>VLOOKUP(B71,'[1]LISTADO ATM'!$A$2:$C$822,3,0)</f>
        <v>ESTE</v>
      </c>
      <c r="B71" s="160">
        <v>844</v>
      </c>
      <c r="C71" s="133" t="str">
        <f>VLOOKUP(B71,'[1]LISTADO ATM'!$A$2:$B$922,2,0)</f>
        <v xml:space="preserve">ATM San Juan Shopping Center (Bávaro) </v>
      </c>
      <c r="D71" s="132" t="s">
        <v>2474</v>
      </c>
      <c r="E71" s="144">
        <v>3335977103</v>
      </c>
    </row>
    <row r="72" spans="1:6" s="110" customFormat="1" ht="18" customHeight="1" x14ac:dyDescent="0.25">
      <c r="A72" s="132" t="str">
        <f>VLOOKUP(B72,'[1]LISTADO ATM'!$A$2:$C$822,3,0)</f>
        <v>DISTRITO NACIONAL</v>
      </c>
      <c r="B72" s="160">
        <v>710</v>
      </c>
      <c r="C72" s="133" t="str">
        <f>VLOOKUP(B72,'[1]LISTADO ATM'!$A$2:$B$922,2,0)</f>
        <v xml:space="preserve">ATM S/M Soberano </v>
      </c>
      <c r="D72" s="132" t="s">
        <v>2474</v>
      </c>
      <c r="E72" s="144">
        <v>3335977104</v>
      </c>
    </row>
    <row r="73" spans="1:6" s="110" customFormat="1" ht="17.45" customHeight="1" x14ac:dyDescent="0.25">
      <c r="A73" s="132" t="str">
        <f>VLOOKUP(B73,'[1]LISTADO ATM'!$A$2:$C$822,3,0)</f>
        <v>SUR</v>
      </c>
      <c r="B73" s="160">
        <v>825</v>
      </c>
      <c r="C73" s="133" t="str">
        <f>VLOOKUP(B73,'[1]LISTADO ATM'!$A$2:$B$922,2,0)</f>
        <v xml:space="preserve">ATM Estacion Eco Cibeles (Las Matas de Farfán) </v>
      </c>
      <c r="D73" s="132" t="s">
        <v>2474</v>
      </c>
      <c r="E73" s="144">
        <v>3335976198</v>
      </c>
    </row>
    <row r="74" spans="1:6" s="110" customFormat="1" ht="18" x14ac:dyDescent="0.25">
      <c r="A74" s="132" t="str">
        <f>VLOOKUP(B74,'[1]LISTADO ATM'!$A$2:$C$822,3,0)</f>
        <v>ESTE</v>
      </c>
      <c r="B74" s="160">
        <v>293</v>
      </c>
      <c r="C74" s="133" t="str">
        <f>VLOOKUP(B74,'[1]LISTADO ATM'!$A$2:$B$922,2,0)</f>
        <v xml:space="preserve">ATM S/M Nueva Visión (San Pedro) </v>
      </c>
      <c r="D74" s="132" t="s">
        <v>2474</v>
      </c>
      <c r="E74" s="144" t="s">
        <v>2703</v>
      </c>
    </row>
    <row r="75" spans="1:6" s="110" customFormat="1" ht="18.75" customHeight="1" x14ac:dyDescent="0.25">
      <c r="A75" s="132" t="str">
        <f>VLOOKUP(B75,'[1]LISTADO ATM'!$A$2:$C$822,3,0)</f>
        <v>SUR</v>
      </c>
      <c r="B75" s="160">
        <v>765</v>
      </c>
      <c r="C75" s="133" t="str">
        <f>VLOOKUP(B75,'[1]LISTADO ATM'!$A$2:$B$922,2,0)</f>
        <v xml:space="preserve">ATM Oficina Azua I </v>
      </c>
      <c r="D75" s="132" t="s">
        <v>2474</v>
      </c>
      <c r="E75" s="144">
        <v>3335977123</v>
      </c>
    </row>
    <row r="76" spans="1:6" s="110" customFormat="1" ht="18" customHeight="1" x14ac:dyDescent="0.25">
      <c r="A76" s="132" t="str">
        <f>VLOOKUP(B76,'[1]LISTADO ATM'!$A$2:$C$822,3,0)</f>
        <v>ESTE</v>
      </c>
      <c r="B76" s="160">
        <v>802</v>
      </c>
      <c r="C76" s="133" t="str">
        <f>VLOOKUP(B76,'[1]LISTADO ATM'!$A$2:$B$922,2,0)</f>
        <v xml:space="preserve">ATM UNP Aeropuerto La Romana </v>
      </c>
      <c r="D76" s="132" t="s">
        <v>2474</v>
      </c>
      <c r="E76" s="144">
        <v>3335977124</v>
      </c>
    </row>
    <row r="77" spans="1:6" s="110" customFormat="1" ht="18" customHeight="1" x14ac:dyDescent="0.25">
      <c r="A77" s="132" t="str">
        <f>VLOOKUP(B77,'[1]LISTADO ATM'!$A$2:$C$822,3,0)</f>
        <v>DISTRITO NACIONAL</v>
      </c>
      <c r="B77" s="160">
        <v>237</v>
      </c>
      <c r="C77" s="133" t="str">
        <f>VLOOKUP(B77,'[1]LISTADO ATM'!$A$2:$B$922,2,0)</f>
        <v xml:space="preserve">ATM UNP Plaza Vásquez </v>
      </c>
      <c r="D77" s="132" t="s">
        <v>2474</v>
      </c>
      <c r="E77" s="144">
        <v>3335977128</v>
      </c>
      <c r="F77" s="118"/>
    </row>
    <row r="78" spans="1:6" s="118" customFormat="1" ht="18" x14ac:dyDescent="0.25">
      <c r="A78" s="132" t="str">
        <f>VLOOKUP(B78,'[1]LISTADO ATM'!$A$2:$C$822,3,0)</f>
        <v>ESTE</v>
      </c>
      <c r="B78" s="160">
        <v>345</v>
      </c>
      <c r="C78" s="133" t="str">
        <f>VLOOKUP(B78,'[1]LISTADO ATM'!$A$2:$B$922,2,0)</f>
        <v>ATM Ofic. Yamasa II</v>
      </c>
      <c r="D78" s="132" t="s">
        <v>2474</v>
      </c>
      <c r="E78" s="144">
        <v>3335977292</v>
      </c>
    </row>
    <row r="79" spans="1:6" s="118" customFormat="1" ht="18" x14ac:dyDescent="0.25">
      <c r="A79" s="132" t="str">
        <f>VLOOKUP(B79,'[1]LISTADO ATM'!$A$2:$C$822,3,0)</f>
        <v>ESTE</v>
      </c>
      <c r="B79" s="160">
        <v>673</v>
      </c>
      <c r="C79" s="133" t="str">
        <f>VLOOKUP(B79,'[1]LISTADO ATM'!$A$2:$B$922,2,0)</f>
        <v>ATM Clínica Dr. Cruz Jiminián</v>
      </c>
      <c r="D79" s="132" t="s">
        <v>2474</v>
      </c>
      <c r="E79" s="144">
        <v>3335977297</v>
      </c>
    </row>
    <row r="80" spans="1:6" s="118" customFormat="1" ht="18" customHeight="1" x14ac:dyDescent="0.25">
      <c r="A80" s="132" t="str">
        <f>VLOOKUP(B80,'[1]LISTADO ATM'!$A$2:$C$822,3,0)</f>
        <v>DISTRITO NACIONAL</v>
      </c>
      <c r="B80" s="160">
        <v>415</v>
      </c>
      <c r="C80" s="133" t="str">
        <f>VLOOKUP(B80,'[1]LISTADO ATM'!$A$2:$B$922,2,0)</f>
        <v xml:space="preserve">ATM Autobanco San Martín I </v>
      </c>
      <c r="D80" s="132" t="s">
        <v>2474</v>
      </c>
      <c r="E80" s="144">
        <v>3335977495</v>
      </c>
    </row>
    <row r="81" spans="1:6" s="118" customFormat="1" ht="18" x14ac:dyDescent="0.25">
      <c r="A81" s="132" t="e">
        <f>VLOOKUP(B81,'[1]LISTADO ATM'!$A$2:$C$822,3,0)</f>
        <v>#N/A</v>
      </c>
      <c r="B81" s="160"/>
      <c r="C81" s="133" t="e">
        <f>VLOOKUP(B81,'[1]LISTADO ATM'!$A$2:$B$922,2,0)</f>
        <v>#N/A</v>
      </c>
      <c r="D81" s="163"/>
      <c r="E81" s="144"/>
    </row>
    <row r="82" spans="1:6" s="118" customFormat="1" ht="18" x14ac:dyDescent="0.25">
      <c r="A82" s="132" t="e">
        <f>VLOOKUP(B82,'[1]LISTADO ATM'!$A$2:$C$822,3,0)</f>
        <v>#N/A</v>
      </c>
      <c r="B82" s="160"/>
      <c r="C82" s="133" t="e">
        <f>VLOOKUP(B82,'[1]LISTADO ATM'!$A$2:$B$922,2,0)</f>
        <v>#N/A</v>
      </c>
      <c r="D82" s="163"/>
      <c r="E82" s="144"/>
    </row>
    <row r="83" spans="1:6" s="118" customFormat="1" ht="18" customHeight="1" x14ac:dyDescent="0.25">
      <c r="A83" s="132" t="e">
        <f>VLOOKUP(B83,'[1]LISTADO ATM'!$A$2:$C$822,3,0)</f>
        <v>#N/A</v>
      </c>
      <c r="B83" s="160"/>
      <c r="C83" s="133" t="e">
        <f>VLOOKUP(B83,'[1]LISTADO ATM'!$A$2:$B$922,2,0)</f>
        <v>#N/A</v>
      </c>
      <c r="D83" s="163"/>
      <c r="E83" s="144"/>
    </row>
    <row r="84" spans="1:6" s="118" customFormat="1" ht="18" x14ac:dyDescent="0.25">
      <c r="A84" s="132" t="e">
        <f>VLOOKUP(B84,'[1]LISTADO ATM'!$A$2:$C$822,3,0)</f>
        <v>#N/A</v>
      </c>
      <c r="B84" s="160"/>
      <c r="C84" s="133" t="e">
        <f>VLOOKUP(B84,'[1]LISTADO ATM'!$A$2:$B$922,2,0)</f>
        <v>#N/A</v>
      </c>
      <c r="D84" s="163"/>
      <c r="E84" s="144"/>
    </row>
    <row r="85" spans="1:6" s="118" customFormat="1" ht="18.75" thickBot="1" x14ac:dyDescent="0.3">
      <c r="A85" s="134" t="s">
        <v>2467</v>
      </c>
      <c r="B85" s="147">
        <f>COUNT(B69:B81)</f>
        <v>12</v>
      </c>
      <c r="C85" s="129"/>
      <c r="D85" s="129"/>
      <c r="E85" s="129"/>
      <c r="F85" s="110"/>
    </row>
    <row r="86" spans="1:6" s="110" customFormat="1" ht="15.75" thickBot="1" x14ac:dyDescent="0.3">
      <c r="A86" s="118"/>
      <c r="B86" s="139"/>
      <c r="C86" s="118"/>
      <c r="D86" s="118"/>
      <c r="E86" s="123"/>
    </row>
    <row r="87" spans="1:6" s="110" customFormat="1" ht="18" customHeight="1" x14ac:dyDescent="0.25">
      <c r="A87" s="187" t="s">
        <v>2590</v>
      </c>
      <c r="B87" s="188"/>
      <c r="C87" s="188"/>
      <c r="D87" s="188"/>
      <c r="E87" s="189"/>
    </row>
    <row r="88" spans="1:6" s="110" customFormat="1" ht="18" x14ac:dyDescent="0.25">
      <c r="A88" s="131" t="s">
        <v>15</v>
      </c>
      <c r="B88" s="131" t="s">
        <v>2411</v>
      </c>
      <c r="C88" s="131" t="s">
        <v>46</v>
      </c>
      <c r="D88" s="131" t="s">
        <v>2414</v>
      </c>
      <c r="E88" s="131" t="s">
        <v>2412</v>
      </c>
    </row>
    <row r="89" spans="1:6" s="110" customFormat="1" ht="18" x14ac:dyDescent="0.25">
      <c r="A89" s="132" t="str">
        <f>VLOOKUP(B89,'[1]LISTADO ATM'!$A$2:$C$822,3,0)</f>
        <v>DISTRITO NACIONAL</v>
      </c>
      <c r="B89" s="160">
        <v>536</v>
      </c>
      <c r="C89" s="133" t="str">
        <f>VLOOKUP(B89,'[1]LISTADO ATM'!$A$2:$B$922,2,0)</f>
        <v xml:space="preserve">ATM Super Lama San Isidro </v>
      </c>
      <c r="D89" s="145" t="s">
        <v>2555</v>
      </c>
      <c r="E89" s="112" t="s">
        <v>2596</v>
      </c>
    </row>
    <row r="90" spans="1:6" s="110" customFormat="1" ht="18" x14ac:dyDescent="0.25">
      <c r="A90" s="132" t="str">
        <f>VLOOKUP(B90,'[1]LISTADO ATM'!$A$2:$C$822,3,0)</f>
        <v>DISTRITO NACIONAL</v>
      </c>
      <c r="B90" s="160">
        <v>26</v>
      </c>
      <c r="C90" s="133" t="str">
        <f>VLOOKUP(B90,'[1]LISTADO ATM'!$A$2:$B$922,2,0)</f>
        <v>ATM S/M Jumbo San Isidro</v>
      </c>
      <c r="D90" s="145" t="s">
        <v>2555</v>
      </c>
      <c r="E90" s="144">
        <v>3335973687</v>
      </c>
    </row>
    <row r="91" spans="1:6" s="110" customFormat="1" ht="18" x14ac:dyDescent="0.25">
      <c r="A91" s="132" t="str">
        <f>VLOOKUP(B91,'[1]LISTADO ATM'!$A$2:$C$822,3,0)</f>
        <v>DISTRITO NACIONAL</v>
      </c>
      <c r="B91" s="160">
        <v>2</v>
      </c>
      <c r="C91" s="133" t="str">
        <f>VLOOKUP(B91,'[1]LISTADO ATM'!$A$2:$B$822,2,0)</f>
        <v>ATM Autoservicio Padre Castellano</v>
      </c>
      <c r="D91" s="145" t="s">
        <v>2555</v>
      </c>
      <c r="E91" s="144">
        <v>3335976559</v>
      </c>
      <c r="F91" s="118"/>
    </row>
    <row r="92" spans="1:6" s="118" customFormat="1" ht="18" customHeight="1" x14ac:dyDescent="0.25">
      <c r="A92" s="132" t="str">
        <f>VLOOKUP(B92,'[1]LISTADO ATM'!$A$2:$C$822,3,0)</f>
        <v>DISTRITO NACIONAL</v>
      </c>
      <c r="B92" s="160">
        <v>20</v>
      </c>
      <c r="C92" s="133" t="str">
        <f>VLOOKUP(B92,'[1]LISTADO ATM'!$A$2:$B$822,2,0)</f>
        <v>ATM S/M Aprezio Las Palmas</v>
      </c>
      <c r="D92" s="145" t="s">
        <v>2555</v>
      </c>
      <c r="E92" s="144">
        <v>3335976922</v>
      </c>
    </row>
    <row r="93" spans="1:6" s="118" customFormat="1" ht="18.75" customHeight="1" x14ac:dyDescent="0.25">
      <c r="A93" s="132" t="str">
        <f>VLOOKUP(B93,'[1]LISTADO ATM'!$A$2:$C$822,3,0)</f>
        <v>DISTRITO NACIONAL</v>
      </c>
      <c r="B93" s="160">
        <v>639</v>
      </c>
      <c r="C93" s="133" t="str">
        <f>VLOOKUP(B93,'[1]LISTADO ATM'!$A$2:$B$822,2,0)</f>
        <v xml:space="preserve">ATM Comisión Militar MOPC </v>
      </c>
      <c r="D93" s="145" t="s">
        <v>2555</v>
      </c>
      <c r="E93" s="144">
        <v>3335974946</v>
      </c>
    </row>
    <row r="94" spans="1:6" s="118" customFormat="1" ht="18" x14ac:dyDescent="0.25">
      <c r="A94" s="132" t="str">
        <f>VLOOKUP(B94,'[1]LISTADO ATM'!$A$2:$C$822,3,0)</f>
        <v>NORTE</v>
      </c>
      <c r="B94" s="160">
        <v>304</v>
      </c>
      <c r="C94" s="133" t="str">
        <f>VLOOKUP(B94,'[1]LISTADO ATM'!$A$2:$B$822,2,0)</f>
        <v xml:space="preserve">ATM Multicentro La Sirena Estrella Sadhala </v>
      </c>
      <c r="D94" s="137" t="s">
        <v>2593</v>
      </c>
      <c r="E94" s="144">
        <v>3335975114</v>
      </c>
      <c r="F94" s="110"/>
    </row>
    <row r="95" spans="1:6" s="110" customFormat="1" ht="18" x14ac:dyDescent="0.25">
      <c r="A95" s="132" t="str">
        <f>VLOOKUP(B95,'[1]LISTADO ATM'!$A$2:$C$822,3,0)</f>
        <v>NORTE</v>
      </c>
      <c r="B95" s="160">
        <v>944</v>
      </c>
      <c r="C95" s="133" t="str">
        <f>VLOOKUP(B95,'[1]LISTADO ATM'!$A$2:$B$822,2,0)</f>
        <v xml:space="preserve">ATM UNP Mao </v>
      </c>
      <c r="D95" s="137" t="s">
        <v>2593</v>
      </c>
      <c r="E95" s="144">
        <v>3335976789</v>
      </c>
    </row>
    <row r="96" spans="1:6" s="110" customFormat="1" ht="18.75" customHeight="1" x14ac:dyDescent="0.25">
      <c r="A96" s="132" t="str">
        <f>VLOOKUP(B96,'[1]LISTADO ATM'!$A$2:$C$822,3,0)</f>
        <v>DISTRITO NACIONAL</v>
      </c>
      <c r="B96" s="160">
        <v>165</v>
      </c>
      <c r="C96" s="133" t="str">
        <f>VLOOKUP(B96,'[1]LISTADO ATM'!$A$2:$B$822,2,0)</f>
        <v>ATM Autoservicio Megacentro</v>
      </c>
      <c r="D96" s="137" t="s">
        <v>2593</v>
      </c>
      <c r="E96" s="144">
        <v>3335977096</v>
      </c>
      <c r="F96" s="118"/>
    </row>
    <row r="97" spans="1:6" s="110" customFormat="1" ht="18" customHeight="1" x14ac:dyDescent="0.25">
      <c r="A97" s="132" t="str">
        <f>VLOOKUP(B97,'[1]LISTADO ATM'!$A$2:$C$822,3,0)</f>
        <v>DISTRITO NACIONAL</v>
      </c>
      <c r="B97" s="160">
        <v>318</v>
      </c>
      <c r="C97" s="133" t="str">
        <f>VLOOKUP(B97,'[1]LISTADO ATM'!$A$2:$B$822,2,0)</f>
        <v>ATM Autoservicio Lope de Vega</v>
      </c>
      <c r="D97" s="137" t="s">
        <v>2593</v>
      </c>
      <c r="E97" s="144">
        <v>3335976187</v>
      </c>
      <c r="F97" s="118"/>
    </row>
    <row r="98" spans="1:6" s="110" customFormat="1" ht="18" x14ac:dyDescent="0.25">
      <c r="A98" s="132" t="str">
        <f>VLOOKUP(B98,'[1]LISTADO ATM'!$A$2:$C$822,3,0)</f>
        <v>NORTE</v>
      </c>
      <c r="B98" s="160">
        <v>129</v>
      </c>
      <c r="C98" s="133" t="str">
        <f>VLOOKUP(B98,'[1]LISTADO ATM'!$A$2:$B$822,2,0)</f>
        <v xml:space="preserve">ATM Multicentro La Sirena (Santiago) </v>
      </c>
      <c r="D98" s="137" t="s">
        <v>2593</v>
      </c>
      <c r="E98" s="144">
        <v>3335977111</v>
      </c>
      <c r="F98" s="118"/>
    </row>
    <row r="99" spans="1:6" s="110" customFormat="1" ht="18.75" customHeight="1" x14ac:dyDescent="0.25">
      <c r="A99" s="132" t="str">
        <f>VLOOKUP(B99,'[1]LISTADO ATM'!$A$2:$C$822,3,0)</f>
        <v>ESTE</v>
      </c>
      <c r="B99" s="160">
        <v>219</v>
      </c>
      <c r="C99" s="133" t="str">
        <f>VLOOKUP(B99,'[1]LISTADO ATM'!$A$2:$B$822,2,0)</f>
        <v xml:space="preserve">ATM Oficina La Altagracia (Higuey) </v>
      </c>
      <c r="D99" s="137" t="s">
        <v>2593</v>
      </c>
      <c r="E99" s="144">
        <v>3335977113</v>
      </c>
      <c r="F99" s="118"/>
    </row>
    <row r="100" spans="1:6" s="110" customFormat="1" ht="18" customHeight="1" x14ac:dyDescent="0.25">
      <c r="A100" s="132" t="str">
        <f>VLOOKUP(B100,'[1]LISTADO ATM'!$A$2:$C$822,3,0)</f>
        <v>NORTE</v>
      </c>
      <c r="B100" s="160">
        <v>307</v>
      </c>
      <c r="C100" s="133" t="str">
        <f>VLOOKUP(B100,'[1]LISTADO ATM'!$A$2:$B$822,2,0)</f>
        <v>ATM Oficina Nagua II</v>
      </c>
      <c r="D100" s="137" t="s">
        <v>2593</v>
      </c>
      <c r="E100" s="144">
        <v>3335977116</v>
      </c>
      <c r="F100" s="118"/>
    </row>
    <row r="101" spans="1:6" ht="18" x14ac:dyDescent="0.25">
      <c r="A101" s="132" t="e">
        <f>VLOOKUP(B101,'[1]LISTADO ATM'!$A$2:$C$822,3,0)</f>
        <v>#N/A</v>
      </c>
      <c r="B101" s="160"/>
      <c r="C101" s="133" t="e">
        <f>VLOOKUP(B101,'[1]LISTADO ATM'!$A$2:$B$822,2,0)</f>
        <v>#N/A</v>
      </c>
      <c r="D101" s="164"/>
      <c r="E101" s="144"/>
    </row>
    <row r="102" spans="1:6" ht="18" x14ac:dyDescent="0.25">
      <c r="A102" s="132" t="e">
        <f>VLOOKUP(B102,'[1]LISTADO ATM'!$A$2:$C$822,3,0)</f>
        <v>#N/A</v>
      </c>
      <c r="B102" s="160"/>
      <c r="C102" s="133" t="e">
        <f>VLOOKUP(B102,'[1]LISTADO ATM'!$A$2:$B$822,2,0)</f>
        <v>#N/A</v>
      </c>
      <c r="D102" s="164"/>
      <c r="E102" s="144"/>
    </row>
    <row r="103" spans="1:6" ht="18" customHeight="1" x14ac:dyDescent="0.25">
      <c r="A103" s="132" t="e">
        <f>VLOOKUP(B103,'[1]LISTADO ATM'!$A$2:$C$822,3,0)</f>
        <v>#N/A</v>
      </c>
      <c r="B103" s="160"/>
      <c r="C103" s="133" t="e">
        <f>VLOOKUP(B103,'[1]LISTADO ATM'!$A$2:$B$822,2,0)</f>
        <v>#N/A</v>
      </c>
      <c r="D103" s="164"/>
      <c r="E103" s="144"/>
    </row>
    <row r="104" spans="1:6" ht="18" customHeight="1" thickBot="1" x14ac:dyDescent="0.3">
      <c r="A104" s="134" t="s">
        <v>2467</v>
      </c>
      <c r="B104" s="147">
        <f>COUNT(B89:B100)</f>
        <v>12</v>
      </c>
      <c r="C104" s="129"/>
      <c r="D104" s="129"/>
      <c r="E104" s="129"/>
    </row>
    <row r="105" spans="1:6" ht="15.75" thickBot="1" x14ac:dyDescent="0.3">
      <c r="B105" s="139"/>
      <c r="E105" s="123"/>
    </row>
    <row r="106" spans="1:6" ht="18.75" customHeight="1" thickBot="1" x14ac:dyDescent="0.3">
      <c r="A106" s="190" t="s">
        <v>2469</v>
      </c>
      <c r="B106" s="191"/>
      <c r="C106" s="118" t="s">
        <v>2408</v>
      </c>
      <c r="D106" s="123"/>
      <c r="E106" s="123"/>
    </row>
    <row r="107" spans="1:6" ht="18.75" thickBot="1" x14ac:dyDescent="0.3">
      <c r="A107" s="135">
        <f>+B65+B85+B104</f>
        <v>35</v>
      </c>
      <c r="B107" s="140"/>
    </row>
    <row r="108" spans="1:6" ht="15.75" thickBot="1" x14ac:dyDescent="0.3">
      <c r="B108" s="139"/>
      <c r="E108" s="123"/>
      <c r="F108" s="110"/>
    </row>
    <row r="109" spans="1:6" s="110" customFormat="1" ht="18.75" thickBot="1" x14ac:dyDescent="0.3">
      <c r="A109" s="184" t="s">
        <v>2470</v>
      </c>
      <c r="B109" s="185"/>
      <c r="C109" s="185"/>
      <c r="D109" s="185"/>
      <c r="E109" s="186"/>
    </row>
    <row r="110" spans="1:6" s="110" customFormat="1" ht="18" customHeight="1" x14ac:dyDescent="0.25">
      <c r="A110" s="124" t="s">
        <v>15</v>
      </c>
      <c r="B110" s="124" t="s">
        <v>2411</v>
      </c>
      <c r="C110" s="122" t="s">
        <v>46</v>
      </c>
      <c r="D110" s="192" t="s">
        <v>2414</v>
      </c>
      <c r="E110" s="193"/>
    </row>
    <row r="111" spans="1:6" s="110" customFormat="1" ht="18" x14ac:dyDescent="0.25">
      <c r="A111" s="132" t="str">
        <f>VLOOKUP(B111,'[1]LISTADO ATM'!$A$2:$C$822,3,0)</f>
        <v>NORTE</v>
      </c>
      <c r="B111" s="160">
        <v>40</v>
      </c>
      <c r="C111" s="132" t="str">
        <f>VLOOKUP(B111,'[1]LISTADO ATM'!$A$2:$B$822,2,0)</f>
        <v xml:space="preserve">ATM Oficina El Puñal </v>
      </c>
      <c r="D111" s="177" t="s">
        <v>2600</v>
      </c>
      <c r="E111" s="177"/>
    </row>
    <row r="112" spans="1:6" ht="18" x14ac:dyDescent="0.25">
      <c r="A112" s="132" t="str">
        <f>VLOOKUP(B112,'[1]LISTADO ATM'!$A$2:$C$822,3,0)</f>
        <v>SUR</v>
      </c>
      <c r="B112" s="160">
        <v>252</v>
      </c>
      <c r="C112" s="132" t="str">
        <f>VLOOKUP(B112,'[1]LISTADO ATM'!$A$2:$B$822,2,0)</f>
        <v xml:space="preserve">ATM Banco Agrícola (Barahona) </v>
      </c>
      <c r="D112" s="177" t="s">
        <v>2600</v>
      </c>
      <c r="E112" s="177"/>
    </row>
    <row r="113" spans="1:5" ht="18.75" customHeight="1" x14ac:dyDescent="0.25">
      <c r="A113" s="132" t="str">
        <f>VLOOKUP(B113,'[1]LISTADO ATM'!$A$2:$C$822,3,0)</f>
        <v>NORTE</v>
      </c>
      <c r="B113" s="160">
        <v>806</v>
      </c>
      <c r="C113" s="132" t="str">
        <f>VLOOKUP(B113,'[1]LISTADO ATM'!$A$2:$B$822,2,0)</f>
        <v xml:space="preserve">ATM SEWN (Zona Franca (Santiago)) </v>
      </c>
      <c r="D113" s="177" t="s">
        <v>2600</v>
      </c>
      <c r="E113" s="177"/>
    </row>
    <row r="114" spans="1:5" ht="18" x14ac:dyDescent="0.25">
      <c r="A114" s="132" t="str">
        <f>VLOOKUP(B114,'[1]LISTADO ATM'!$A$2:$C$822,3,0)</f>
        <v>DISTRITO NACIONAL</v>
      </c>
      <c r="B114" s="160">
        <v>259</v>
      </c>
      <c r="C114" s="132" t="str">
        <f>VLOOKUP(B114,'[1]LISTADO ATM'!$A$2:$B$822,2,0)</f>
        <v>ATM Senado de la Republica</v>
      </c>
      <c r="D114" s="177" t="s">
        <v>2704</v>
      </c>
      <c r="E114" s="177"/>
    </row>
    <row r="115" spans="1:5" ht="18" x14ac:dyDescent="0.25">
      <c r="A115" s="132" t="str">
        <f>VLOOKUP(B115,'[1]LISTADO ATM'!$A$2:$C$822,3,0)</f>
        <v>DISTRITO NACIONAL</v>
      </c>
      <c r="B115" s="160">
        <v>336</v>
      </c>
      <c r="C115" s="132" t="str">
        <f>VLOOKUP(B115,'[1]LISTADO ATM'!$A$2:$B$822,2,0)</f>
        <v>ATM Instituto Nacional de Cancer (incart)</v>
      </c>
      <c r="D115" s="177" t="s">
        <v>2600</v>
      </c>
      <c r="E115" s="177"/>
    </row>
    <row r="116" spans="1:5" ht="18.75" customHeight="1" x14ac:dyDescent="0.25">
      <c r="A116" s="132" t="str">
        <f>VLOOKUP(B116,'[1]LISTADO ATM'!$A$2:$C$822,3,0)</f>
        <v>DISTRITO NACIONAL</v>
      </c>
      <c r="B116" s="160">
        <v>565</v>
      </c>
      <c r="C116" s="132" t="str">
        <f>VLOOKUP(B116,'[1]LISTADO ATM'!$A$2:$B$822,2,0)</f>
        <v xml:space="preserve">ATM S/M La Cadena Núñez de Cáceres </v>
      </c>
      <c r="D116" s="177" t="s">
        <v>2600</v>
      </c>
      <c r="E116" s="177"/>
    </row>
    <row r="117" spans="1:5" ht="18" customHeight="1" x14ac:dyDescent="0.25">
      <c r="A117" s="132" t="str">
        <f>VLOOKUP(B117,'[1]LISTADO ATM'!$A$2:$C$822,3,0)</f>
        <v>ESTE</v>
      </c>
      <c r="B117" s="160">
        <v>838</v>
      </c>
      <c r="C117" s="132" t="str">
        <f>VLOOKUP(B117,'[1]LISTADO ATM'!$A$2:$B$822,2,0)</f>
        <v xml:space="preserve">ATM UNP Consuelo </v>
      </c>
      <c r="D117" s="177" t="s">
        <v>2600</v>
      </c>
      <c r="E117" s="177"/>
    </row>
    <row r="118" spans="1:5" ht="18" x14ac:dyDescent="0.25">
      <c r="A118" s="132" t="str">
        <f>VLOOKUP(B118,'[1]LISTADO ATM'!$A$2:$C$822,3,0)</f>
        <v>DISTRITO NACIONAL</v>
      </c>
      <c r="B118" s="160">
        <v>955</v>
      </c>
      <c r="C118" s="132" t="str">
        <f>VLOOKUP(B118,'[1]LISTADO ATM'!$A$2:$B$822,2,0)</f>
        <v xml:space="preserve">ATM Oficina Americana Independencia II </v>
      </c>
      <c r="D118" s="177" t="s">
        <v>2600</v>
      </c>
      <c r="E118" s="177"/>
    </row>
    <row r="119" spans="1:5" ht="18" x14ac:dyDescent="0.25">
      <c r="A119" s="132" t="e">
        <f>VLOOKUP(B119,'[1]LISTADO ATM'!$A$2:$C$822,3,0)</f>
        <v>#N/A</v>
      </c>
      <c r="B119" s="160">
        <v>991</v>
      </c>
      <c r="C119" s="132" t="e">
        <f>VLOOKUP(B119,'[1]LISTADO ATM'!$A$2:$B$822,2,0)</f>
        <v>#N/A</v>
      </c>
      <c r="D119" s="177" t="s">
        <v>2600</v>
      </c>
      <c r="E119" s="177"/>
    </row>
    <row r="120" spans="1:5" ht="18" x14ac:dyDescent="0.25">
      <c r="A120" s="132" t="str">
        <f>VLOOKUP(B120,'[1]LISTADO ATM'!$A$2:$C$822,3,0)</f>
        <v>DISTRITO NACIONAL</v>
      </c>
      <c r="B120" s="160">
        <v>192</v>
      </c>
      <c r="C120" s="132" t="str">
        <f>VLOOKUP(B120,'[1]LISTADO ATM'!$A$2:$B$822,2,0)</f>
        <v xml:space="preserve">ATM Autobanco Luperón II </v>
      </c>
      <c r="D120" s="177" t="s">
        <v>2600</v>
      </c>
      <c r="E120" s="177"/>
    </row>
    <row r="121" spans="1:5" ht="18" x14ac:dyDescent="0.25">
      <c r="A121" s="132" t="str">
        <f>VLOOKUP(B121,'[1]LISTADO ATM'!$A$2:$C$822,3,0)</f>
        <v>ESTE</v>
      </c>
      <c r="B121" s="160">
        <v>268</v>
      </c>
      <c r="C121" s="132" t="str">
        <f>VLOOKUP(B121,'[1]LISTADO ATM'!$A$2:$B$822,2,0)</f>
        <v xml:space="preserve">ATM Autobanco La Altagracia (Higuey) </v>
      </c>
      <c r="D121" s="177" t="s">
        <v>2600</v>
      </c>
      <c r="E121" s="177"/>
    </row>
    <row r="122" spans="1:5" ht="18" x14ac:dyDescent="0.25">
      <c r="A122" s="132" t="str">
        <f>VLOOKUP(B122,'[1]LISTADO ATM'!$A$2:$C$822,3,0)</f>
        <v>DISTRITO NACIONAL</v>
      </c>
      <c r="B122" s="160">
        <v>527</v>
      </c>
      <c r="C122" s="132" t="str">
        <f>VLOOKUP(B122,'[1]LISTADO ATM'!$A$2:$B$822,2,0)</f>
        <v>ATM Oficina Zona Oriental II</v>
      </c>
      <c r="D122" s="177" t="s">
        <v>2600</v>
      </c>
      <c r="E122" s="177"/>
    </row>
    <row r="123" spans="1:5" ht="18" x14ac:dyDescent="0.25">
      <c r="A123" s="132" t="str">
        <f>VLOOKUP(B123,'[1]LISTADO ATM'!$A$2:$C$822,3,0)</f>
        <v>ESTE</v>
      </c>
      <c r="B123" s="160">
        <v>634</v>
      </c>
      <c r="C123" s="132" t="str">
        <f>VLOOKUP(B123,'[1]LISTADO ATM'!$A$2:$B$822,2,0)</f>
        <v xml:space="preserve">ATM Ayuntamiento Los Llanos (SPM) </v>
      </c>
      <c r="D123" s="177" t="s">
        <v>2600</v>
      </c>
      <c r="E123" s="177"/>
    </row>
    <row r="124" spans="1:5" ht="18.75" customHeight="1" x14ac:dyDescent="0.25">
      <c r="A124" s="132" t="str">
        <f>VLOOKUP(B124,'[1]LISTADO ATM'!$A$2:$C$822,3,0)</f>
        <v>DISTRITO NACIONAL</v>
      </c>
      <c r="B124" s="160">
        <v>670</v>
      </c>
      <c r="C124" s="132" t="str">
        <f>VLOOKUP(B124,'[1]LISTADO ATM'!$A$2:$B$822,2,0)</f>
        <v>ATM Estación Texaco Algodón</v>
      </c>
      <c r="D124" s="177" t="s">
        <v>2600</v>
      </c>
      <c r="E124" s="177"/>
    </row>
    <row r="125" spans="1:5" ht="18" x14ac:dyDescent="0.25">
      <c r="A125" s="132" t="str">
        <f>VLOOKUP(B125,'[1]LISTADO ATM'!$A$2:$C$822,3,0)</f>
        <v>DISTRITO NACIONAL</v>
      </c>
      <c r="B125" s="160">
        <v>717</v>
      </c>
      <c r="C125" s="132" t="str">
        <f>VLOOKUP(B125,'[1]LISTADO ATM'!$A$2:$B$822,2,0)</f>
        <v xml:space="preserve">ATM Oficina Los Alcarrizos </v>
      </c>
      <c r="D125" s="177" t="s">
        <v>2600</v>
      </c>
      <c r="E125" s="177"/>
    </row>
    <row r="126" spans="1:5" ht="18" x14ac:dyDescent="0.25">
      <c r="A126" s="132" t="str">
        <f>VLOOKUP(B126,'[1]LISTADO ATM'!$A$2:$C$822,3,0)</f>
        <v>DISTRITO NACIONAL</v>
      </c>
      <c r="B126" s="160">
        <v>815</v>
      </c>
      <c r="C126" s="132" t="str">
        <f>VLOOKUP(B126,'[1]LISTADO ATM'!$A$2:$B$822,2,0)</f>
        <v xml:space="preserve">ATM Oficina Atalaya del Mar </v>
      </c>
      <c r="D126" s="177" t="s">
        <v>2704</v>
      </c>
      <c r="E126" s="177"/>
    </row>
    <row r="127" spans="1:5" ht="18.75" customHeight="1" x14ac:dyDescent="0.25">
      <c r="A127" s="132" t="str">
        <f>VLOOKUP(B127,'[1]LISTADO ATM'!$A$2:$C$822,3,0)</f>
        <v>ESTE</v>
      </c>
      <c r="B127" s="160">
        <v>367</v>
      </c>
      <c r="C127" s="132" t="str">
        <f>VLOOKUP(B127,'[1]LISTADO ATM'!$A$2:$B$822,2,0)</f>
        <v>ATM Ayuntamiento El Puerto</v>
      </c>
      <c r="D127" s="177" t="s">
        <v>2600</v>
      </c>
      <c r="E127" s="177"/>
    </row>
    <row r="128" spans="1:5" ht="18" x14ac:dyDescent="0.25">
      <c r="A128" s="132" t="str">
        <f>VLOOKUP(B128,'[1]LISTADO ATM'!$A$2:$C$822,3,0)</f>
        <v>DISTRITO NACIONAL</v>
      </c>
      <c r="B128" s="160">
        <v>655</v>
      </c>
      <c r="C128" s="132" t="str">
        <f>VLOOKUP(B128,'[1]LISTADO ATM'!$A$2:$B$822,2,0)</f>
        <v>ATM Farmacia Sandra</v>
      </c>
      <c r="D128" s="177" t="s">
        <v>2600</v>
      </c>
      <c r="E128" s="177"/>
    </row>
    <row r="129" spans="1:5" ht="18" x14ac:dyDescent="0.25">
      <c r="A129" s="132" t="str">
        <f>VLOOKUP(B129,'[1]LISTADO ATM'!$A$2:$C$822,3,0)</f>
        <v>ESTE</v>
      </c>
      <c r="B129" s="160">
        <v>385</v>
      </c>
      <c r="C129" s="132" t="str">
        <f>VLOOKUP(B129,'[1]LISTADO ATM'!$A$2:$B$822,2,0)</f>
        <v xml:space="preserve">ATM Plaza Verón I </v>
      </c>
      <c r="D129" s="177" t="s">
        <v>2600</v>
      </c>
      <c r="E129" s="177"/>
    </row>
    <row r="130" spans="1:5" ht="18" x14ac:dyDescent="0.25">
      <c r="A130" s="132" t="str">
        <f>VLOOKUP(B130,'[1]LISTADO ATM'!$A$2:$C$822,3,0)</f>
        <v>DISTRITO NACIONAL</v>
      </c>
      <c r="B130" s="160">
        <v>493</v>
      </c>
      <c r="C130" s="132" t="str">
        <f>VLOOKUP(B130,'[1]LISTADO ATM'!$A$2:$B$822,2,0)</f>
        <v xml:space="preserve">ATM Oficina Haina Occidental II </v>
      </c>
      <c r="D130" s="177" t="s">
        <v>2600</v>
      </c>
      <c r="E130" s="177"/>
    </row>
    <row r="131" spans="1:5" ht="18.75" customHeight="1" x14ac:dyDescent="0.25">
      <c r="A131" s="132" t="str">
        <f>VLOOKUP(B131,'[1]LISTADO ATM'!$A$2:$C$822,3,0)</f>
        <v>ESTE</v>
      </c>
      <c r="B131" s="160">
        <v>613</v>
      </c>
      <c r="C131" s="132" t="str">
        <f>VLOOKUP(B131,'[1]LISTADO ATM'!$A$2:$B$822,2,0)</f>
        <v xml:space="preserve">ATM Almacenes Zaglul (La Altagracia) </v>
      </c>
      <c r="D131" s="177" t="s">
        <v>2600</v>
      </c>
      <c r="E131" s="177"/>
    </row>
    <row r="132" spans="1:5" ht="18" x14ac:dyDescent="0.25">
      <c r="A132" s="132" t="str">
        <f>VLOOKUP(B132,'[1]LISTADO ATM'!$A$2:$C$822,3,0)</f>
        <v>DISTRITO NACIONAL</v>
      </c>
      <c r="B132" s="160">
        <v>706</v>
      </c>
      <c r="C132" s="132" t="str">
        <f>VLOOKUP(B132,'[1]LISTADO ATM'!$A$2:$B$822,2,0)</f>
        <v xml:space="preserve">ATM S/M Pristine </v>
      </c>
      <c r="D132" s="177" t="s">
        <v>2600</v>
      </c>
      <c r="E132" s="177"/>
    </row>
    <row r="133" spans="1:5" ht="18" x14ac:dyDescent="0.25">
      <c r="A133" s="132" t="str">
        <f>VLOOKUP(B133,'[1]LISTADO ATM'!$A$2:$C$822,3,0)</f>
        <v>DISTRITO NACIONAL</v>
      </c>
      <c r="B133" s="160">
        <v>715</v>
      </c>
      <c r="C133" s="132" t="str">
        <f>VLOOKUP(B133,'[1]LISTADO ATM'!$A$2:$B$822,2,0)</f>
        <v xml:space="preserve">ATM Oficina 27 de Febrero (Lobby) </v>
      </c>
      <c r="D133" s="177" t="s">
        <v>2600</v>
      </c>
      <c r="E133" s="177"/>
    </row>
    <row r="134" spans="1:5" ht="18.75" customHeight="1" x14ac:dyDescent="0.25">
      <c r="A134" s="132" t="e">
        <f>VLOOKUP(B134,'[1]LISTADO ATM'!$A$2:$C$822,3,0)</f>
        <v>#N/A</v>
      </c>
      <c r="B134" s="160"/>
      <c r="C134" s="132" t="e">
        <f>VLOOKUP(B134,'[1]LISTADO ATM'!$A$2:$B$822,2,0)</f>
        <v>#N/A</v>
      </c>
      <c r="D134" s="165"/>
      <c r="E134" s="166"/>
    </row>
    <row r="135" spans="1:5" ht="18" x14ac:dyDescent="0.25">
      <c r="A135" s="132" t="e">
        <f>VLOOKUP(B135,'[1]LISTADO ATM'!$A$2:$C$822,3,0)</f>
        <v>#N/A</v>
      </c>
      <c r="B135" s="160"/>
      <c r="C135" s="132" t="e">
        <f>VLOOKUP(B135,'[1]LISTADO ATM'!$A$2:$B$822,2,0)</f>
        <v>#N/A</v>
      </c>
      <c r="D135" s="165"/>
      <c r="E135" s="166"/>
    </row>
    <row r="136" spans="1:5" ht="18" customHeight="1" x14ac:dyDescent="0.25">
      <c r="A136" s="132" t="e">
        <f>VLOOKUP(B136,'[1]LISTADO ATM'!$A$2:$C$822,3,0)</f>
        <v>#N/A</v>
      </c>
      <c r="B136" s="160"/>
      <c r="C136" s="132" t="e">
        <f>VLOOKUP(B136,'[1]LISTADO ATM'!$A$2:$B$822,2,0)</f>
        <v>#N/A</v>
      </c>
      <c r="D136" s="165"/>
      <c r="E136" s="166"/>
    </row>
    <row r="137" spans="1:5" ht="18" x14ac:dyDescent="0.25">
      <c r="A137" s="132" t="e">
        <f>VLOOKUP(B137,'[1]LISTADO ATM'!$A$2:$C$822,3,0)</f>
        <v>#N/A</v>
      </c>
      <c r="B137" s="160"/>
      <c r="C137" s="132" t="e">
        <f>VLOOKUP(B137,'[1]LISTADO ATM'!$A$2:$B$822,2,0)</f>
        <v>#N/A</v>
      </c>
      <c r="D137" s="165"/>
      <c r="E137" s="166"/>
    </row>
    <row r="138" spans="1:5" ht="18" x14ac:dyDescent="0.25">
      <c r="A138" s="132" t="e">
        <f>VLOOKUP(B138,'[1]LISTADO ATM'!$A$2:$C$822,3,0)</f>
        <v>#N/A</v>
      </c>
      <c r="B138" s="160"/>
      <c r="C138" s="132" t="e">
        <f>VLOOKUP(B138,'[1]LISTADO ATM'!$A$2:$B$822,2,0)</f>
        <v>#N/A</v>
      </c>
      <c r="D138" s="165"/>
      <c r="E138" s="166"/>
    </row>
    <row r="139" spans="1:5" ht="18" x14ac:dyDescent="0.25">
      <c r="A139" s="132" t="e">
        <f>VLOOKUP(B139,'[1]LISTADO ATM'!$A$2:$C$822,3,0)</f>
        <v>#N/A</v>
      </c>
      <c r="B139" s="160"/>
      <c r="C139" s="132" t="e">
        <f>VLOOKUP(B139,'[1]LISTADO ATM'!$A$2:$B$822,2,0)</f>
        <v>#N/A</v>
      </c>
      <c r="D139" s="165"/>
      <c r="E139" s="166"/>
    </row>
    <row r="140" spans="1:5" ht="18.75" thickBot="1" x14ac:dyDescent="0.3">
      <c r="A140" s="134" t="s">
        <v>2467</v>
      </c>
      <c r="B140" s="147">
        <f>COUNT(B111:B133)</f>
        <v>23</v>
      </c>
      <c r="C140" s="142"/>
      <c r="D140" s="142"/>
      <c r="E140" s="159"/>
    </row>
    <row r="150" ht="18.75" customHeight="1" x14ac:dyDescent="0.25"/>
    <row r="153" ht="18.75" customHeight="1" x14ac:dyDescent="0.25"/>
  </sheetData>
  <mergeCells count="36">
    <mergeCell ref="D131:E131"/>
    <mergeCell ref="D132:E132"/>
    <mergeCell ref="D133:E133"/>
    <mergeCell ref="A109:E109"/>
    <mergeCell ref="D127:E127"/>
    <mergeCell ref="D128:E128"/>
    <mergeCell ref="D129:E129"/>
    <mergeCell ref="D130:E130"/>
    <mergeCell ref="F1:G1"/>
    <mergeCell ref="A1:E1"/>
    <mergeCell ref="A2:E2"/>
    <mergeCell ref="A7:E7"/>
    <mergeCell ref="C37:E37"/>
    <mergeCell ref="A39:E39"/>
    <mergeCell ref="C47:E47"/>
    <mergeCell ref="A49:E49"/>
    <mergeCell ref="A67:E67"/>
    <mergeCell ref="A87:E87"/>
    <mergeCell ref="A106:B106"/>
    <mergeCell ref="D115:E115"/>
    <mergeCell ref="D116:E116"/>
    <mergeCell ref="D110:E110"/>
    <mergeCell ref="D111:E111"/>
    <mergeCell ref="D112:E112"/>
    <mergeCell ref="D113:E113"/>
    <mergeCell ref="D114:E114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</mergeCells>
  <phoneticPr fontId="46" type="noConversion"/>
  <conditionalFormatting sqref="E641:E1048576">
    <cfRule type="duplicateValues" dxfId="238" priority="143"/>
  </conditionalFormatting>
  <conditionalFormatting sqref="E641:E1048576">
    <cfRule type="duplicateValues" dxfId="237" priority="145"/>
  </conditionalFormatting>
  <conditionalFormatting sqref="E641:E1048576">
    <cfRule type="duplicateValues" dxfId="236" priority="146"/>
  </conditionalFormatting>
  <conditionalFormatting sqref="E641:E1048576">
    <cfRule type="duplicateValues" dxfId="235" priority="107"/>
  </conditionalFormatting>
  <conditionalFormatting sqref="E641:E1048576">
    <cfRule type="duplicateValues" dxfId="234" priority="154"/>
  </conditionalFormatting>
  <conditionalFormatting sqref="B505:B640">
    <cfRule type="duplicateValues" dxfId="233" priority="60"/>
  </conditionalFormatting>
  <conditionalFormatting sqref="B1:B504">
    <cfRule type="duplicateValues" dxfId="232" priority="40"/>
  </conditionalFormatting>
  <conditionalFormatting sqref="E134:E504 E84:E127 E63:E79 E1:E24 E34:E55">
    <cfRule type="duplicateValues" dxfId="231" priority="39"/>
  </conditionalFormatting>
  <conditionalFormatting sqref="E134:E504 E84:E127 E63:E79 E1:E24 E34:E55">
    <cfRule type="duplicateValues" dxfId="230" priority="37"/>
    <cfRule type="duplicateValues" dxfId="229" priority="38"/>
  </conditionalFormatting>
  <conditionalFormatting sqref="E56">
    <cfRule type="duplicateValues" dxfId="228" priority="36"/>
  </conditionalFormatting>
  <conditionalFormatting sqref="E56">
    <cfRule type="duplicateValues" dxfId="227" priority="34"/>
    <cfRule type="duplicateValues" dxfId="226" priority="35"/>
  </conditionalFormatting>
  <conditionalFormatting sqref="E57">
    <cfRule type="duplicateValues" dxfId="225" priority="33"/>
  </conditionalFormatting>
  <conditionalFormatting sqref="E57">
    <cfRule type="duplicateValues" dxfId="224" priority="31"/>
    <cfRule type="duplicateValues" dxfId="223" priority="32"/>
  </conditionalFormatting>
  <conditionalFormatting sqref="E80:E83">
    <cfRule type="duplicateValues" dxfId="222" priority="30"/>
  </conditionalFormatting>
  <conditionalFormatting sqref="E80:E83">
    <cfRule type="duplicateValues" dxfId="221" priority="28"/>
    <cfRule type="duplicateValues" dxfId="220" priority="29"/>
  </conditionalFormatting>
  <conditionalFormatting sqref="E58">
    <cfRule type="duplicateValues" dxfId="219" priority="27"/>
  </conditionalFormatting>
  <conditionalFormatting sqref="E58">
    <cfRule type="duplicateValues" dxfId="218" priority="25"/>
    <cfRule type="duplicateValues" dxfId="217" priority="26"/>
  </conditionalFormatting>
  <conditionalFormatting sqref="E128">
    <cfRule type="duplicateValues" dxfId="216" priority="24"/>
  </conditionalFormatting>
  <conditionalFormatting sqref="E128">
    <cfRule type="duplicateValues" dxfId="215" priority="22"/>
    <cfRule type="duplicateValues" dxfId="214" priority="23"/>
  </conditionalFormatting>
  <conditionalFormatting sqref="E59">
    <cfRule type="duplicateValues" dxfId="213" priority="21"/>
  </conditionalFormatting>
  <conditionalFormatting sqref="E59">
    <cfRule type="duplicateValues" dxfId="212" priority="19"/>
    <cfRule type="duplicateValues" dxfId="211" priority="20"/>
  </conditionalFormatting>
  <conditionalFormatting sqref="E25">
    <cfRule type="duplicateValues" dxfId="210" priority="18"/>
  </conditionalFormatting>
  <conditionalFormatting sqref="E25">
    <cfRule type="duplicateValues" dxfId="209" priority="16"/>
    <cfRule type="duplicateValues" dxfId="208" priority="17"/>
  </conditionalFormatting>
  <conditionalFormatting sqref="E60">
    <cfRule type="duplicateValues" dxfId="207" priority="15"/>
  </conditionalFormatting>
  <conditionalFormatting sqref="E60">
    <cfRule type="duplicateValues" dxfId="206" priority="13"/>
    <cfRule type="duplicateValues" dxfId="205" priority="14"/>
  </conditionalFormatting>
  <conditionalFormatting sqref="E26">
    <cfRule type="duplicateValues" dxfId="204" priority="12"/>
  </conditionalFormatting>
  <conditionalFormatting sqref="E26">
    <cfRule type="duplicateValues" dxfId="203" priority="10"/>
    <cfRule type="duplicateValues" dxfId="202" priority="11"/>
  </conditionalFormatting>
  <conditionalFormatting sqref="E62 E27:E33">
    <cfRule type="duplicateValues" dxfId="201" priority="9"/>
  </conditionalFormatting>
  <conditionalFormatting sqref="E62 E27:E33">
    <cfRule type="duplicateValues" dxfId="200" priority="7"/>
    <cfRule type="duplicateValues" dxfId="199" priority="8"/>
  </conditionalFormatting>
  <conditionalFormatting sqref="E61">
    <cfRule type="duplicateValues" dxfId="198" priority="6"/>
  </conditionalFormatting>
  <conditionalFormatting sqref="E61">
    <cfRule type="duplicateValues" dxfId="197" priority="4"/>
    <cfRule type="duplicateValues" dxfId="196" priority="5"/>
  </conditionalFormatting>
  <conditionalFormatting sqref="E129:E133">
    <cfRule type="duplicateValues" dxfId="195" priority="3"/>
  </conditionalFormatting>
  <conditionalFormatting sqref="E129:E133">
    <cfRule type="duplicateValues" dxfId="194" priority="1"/>
    <cfRule type="duplicateValues" dxfId="193" priority="2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2621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2622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2623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2624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2625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2605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2626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2627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2650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92" priority="12"/>
  </conditionalFormatting>
  <conditionalFormatting sqref="A831">
    <cfRule type="duplicateValues" dxfId="191" priority="11"/>
  </conditionalFormatting>
  <conditionalFormatting sqref="A832">
    <cfRule type="duplicateValues" dxfId="190" priority="10"/>
  </conditionalFormatting>
  <conditionalFormatting sqref="A833">
    <cfRule type="duplicateValues" dxfId="189" priority="9"/>
  </conditionalFormatting>
  <conditionalFormatting sqref="A834">
    <cfRule type="duplicateValues" dxfId="188" priority="8"/>
  </conditionalFormatting>
  <conditionalFormatting sqref="A1:A834 A843:A1048576">
    <cfRule type="duplicateValues" dxfId="187" priority="7"/>
  </conditionalFormatting>
  <conditionalFormatting sqref="A835:A841">
    <cfRule type="duplicateValues" dxfId="186" priority="6"/>
  </conditionalFormatting>
  <conditionalFormatting sqref="A835:A841">
    <cfRule type="duplicateValues" dxfId="185" priority="5"/>
  </conditionalFormatting>
  <conditionalFormatting sqref="A1:A841 A843:A1048576">
    <cfRule type="duplicateValues" dxfId="184" priority="4"/>
  </conditionalFormatting>
  <conditionalFormatting sqref="A842">
    <cfRule type="duplicateValues" dxfId="183" priority="3"/>
  </conditionalFormatting>
  <conditionalFormatting sqref="A842">
    <cfRule type="duplicateValues" dxfId="182" priority="2"/>
  </conditionalFormatting>
  <conditionalFormatting sqref="A842">
    <cfRule type="duplicateValues" dxfId="1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2" t="s">
        <v>2416</v>
      </c>
      <c r="B1" s="203"/>
      <c r="C1" s="203"/>
      <c r="D1" s="203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2" t="s">
        <v>2425</v>
      </c>
      <c r="B18" s="203"/>
      <c r="C18" s="203"/>
      <c r="D18" s="203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80" priority="18"/>
  </conditionalFormatting>
  <conditionalFormatting sqref="B7:B8">
    <cfRule type="duplicateValues" dxfId="179" priority="17"/>
  </conditionalFormatting>
  <conditionalFormatting sqref="A7:A8">
    <cfRule type="duplicateValues" dxfId="178" priority="15"/>
    <cfRule type="duplicateValues" dxfId="17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2021-08-04T19:59:52Z</dcterms:modified>
</cp:coreProperties>
</file>