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5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REPORTE!$A$4:$Q$78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9" i="1" l="1"/>
  <c r="A96" i="1"/>
  <c r="A95" i="1"/>
  <c r="A94" i="1"/>
  <c r="A123" i="1"/>
  <c r="A122" i="1"/>
  <c r="F129" i="1"/>
  <c r="G129" i="1"/>
  <c r="H129" i="1"/>
  <c r="I129" i="1"/>
  <c r="J129" i="1"/>
  <c r="K129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3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B62" i="16"/>
  <c r="A86" i="16" s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4" i="1"/>
  <c r="G24" i="1"/>
  <c r="H24" i="1"/>
  <c r="I24" i="1"/>
  <c r="J24" i="1"/>
  <c r="K24" i="1"/>
  <c r="F23" i="1"/>
  <c r="G23" i="1"/>
  <c r="H23" i="1"/>
  <c r="I23" i="1"/>
  <c r="J23" i="1"/>
  <c r="K23" i="1"/>
  <c r="A24" i="1"/>
  <c r="A23" i="1"/>
  <c r="K102" i="1"/>
  <c r="J102" i="1"/>
  <c r="I102" i="1"/>
  <c r="H102" i="1"/>
  <c r="G102" i="1"/>
  <c r="F102" i="1"/>
  <c r="K104" i="1"/>
  <c r="J104" i="1"/>
  <c r="I104" i="1"/>
  <c r="H104" i="1"/>
  <c r="G104" i="1"/>
  <c r="F104" i="1"/>
  <c r="K105" i="1"/>
  <c r="J105" i="1"/>
  <c r="I105" i="1"/>
  <c r="H105" i="1"/>
  <c r="G105" i="1"/>
  <c r="F105" i="1"/>
  <c r="K106" i="1"/>
  <c r="J106" i="1"/>
  <c r="I106" i="1"/>
  <c r="H106" i="1"/>
  <c r="G106" i="1"/>
  <c r="F106" i="1"/>
  <c r="K107" i="1"/>
  <c r="J107" i="1"/>
  <c r="I107" i="1"/>
  <c r="H107" i="1"/>
  <c r="G107" i="1"/>
  <c r="F107" i="1"/>
  <c r="K108" i="1"/>
  <c r="J108" i="1"/>
  <c r="I108" i="1"/>
  <c r="H108" i="1"/>
  <c r="G108" i="1"/>
  <c r="F108" i="1"/>
  <c r="A102" i="1"/>
  <c r="A104" i="1"/>
  <c r="A105" i="1"/>
  <c r="A106" i="1"/>
  <c r="A107" i="1"/>
  <c r="A108" i="1"/>
  <c r="A101" i="1" l="1"/>
  <c r="A128" i="1"/>
  <c r="A121" i="1"/>
  <c r="A120" i="1"/>
  <c r="A93" i="1"/>
  <c r="A92" i="1"/>
  <c r="A110" i="1"/>
  <c r="A119" i="1"/>
  <c r="A91" i="1"/>
  <c r="A90" i="1"/>
  <c r="A118" i="1"/>
  <c r="A89" i="1"/>
  <c r="A88" i="1"/>
  <c r="A87" i="1"/>
  <c r="A86" i="1"/>
  <c r="A85" i="1"/>
  <c r="A48" i="1"/>
  <c r="A117" i="1"/>
  <c r="A70" i="1"/>
  <c r="A116" i="1"/>
  <c r="A84" i="1"/>
  <c r="A69" i="1"/>
  <c r="F101" i="1"/>
  <c r="G101" i="1"/>
  <c r="H101" i="1"/>
  <c r="I101" i="1"/>
  <c r="J101" i="1"/>
  <c r="K101" i="1"/>
  <c r="F128" i="1"/>
  <c r="G128" i="1"/>
  <c r="H128" i="1"/>
  <c r="I128" i="1"/>
  <c r="J128" i="1"/>
  <c r="K128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93" i="1"/>
  <c r="G93" i="1"/>
  <c r="H93" i="1"/>
  <c r="I93" i="1"/>
  <c r="J93" i="1"/>
  <c r="K93" i="1"/>
  <c r="F92" i="1"/>
  <c r="G92" i="1"/>
  <c r="H92" i="1"/>
  <c r="I92" i="1"/>
  <c r="J92" i="1"/>
  <c r="K92" i="1"/>
  <c r="F110" i="1"/>
  <c r="G110" i="1"/>
  <c r="H110" i="1"/>
  <c r="I110" i="1"/>
  <c r="J110" i="1"/>
  <c r="K110" i="1"/>
  <c r="F119" i="1"/>
  <c r="G119" i="1"/>
  <c r="H119" i="1"/>
  <c r="I119" i="1"/>
  <c r="J119" i="1"/>
  <c r="K119" i="1"/>
  <c r="F91" i="1"/>
  <c r="G91" i="1"/>
  <c r="H91" i="1"/>
  <c r="I91" i="1"/>
  <c r="J91" i="1"/>
  <c r="K91" i="1"/>
  <c r="F90" i="1"/>
  <c r="G90" i="1"/>
  <c r="H90" i="1"/>
  <c r="I90" i="1"/>
  <c r="J90" i="1"/>
  <c r="K90" i="1"/>
  <c r="F118" i="1"/>
  <c r="G118" i="1"/>
  <c r="H118" i="1"/>
  <c r="I118" i="1"/>
  <c r="J118" i="1"/>
  <c r="K118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48" i="1"/>
  <c r="G48" i="1"/>
  <c r="H48" i="1"/>
  <c r="I48" i="1"/>
  <c r="J48" i="1"/>
  <c r="K48" i="1"/>
  <c r="F117" i="1"/>
  <c r="G117" i="1"/>
  <c r="H117" i="1"/>
  <c r="I117" i="1"/>
  <c r="J117" i="1"/>
  <c r="K117" i="1"/>
  <c r="F70" i="1"/>
  <c r="G70" i="1"/>
  <c r="H70" i="1"/>
  <c r="I70" i="1"/>
  <c r="J70" i="1"/>
  <c r="K70" i="1"/>
  <c r="F116" i="1"/>
  <c r="G116" i="1"/>
  <c r="H116" i="1"/>
  <c r="I116" i="1"/>
  <c r="J116" i="1"/>
  <c r="K116" i="1"/>
  <c r="F84" i="1"/>
  <c r="G84" i="1"/>
  <c r="H84" i="1"/>
  <c r="I84" i="1"/>
  <c r="J84" i="1"/>
  <c r="K84" i="1"/>
  <c r="F69" i="1"/>
  <c r="G69" i="1"/>
  <c r="H69" i="1"/>
  <c r="I69" i="1"/>
  <c r="J69" i="1"/>
  <c r="K69" i="1"/>
  <c r="F22" i="1" l="1"/>
  <c r="G22" i="1"/>
  <c r="H22" i="1"/>
  <c r="I22" i="1"/>
  <c r="J22" i="1"/>
  <c r="K22" i="1"/>
  <c r="F56" i="1"/>
  <c r="G56" i="1"/>
  <c r="H56" i="1"/>
  <c r="I56" i="1"/>
  <c r="J56" i="1"/>
  <c r="K56" i="1"/>
  <c r="F55" i="1"/>
  <c r="G55" i="1"/>
  <c r="H55" i="1"/>
  <c r="I55" i="1"/>
  <c r="J55" i="1"/>
  <c r="K55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56" i="1"/>
  <c r="A55" i="1"/>
  <c r="A21" i="1"/>
  <c r="A20" i="1"/>
  <c r="F115" i="1"/>
  <c r="G115" i="1"/>
  <c r="H115" i="1"/>
  <c r="I115" i="1"/>
  <c r="J115" i="1"/>
  <c r="K115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76" i="1"/>
  <c r="G76" i="1"/>
  <c r="H76" i="1"/>
  <c r="I76" i="1"/>
  <c r="J76" i="1"/>
  <c r="K76" i="1"/>
  <c r="F19" i="1"/>
  <c r="G19" i="1"/>
  <c r="H19" i="1"/>
  <c r="I19" i="1"/>
  <c r="J19" i="1"/>
  <c r="K19" i="1"/>
  <c r="F18" i="1"/>
  <c r="G18" i="1"/>
  <c r="H18" i="1"/>
  <c r="I18" i="1"/>
  <c r="J18" i="1"/>
  <c r="K18" i="1"/>
  <c r="F83" i="1"/>
  <c r="G83" i="1"/>
  <c r="H83" i="1"/>
  <c r="I83" i="1"/>
  <c r="J83" i="1"/>
  <c r="K83" i="1"/>
  <c r="F82" i="1"/>
  <c r="G82" i="1"/>
  <c r="H82" i="1"/>
  <c r="I82" i="1"/>
  <c r="J82" i="1"/>
  <c r="K82" i="1"/>
  <c r="F68" i="1"/>
  <c r="G68" i="1"/>
  <c r="H68" i="1"/>
  <c r="I68" i="1"/>
  <c r="J68" i="1"/>
  <c r="K68" i="1"/>
  <c r="F47" i="1"/>
  <c r="G47" i="1"/>
  <c r="H47" i="1"/>
  <c r="I47" i="1"/>
  <c r="J47" i="1"/>
  <c r="K47" i="1"/>
  <c r="F67" i="1"/>
  <c r="G67" i="1"/>
  <c r="H67" i="1"/>
  <c r="I67" i="1"/>
  <c r="J67" i="1"/>
  <c r="K67" i="1"/>
  <c r="F41" i="1"/>
  <c r="G41" i="1"/>
  <c r="H41" i="1"/>
  <c r="I41" i="1"/>
  <c r="J41" i="1"/>
  <c r="K41" i="1"/>
  <c r="A115" i="1"/>
  <c r="A127" i="1"/>
  <c r="A126" i="1"/>
  <c r="A76" i="1"/>
  <c r="A19" i="1"/>
  <c r="A18" i="1"/>
  <c r="A83" i="1"/>
  <c r="A82" i="1"/>
  <c r="A68" i="1"/>
  <c r="A47" i="1"/>
  <c r="A67" i="1"/>
  <c r="A41" i="1"/>
  <c r="F75" i="1" l="1"/>
  <c r="G75" i="1"/>
  <c r="H75" i="1"/>
  <c r="I75" i="1"/>
  <c r="J75" i="1"/>
  <c r="K75" i="1"/>
  <c r="F114" i="1"/>
  <c r="G114" i="1"/>
  <c r="H114" i="1"/>
  <c r="I114" i="1"/>
  <c r="J114" i="1"/>
  <c r="K114" i="1"/>
  <c r="F46" i="1"/>
  <c r="G46" i="1"/>
  <c r="H46" i="1"/>
  <c r="I46" i="1"/>
  <c r="J46" i="1"/>
  <c r="K46" i="1"/>
  <c r="A75" i="1"/>
  <c r="A114" i="1"/>
  <c r="A46" i="1"/>
  <c r="A35" i="1" l="1"/>
  <c r="F35" i="1"/>
  <c r="G35" i="1"/>
  <c r="H35" i="1"/>
  <c r="I35" i="1"/>
  <c r="J35" i="1"/>
  <c r="K35" i="1"/>
  <c r="A66" i="1"/>
  <c r="F66" i="1"/>
  <c r="G66" i="1"/>
  <c r="H66" i="1"/>
  <c r="I66" i="1"/>
  <c r="J66" i="1"/>
  <c r="K66" i="1"/>
  <c r="A45" i="1"/>
  <c r="F45" i="1"/>
  <c r="G45" i="1"/>
  <c r="H45" i="1"/>
  <c r="I45" i="1"/>
  <c r="J45" i="1"/>
  <c r="K45" i="1"/>
  <c r="A65" i="1"/>
  <c r="F65" i="1"/>
  <c r="G65" i="1"/>
  <c r="H65" i="1"/>
  <c r="I65" i="1"/>
  <c r="J65" i="1"/>
  <c r="K6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54" i="1"/>
  <c r="F54" i="1"/>
  <c r="G54" i="1"/>
  <c r="H54" i="1"/>
  <c r="I54" i="1"/>
  <c r="J54" i="1"/>
  <c r="K54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53" i="1"/>
  <c r="F53" i="1"/>
  <c r="G53" i="1"/>
  <c r="H53" i="1"/>
  <c r="I53" i="1"/>
  <c r="J53" i="1"/>
  <c r="K53" i="1"/>
  <c r="A38" i="1"/>
  <c r="F38" i="1"/>
  <c r="G38" i="1"/>
  <c r="H38" i="1"/>
  <c r="I38" i="1"/>
  <c r="J38" i="1"/>
  <c r="K38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100" i="1"/>
  <c r="G100" i="1"/>
  <c r="H100" i="1"/>
  <c r="I100" i="1"/>
  <c r="J100" i="1"/>
  <c r="K100" i="1"/>
  <c r="F74" i="1"/>
  <c r="G74" i="1"/>
  <c r="H74" i="1"/>
  <c r="I74" i="1"/>
  <c r="J74" i="1"/>
  <c r="K7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113" i="1"/>
  <c r="G113" i="1"/>
  <c r="H113" i="1"/>
  <c r="I113" i="1"/>
  <c r="J113" i="1"/>
  <c r="K113" i="1"/>
  <c r="F49" i="1"/>
  <c r="G49" i="1"/>
  <c r="H49" i="1"/>
  <c r="I49" i="1"/>
  <c r="J49" i="1"/>
  <c r="K49" i="1"/>
  <c r="F109" i="1"/>
  <c r="G109" i="1"/>
  <c r="H109" i="1"/>
  <c r="I109" i="1"/>
  <c r="J109" i="1"/>
  <c r="K109" i="1"/>
  <c r="F64" i="1"/>
  <c r="G64" i="1"/>
  <c r="H64" i="1"/>
  <c r="I64" i="1"/>
  <c r="J64" i="1"/>
  <c r="K64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99" i="1"/>
  <c r="G99" i="1"/>
  <c r="H99" i="1"/>
  <c r="I99" i="1"/>
  <c r="J99" i="1"/>
  <c r="K99" i="1"/>
  <c r="F81" i="1"/>
  <c r="G81" i="1"/>
  <c r="H81" i="1"/>
  <c r="I81" i="1"/>
  <c r="J81" i="1"/>
  <c r="K81" i="1"/>
  <c r="F17" i="1"/>
  <c r="G17" i="1"/>
  <c r="H17" i="1"/>
  <c r="I17" i="1"/>
  <c r="J17" i="1"/>
  <c r="K17" i="1"/>
  <c r="F16" i="1"/>
  <c r="G16" i="1"/>
  <c r="H16" i="1"/>
  <c r="I16" i="1"/>
  <c r="J16" i="1"/>
  <c r="K16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32" i="1"/>
  <c r="A31" i="1"/>
  <c r="A30" i="1"/>
  <c r="A100" i="1"/>
  <c r="A74" i="1"/>
  <c r="A52" i="1"/>
  <c r="A51" i="1"/>
  <c r="A50" i="1"/>
  <c r="A113" i="1"/>
  <c r="A49" i="1"/>
  <c r="A109" i="1"/>
  <c r="A64" i="1"/>
  <c r="A29" i="1"/>
  <c r="A28" i="1"/>
  <c r="A27" i="1"/>
  <c r="A26" i="1"/>
  <c r="A99" i="1"/>
  <c r="A81" i="1"/>
  <c r="A17" i="1"/>
  <c r="A16" i="1"/>
  <c r="A63" i="1"/>
  <c r="A62" i="1"/>
  <c r="A61" i="1"/>
  <c r="A60" i="1"/>
  <c r="A59" i="1"/>
  <c r="F58" i="1" l="1"/>
  <c r="G58" i="1"/>
  <c r="H58" i="1"/>
  <c r="I58" i="1"/>
  <c r="J58" i="1"/>
  <c r="K58" i="1"/>
  <c r="F37" i="1"/>
  <c r="G37" i="1"/>
  <c r="H37" i="1"/>
  <c r="I37" i="1"/>
  <c r="J37" i="1"/>
  <c r="K37" i="1"/>
  <c r="F36" i="1"/>
  <c r="G36" i="1"/>
  <c r="H36" i="1"/>
  <c r="I36" i="1"/>
  <c r="J36" i="1"/>
  <c r="K36" i="1"/>
  <c r="F57" i="1"/>
  <c r="G57" i="1"/>
  <c r="H57" i="1"/>
  <c r="I57" i="1"/>
  <c r="J57" i="1"/>
  <c r="K57" i="1"/>
  <c r="A58" i="1"/>
  <c r="A37" i="1"/>
  <c r="A36" i="1"/>
  <c r="A57" i="1"/>
  <c r="A15" i="1" l="1"/>
  <c r="A80" i="1"/>
  <c r="A14" i="1"/>
  <c r="A13" i="1"/>
  <c r="F15" i="1"/>
  <c r="G15" i="1"/>
  <c r="H15" i="1"/>
  <c r="I15" i="1"/>
  <c r="J15" i="1"/>
  <c r="K15" i="1"/>
  <c r="F80" i="1"/>
  <c r="G80" i="1"/>
  <c r="H80" i="1"/>
  <c r="I80" i="1"/>
  <c r="J80" i="1"/>
  <c r="K80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F79" i="1"/>
  <c r="G79" i="1"/>
  <c r="H79" i="1"/>
  <c r="I79" i="1"/>
  <c r="J79" i="1"/>
  <c r="K79" i="1"/>
  <c r="F25" i="1"/>
  <c r="G25" i="1"/>
  <c r="H25" i="1"/>
  <c r="I25" i="1"/>
  <c r="J25" i="1"/>
  <c r="K25" i="1"/>
  <c r="F98" i="1"/>
  <c r="G98" i="1"/>
  <c r="H98" i="1"/>
  <c r="I98" i="1"/>
  <c r="J98" i="1"/>
  <c r="K98" i="1"/>
  <c r="F125" i="1"/>
  <c r="G125" i="1"/>
  <c r="H125" i="1"/>
  <c r="I125" i="1"/>
  <c r="J125" i="1"/>
  <c r="K125" i="1"/>
  <c r="F73" i="1"/>
  <c r="G73" i="1"/>
  <c r="H73" i="1"/>
  <c r="I73" i="1"/>
  <c r="J73" i="1"/>
  <c r="K73" i="1"/>
  <c r="F124" i="1"/>
  <c r="G124" i="1"/>
  <c r="H124" i="1"/>
  <c r="I124" i="1"/>
  <c r="J124" i="1"/>
  <c r="K124" i="1"/>
  <c r="F11" i="1"/>
  <c r="G11" i="1"/>
  <c r="H11" i="1"/>
  <c r="I11" i="1"/>
  <c r="J11" i="1"/>
  <c r="K11" i="1"/>
  <c r="F72" i="1"/>
  <c r="G72" i="1"/>
  <c r="H72" i="1"/>
  <c r="I72" i="1"/>
  <c r="J72" i="1"/>
  <c r="K72" i="1"/>
  <c r="F10" i="1"/>
  <c r="G10" i="1"/>
  <c r="H10" i="1"/>
  <c r="I10" i="1"/>
  <c r="J10" i="1"/>
  <c r="K10" i="1"/>
  <c r="F97" i="1"/>
  <c r="G97" i="1"/>
  <c r="H97" i="1"/>
  <c r="I97" i="1"/>
  <c r="J97" i="1"/>
  <c r="K97" i="1"/>
  <c r="A12" i="1"/>
  <c r="A79" i="1"/>
  <c r="A25" i="1"/>
  <c r="A98" i="1"/>
  <c r="A125" i="1"/>
  <c r="A73" i="1"/>
  <c r="A124" i="1"/>
  <c r="A11" i="1"/>
  <c r="A72" i="1"/>
  <c r="A10" i="1"/>
  <c r="A97" i="1"/>
  <c r="F112" i="1" l="1"/>
  <c r="G112" i="1"/>
  <c r="H112" i="1"/>
  <c r="I112" i="1"/>
  <c r="J112" i="1"/>
  <c r="K112" i="1"/>
  <c r="F9" i="1"/>
  <c r="G9" i="1"/>
  <c r="H9" i="1"/>
  <c r="I9" i="1"/>
  <c r="J9" i="1"/>
  <c r="K9" i="1"/>
  <c r="F111" i="1"/>
  <c r="G111" i="1"/>
  <c r="H111" i="1"/>
  <c r="I111" i="1"/>
  <c r="J111" i="1"/>
  <c r="K111" i="1"/>
  <c r="A112" i="1"/>
  <c r="A9" i="1"/>
  <c r="A111" i="1"/>
  <c r="F71" i="1" l="1"/>
  <c r="G71" i="1"/>
  <c r="H71" i="1"/>
  <c r="I71" i="1"/>
  <c r="J71" i="1"/>
  <c r="K71" i="1"/>
  <c r="A71" i="1"/>
  <c r="A42" i="1" l="1"/>
  <c r="F42" i="1"/>
  <c r="G42" i="1"/>
  <c r="H42" i="1"/>
  <c r="I42" i="1"/>
  <c r="J42" i="1"/>
  <c r="K42" i="1"/>
  <c r="I1" i="16" l="1"/>
  <c r="F8" i="1" l="1"/>
  <c r="G8" i="1"/>
  <c r="H8" i="1"/>
  <c r="I8" i="1"/>
  <c r="J8" i="1"/>
  <c r="K8" i="1"/>
  <c r="A8" i="1"/>
  <c r="F40" i="1" l="1"/>
  <c r="G40" i="1"/>
  <c r="H40" i="1"/>
  <c r="I40" i="1"/>
  <c r="J40" i="1"/>
  <c r="K40" i="1"/>
  <c r="A40" i="1"/>
  <c r="F103" i="1" l="1"/>
  <c r="G103" i="1"/>
  <c r="H103" i="1"/>
  <c r="I103" i="1"/>
  <c r="J103" i="1"/>
  <c r="K103" i="1"/>
  <c r="F7" i="1"/>
  <c r="G7" i="1"/>
  <c r="H7" i="1"/>
  <c r="I7" i="1"/>
  <c r="J7" i="1"/>
  <c r="K7" i="1"/>
  <c r="A103" i="1"/>
  <c r="A7" i="1"/>
  <c r="F6" i="1" l="1"/>
  <c r="G6" i="1"/>
  <c r="H6" i="1"/>
  <c r="I6" i="1"/>
  <c r="J6" i="1"/>
  <c r="K6" i="1"/>
  <c r="A6" i="1"/>
  <c r="A39" i="1" l="1"/>
  <c r="F39" i="1"/>
  <c r="G39" i="1"/>
  <c r="H39" i="1"/>
  <c r="I39" i="1"/>
  <c r="J39" i="1"/>
  <c r="K39" i="1"/>
  <c r="F78" i="1" l="1"/>
  <c r="G78" i="1"/>
  <c r="H78" i="1"/>
  <c r="I78" i="1"/>
  <c r="J78" i="1"/>
  <c r="K78" i="1"/>
  <c r="A78" i="1"/>
  <c r="H1" i="16" l="1"/>
  <c r="A77" i="1" l="1"/>
  <c r="F77" i="1"/>
  <c r="G77" i="1"/>
  <c r="H77" i="1"/>
  <c r="I77" i="1"/>
  <c r="J77" i="1"/>
  <c r="K77" i="1"/>
  <c r="A5" i="1" l="1"/>
  <c r="F5" i="1"/>
  <c r="G5" i="16" s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<sst xmlns="http://schemas.openxmlformats.org/spreadsheetml/2006/main" count="13974" uniqueCount="2756">
  <si>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</si>
  <si>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</si>
  <si>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</si>
  <si>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</si>
  <si>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</si>
  <si>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</si>
  <si>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</si>
  <si>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</si>
  <si>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</si>
  <si>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</si>
  <si>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</si>
  <si>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</si>
  <si>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</si>
  <si>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</si>
  <si>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</si>
  <si>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</si>
  <si>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</si>
  <si>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</si>
  <si>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</si>
  <si>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</si>
  <si>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</si>
  <si>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</si>
  <si>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</si>
  <si>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</si>
  <si>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</si>
  <si>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</si>
  <si>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</si>
  <si>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</si>
  <si>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</si>
  <si>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</si>
  <si>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</si>
  <si>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</si>
  <si>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</si>
  <si>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</si>
  <si>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</si>
  <si>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</si>
  <si>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</si>
  <si>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</si>
  <si>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</si>
  <si>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</si>
  <si>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</si>
  <si>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</si>
  <si>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</si>
  <si>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</si>
  <si>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</si>
  <si>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</si>
  <si>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</si>
  <si>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</si>
  <si>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</si>
  <si>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</si>
  <si>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</si>
  <si>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</si>
  <si>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</si>
  <si>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</si>
  <si>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</si>
  <si>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</si>
  <si>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</si>
  <si>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</si>
  <si>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</si>
  <si>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</si>
  <si>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</si>
  <si>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</si>
  <si>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</si>
  <si>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</si>
  <si>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</si>
  <si>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</si>
  <si>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</si>
  <si>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</si>
  <si>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</si>
  <si>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</si>
  <si>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</si>
  <si>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</si>
  <si>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</si>
  <si>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</si>
  <si>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</si>
  <si>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</si>
  <si>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</si>
  <si>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</si>
  <si>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</si>
  <si>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</si>
  <si>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</si>
  <si>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</si>
  <si>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</si>
  <si>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</si>
  <si>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</si>
  <si>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</si>
  <si>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</si>
  <si>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</si>
  <si>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</si>
  <si>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</si>
  <si>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</si>
  <si>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</si>
  <si>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</si>
  <si>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</si>
  <si>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</si>
  <si>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</si>
  <si>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</si>
  <si>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</si>
  <si>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</si>
  <si>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</si>
  <si>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</si>
  <si>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</si>
  <si>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</si>
  <si>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</si>
  <si>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</si>
  <si>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</si>
  <si>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</si>
  <si>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</si>
  <si>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</si>
  <si>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</si>
  <si>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</si>
  <si>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</si>
  <si>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</si>
  <si>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</si>
  <si>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</si>
  <si>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</si>
  <si>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</si>
  <si>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</si>
  <si>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</si>
  <si>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</si>
  <si>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</si>
  <si>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</si>
  <si>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</si>
  <si>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</si>
  <si>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</si>
  <si>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</si>
  <si>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</si>
  <si>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</si>
  <si>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</si>
  <si>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</si>
  <si>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</si>
  <si>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</si>
  <si>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</si>
  <si>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</si>
  <si>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</si>
  <si>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</si>
  <si>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</si>
  <si>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</si>
  <si>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</si>
  <si>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</si>
  <si>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</si>
  <si>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</si>
  <si>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</si>
  <si>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</si>
  <si>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</si>
  <si>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</si>
  <si>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</si>
  <si>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</si>
  <si>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</si>
  <si>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</si>
  <si>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</si>
  <si>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</si>
  <si>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</si>
  <si>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</si>
  <si>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</si>
  <si>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</si>
  <si>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</si>
  <si>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</si>
  <si>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</si>
  <si>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</si>
  <si>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</si>
  <si>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</si>
  <si>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</si>
  <si>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</si>
  <si>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</si>
  <si>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</si>
  <si>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</si>
  <si>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</si>
  <si>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</si>
  <si>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</si>
  <si>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</si>
  <si>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</si>
  <si>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</si>
  <si>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</si>
  <si>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</si>
  <si>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</si>
  <si>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</si>
  <si>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</si>
  <si>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</si>
  <si>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</si>
  <si>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</si>
  <si>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</si>
  <si>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</si>
  <si>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</si>
  <si>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</si>
  <si>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</si>
  <si>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</si>
  <si>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</si>
  <si>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</si>
  <si>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</si>
  <si>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</si>
  <si>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</si>
  <si>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</si>
  <si>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</si>
  <si>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</si>
  <si>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</si>
  <si>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</si>
  <si>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</si>
  <si>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</si>
  <si>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</si>
  <si>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</si>
  <si>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</si>
  <si>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</si>
  <si>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</si>
  <si>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</si>
  <si>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</si>
  <si>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</si>
  <si>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</si>
  <si>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</si>
  <si>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</si>
  <si>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</si>
  <si>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</si>
  <si>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</si>
  <si>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</si>
  <si>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</si>
  <si>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</si>
  <si>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</si>
  <si>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</si>
  <si>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</si>
  <si>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</si>
  <si>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</si>
  <si>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</si>
  <si>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</si>
  <si>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</si>
  <si>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</si>
  <si>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</si>
  <si>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</si>
  <si>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</si>
  <si>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</si>
  <si>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</si>
  <si>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</si>
  <si>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</si>
  <si>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</si>
  <si>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</si>
  <si>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</si>
  <si>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</si>
  <si>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</si>
  <si>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</si>
  <si>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</si>
  <si>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</si>
  <si>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</si>
  <si>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</si>
  <si>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</si>
  <si>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</si>
  <si>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</si>
  <si>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</si>
  <si>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</si>
  <si>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</si>
  <si>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</si>
  <si>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</si>
  <si>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</si>
  <si>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</si>
  <si>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</si>
  <si>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</si>
  <si>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</si>
  <si>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</si>
  <si>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</si>
  <si>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</si>
  <si>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</si>
  <si>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</si>
  <si>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</si>
  <si>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</si>
  <si>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</si>
  <si>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</si>
  <si>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</si>
  <si>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</si>
  <si>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</si>
  <si>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</si>
  <si>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</si>
  <si>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</si>
  <si>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</si>
  <si>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</si>
  <si>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</si>
  <si>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</si>
  <si>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</si>
  <si>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</si>
  <si>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</si>
  <si>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</si>
  <si>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</si>
  <si>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</si>
  <si>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</si>
  <si>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</si>
  <si>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</si>
  <si>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</si>
  <si>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</si>
  <si>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</si>
  <si>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</si>
  <si>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</si>
  <si>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</si>
  <si>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</si>
  <si>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</si>
  <si>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</si>
  <si>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</si>
  <si>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</si>
  <si>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</si>
  <si>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</si>
  <si>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</si>
  <si>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</si>
  <si>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</si>
  <si>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</si>
  <si>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</si>
  <si>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</si>
  <si>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</si>
  <si>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</si>
  <si>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</si>
  <si>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</si>
  <si>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</si>
  <si>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</si>
  <si>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</si>
  <si>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</si>
  <si>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</si>
  <si>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</si>
  <si>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</si>
  <si>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</si>
  <si>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</si>
  <si>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</si>
  <si>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</si>
  <si>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</si>
  <si>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</si>
  <si>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</si>
  <si>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</si>
  <si>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</si>
  <si>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</si>
  <si>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</si>
  <si>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</si>
  <si>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</si>
  <si>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</si>
  <si>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</si>
  <si>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</si>
  <si>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</si>
  <si>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</si>
  <si>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</si>
  <si>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</si>
  <si>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</si>
  <si>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</si>
  <si>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</si>
  <si>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</si>
  <si>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</si>
  <si>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</si>
  <si>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</si>
  <si>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</si>
  <si>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</si>
  <si>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</si>
  <si>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</si>
  <si>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</si>
  <si>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</si>
  <si>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</si>
  <si>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</si>
  <si>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</si>
  <si>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</si>
  <si>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</si>
  <si>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</si>
  <si>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</si>
  <si>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</si>
  <si>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</si>
  <si>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</si>
  <si>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</si>
  <si>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</si>
  <si>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</si>
  <si>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</si>
  <si>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</si>
  <si>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</si>
  <si>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</si>
  <si>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</si>
  <si>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</si>
  <si>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</si>
  <si>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</si>
  <si>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</si>
  <si>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</si>
  <si>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</si>
  <si>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</si>
  <si>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</si>
  <si>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</si>
  <si>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</si>
  <si>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</si>
  <si>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</si>
  <si>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</si>
  <si>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</si>
  <si>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</si>
  <si>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</si>
  <si>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</si>
  <si>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</si>
  <si>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</si>
  <si>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</si>
  <si>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</si>
  <si>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</si>
  <si>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</si>
  <si>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</si>
  <si>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</si>
  <si>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</si>
  <si>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</si>
  <si>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</si>
  <si>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</si>
  <si>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</si>
  <si>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</si>
  <si>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</si>
  <si>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</si>
  <si>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</si>
  <si>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</si>
  <si>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</si>
  <si>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</si>
  <si>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</si>
  <si>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</si>
  <si>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</si>
  <si>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</si>
  <si>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</si>
  <si>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</si>
  <si>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</si>
  <si>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</si>
  <si>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</si>
  <si>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</si>
  <si>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</si>
  <si>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</si>
  <si>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</si>
  <si>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</si>
  <si>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</si>
  <si>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</si>
  <si>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</si>
  <si>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</si>
  <si>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</si>
  <si>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</si>
  <si>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</si>
  <si>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</si>
  <si>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</si>
  <si>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</si>
  <si>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</si>
  <si>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</si>
  <si>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</si>
  <si>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</si>
  <si>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</si>
  <si>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</si>
  <si>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</si>
  <si>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</si>
  <si>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</si>
  <si>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</si>
  <si>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</si>
  <si>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</si>
  <si>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</si>
  <si>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</si>
  <si>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</si>
  <si>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</si>
  <si>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</si>
  <si>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</si>
  <si>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</si>
  <si>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</si>
  <si>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</si>
  <si>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</si>
  <si>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</si>
  <si>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</si>
  <si>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</si>
  <si>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</si>
  <si>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</si>
  <si>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</si>
  <si>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</si>
  <si>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</si>
  <si>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</si>
  <si>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</si>
  <si>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</si>
  <si>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</si>
  <si>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</si>
  <si>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</si>
  <si>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</si>
  <si>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</si>
  <si>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</si>
  <si>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</si>
  <si>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</si>
  <si>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</si>
  <si>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</si>
  <si>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</si>
  <si>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</si>
  <si>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</si>
  <si>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</si>
  <si>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</si>
  <si>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</si>
  <si>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</si>
  <si>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</si>
  <si>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</si>
  <si>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</si>
  <si>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</si>
  <si>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</si>
  <si>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</si>
  <si>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</si>
  <si>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</si>
  <si>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</si>
  <si>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</si>
  <si>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</si>
  <si>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</si>
  <si>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</si>
  <si>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</si>
  <si>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</si>
  <si>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</si>
  <si>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</si>
  <si>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</si>
  <si>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</si>
  <si>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</si>
  <si>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</si>
  <si>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</si>
  <si>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</si>
  <si>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</si>
  <si>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</si>
  <si>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</si>
  <si>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</si>
  <si>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</si>
  <si>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</si>
  <si>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</si>
  <si>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</si>
  <si>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</si>
  <si>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</si>
  <si>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</si>
  <si>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</si>
  <si>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</si>
  <si>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</si>
  <si>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</si>
  <si>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</si>
  <si>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</si>
  <si>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</si>
  <si>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</si>
  <si>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</si>
  <si>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</si>
  <si>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</si>
  <si>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</si>
  <si>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</si>
  <si>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</si>
  <si>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</si>
  <si>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</si>
  <si>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</si>
  <si>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</si>
  <si>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</si>
  <si>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</si>
  <si>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</si>
  <si>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</si>
  <si>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</si>
  <si>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</si>
  <si>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</si>
  <si>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</si>
  <si>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</si>
  <si>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</si>
  <si>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</si>
  <si>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</si>
  <si>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</si>
  <si>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</si>
  <si>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</si>
  <si>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</si>
  <si>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</si>
  <si>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</si>
  <si>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</si>
  <si>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</si>
  <si>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</si>
  <si>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</si>
  <si>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</si>
  <si>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</si>
  <si>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</si>
  <si>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</si>
  <si>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</si>
  <si>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</si>
  <si>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</si>
  <si>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</si>
  <si>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</si>
  <si>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</si>
  <si>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</si>
  <si>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</si>
  <si>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</si>
  <si>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</si>
  <si>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</si>
  <si>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</si>
  <si>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</si>
  <si>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</si>
  <si>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</si>
  <si>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</si>
  <si>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</si>
  <si>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</si>
  <si>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</si>
  <si>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</si>
  <si>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</si>
  <si>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</si>
  <si>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</si>
  <si>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</si>
  <si>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</si>
  <si>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</si>
  <si>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</si>
  <si>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</si>
  <si>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</si>
  <si>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</si>
  <si>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</si>
  <si>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</si>
  <si>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</si>
  <si>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</si>
  <si>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</si>
  <si>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</si>
  <si>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</si>
  <si>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</si>
  <si>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</si>
  <si>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</si>
  <si>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</si>
  <si>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</si>
  <si>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</si>
  <si>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</si>
  <si>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</si>
  <si>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</si>
  <si>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</si>
  <si>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</si>
  <si>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</si>
  <si>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</si>
  <si>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</si>
  <si>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</si>
  <si>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</si>
  <si>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</si>
  <si>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</si>
  <si>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</si>
  <si>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</si>
  <si>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</si>
  <si>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</si>
  <si>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</si>
  <si>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</si>
  <si>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</si>
  <si>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</si>
  <si>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</si>
  <si>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</si>
  <si>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</si>
  <si>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</si>
  <si>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</si>
  <si>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</si>
  <si>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</si>
  <si>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</si>
  <si>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</si>
  <si>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</si>
  <si>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</si>
  <si>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</si>
  <si>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</si>
  <si>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</si>
  <si>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</si>
  <si>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</si>
  <si>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</si>
  <si>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</si>
  <si>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</si>
  <si>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</si>
  <si>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</si>
  <si>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</si>
  <si>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</si>
  <si>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</si>
  <si>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</si>
  <si>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</si>
  <si>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</si>
  <si>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</si>
  <si>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</si>
  <si>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</si>
  <si>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</si>
  <si>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</si>
  <si>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</si>
  <si>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</si>
  <si>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</si>
  <si>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</si>
  <si>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</si>
  <si>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</si>
  <si>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</si>
  <si>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</si>
  <si>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</si>
  <si>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</si>
  <si>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</si>
  <si>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</si>
  <si>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</si>
  <si>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</si>
  <si>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</si>
  <si>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</si>
  <si>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</si>
  <si>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</si>
  <si>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</si>
  <si>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</si>
  <si>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</si>
  <si>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</si>
  <si>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</si>
  <si>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</si>
  <si>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</si>
  <si>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</si>
  <si>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</si>
  <si>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</si>
  <si>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</si>
  <si>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</si>
  <si>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</si>
  <si>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</si>
  <si>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</si>
  <si>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</si>
  <si>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</si>
  <si>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</si>
  <si>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</si>
  <si>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</si>
  <si>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</si>
  <si>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</si>
  <si>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</si>
  <si>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</si>
  <si>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</si>
  <si>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</si>
  <si>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</si>
  <si>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</si>
  <si>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</si>
  <si>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</si>
  <si>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</si>
  <si>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</si>
  <si>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</si>
  <si>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</si>
  <si>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</si>
  <si>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</si>
  <si>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</si>
  <si>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</si>
  <si>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</si>
  <si>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</si>
  <si>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</si>
  <si>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</si>
  <si>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</si>
  <si>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</si>
  <si>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</si>
  <si>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</si>
  <si>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</si>
  <si>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</si>
  <si>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</si>
  <si>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</si>
  <si>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</si>
  <si>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</si>
  <si>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</si>
  <si>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</si>
  <si>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</si>
  <si>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</si>
  <si>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</si>
  <si>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</si>
  <si>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</si>
  <si>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</si>
  <si>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</si>
  <si>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</si>
  <si>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</si>
  <si>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</si>
  <si>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</si>
  <si>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</si>
  <si>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</si>
  <si>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</si>
  <si>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</si>
  <si>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</si>
  <si>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</si>
  <si>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</si>
  <si>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</si>
  <si>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</si>
  <si>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</si>
  <si>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</si>
  <si>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</si>
  <si>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</si>
  <si>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</si>
  <si>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</si>
  <si>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</si>
  <si>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</si>
  <si>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</si>
  <si>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</si>
  <si>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</si>
  <si>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</si>
  <si>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</si>
  <si>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</si>
  <si>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</si>
  <si>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</si>
  <si>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</si>
  <si>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</si>
  <si>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</si>
  <si>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</si>
  <si>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</si>
  <si>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</si>
  <si>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</si>
  <si>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</si>
  <si>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</si>
  <si>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</si>
  <si>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</si>
  <si>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</si>
  <si>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</si>
  <si>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</si>
  <si>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</si>
  <si>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</si>
  <si>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</si>
  <si>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</si>
  <si>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</si>
  <si>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</si>
  <si>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</si>
  <si>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</si>
  <si>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</si>
  <si>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</si>
  <si>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</si>
  <si>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</si>
  <si>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</si>
  <si>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</si>
  <si>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</si>
  <si>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</si>
  <si>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</si>
  <si>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</si>
  <si>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</si>
  <si>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</si>
  <si>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</si>
  <si>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</si>
  <si>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</si>
  <si>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</si>
  <si>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</si>
  <si>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</si>
  <si>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</si>
  <si>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</si>
  <si>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</si>
  <si>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</si>
  <si>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</si>
  <si>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</si>
  <si>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</si>
  <si>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</si>
  <si>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</si>
  <si>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</si>
  <si>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</si>
  <si>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</si>
  <si>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</si>
  <si>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</si>
  <si>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</si>
  <si>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</si>
  <si>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</si>
  <si>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</si>
  <si>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</si>
  <si>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</si>
  <si>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</si>
  <si>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</si>
  <si>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</si>
  <si>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</si>
  <si>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</si>
  <si>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</si>
  <si>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</si>
  <si>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</si>
  <si>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</si>
  <si>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</si>
  <si>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</si>
  <si>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</si>
  <si>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</si>
  <si>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</si>
  <si>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</si>
  <si>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</si>
  <si>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</si>
  <si>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</si>
  <si>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</si>
  <si>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</si>
  <si>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</si>
  <si>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</si>
  <si>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</si>
  <si>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</si>
  <si>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</si>
  <si>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</si>
  <si>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</si>
  <si>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</si>
  <si>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</si>
  <si>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</si>
  <si>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</si>
  <si>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</si>
  <si>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</si>
  <si>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</si>
  <si>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</si>
  <si>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</si>
  <si>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</si>
  <si>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</si>
  <si>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</si>
  <si>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</si>
  <si>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</si>
  <si>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</si>
  <si>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</si>
  <si>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</si>
  <si>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</si>
  <si>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</si>
  <si>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</si>
  <si>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</si>
  <si>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</si>
  <si>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</si>
  <si>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</si>
  <si>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</si>
  <si>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</si>
  <si>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</si>
  <si>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</si>
  <si>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</si>
  <si>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</si>
  <si>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</si>
  <si>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</si>
  <si>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</si>
  <si>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</si>
  <si>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</si>
  <si>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</si>
  <si>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</si>
  <si>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</si>
  <si>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</si>
  <si>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</si>
  <si>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</si>
  <si>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</si>
  <si>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</si>
  <si>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</si>
  <si>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</si>
  <si>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</si>
  <si>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</si>
  <si>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</si>
  <si>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</si>
  <si>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</si>
  <si>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</si>
  <si>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</si>
  <si>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</si>
  <si>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</si>
  <si>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</si>
  <si>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</si>
  <si>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</si>
  <si>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</si>
  <si>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</si>
  <si>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</si>
  <si>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</si>
  <si>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</si>
  <si>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</si>
  <si>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</si>
  <si>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</si>
  <si>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</si>
  <si>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</si>
  <si>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</si>
  <si>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</si>
  <si>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</si>
  <si>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</si>
  <si>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</si>
  <si>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</si>
  <si>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</si>
  <si>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</si>
  <si>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</si>
  <si>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</si>
  <si>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</si>
  <si>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</si>
  <si>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</si>
  <si>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</si>
  <si>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</si>
  <si>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</si>
  <si>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</si>
  <si>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</si>
  <si>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</si>
  <si>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</si>
  <si>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</si>
  <si>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</si>
  <si>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</si>
  <si>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</si>
  <si>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</si>
  <si>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</si>
  <si>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</si>
  <si>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</si>
  <si>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</si>
  <si>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</si>
  <si>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</si>
  <si>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</si>
  <si>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</si>
  <si>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</si>
  <si>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</si>
  <si>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</si>
  <si>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</si>
  <si>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</si>
  <si>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</si>
  <si>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</si>
  <si>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</si>
  <si>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</si>
  <si>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</si>
  <si>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</si>
  <si>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</si>
  <si>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</si>
  <si>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</si>
  <si>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</si>
  <si>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</si>
  <si>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</si>
  <si>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</si>
  <si>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</si>
  <si>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</si>
  <si>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</si>
  <si>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</si>
  <si>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</si>
  <si>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</si>
  <si>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</si>
  <si>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</si>
  <si>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</si>
  <si>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</si>
  <si>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</si>
  <si>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</si>
  <si>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</si>
  <si>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</si>
  <si>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</si>
  <si>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</si>
  <si>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</si>
  <si>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</si>
  <si>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</si>
  <si>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</si>
  <si>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</si>
  <si>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</si>
  <si>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</si>
  <si>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</si>
  <si>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</si>
  <si>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</si>
  <si>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</si>
  <si>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</si>
  <si>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</si>
  <si>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</si>
  <si>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</si>
  <si>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</si>
  <si>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</si>
  <si>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</si>
  <si>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</si>
  <si>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</si>
  <si>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</si>
  <si>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</si>
  <si>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</si>
  <si>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</si>
  <si>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</si>
  <si>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</si>
  <si>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</si>
  <si>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</si>
  <si>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</si>
  <si>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</si>
  <si>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</si>
  <si>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</si>
  <si>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</si>
  <si>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</si>
  <si>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</si>
  <si>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</si>
  <si>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</si>
  <si>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</si>
  <si>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</si>
  <si>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</si>
  <si>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</si>
  <si>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</si>
  <si>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</si>
  <si>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</si>
  <si>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</si>
  <si>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</si>
  <si>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</si>
  <si>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</si>
  <si>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</si>
  <si>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</si>
  <si>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</si>
  <si>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</si>
  <si>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</si>
  <si>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</si>
  <si>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</si>
  <si>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</si>
  <si>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</si>
  <si>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</si>
  <si>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</si>
  <si>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</si>
  <si>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</si>
  <si>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</si>
  <si>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</si>
  <si>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</si>
  <si>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</si>
  <si>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</si>
  <si>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</si>
  <si>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</si>
  <si>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</si>
  <si>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</si>
  <si>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</si>
  <si>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</si>
  <si>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</si>
  <si>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</si>
  <si>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</si>
  <si>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</si>
  <si>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</si>
  <si>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</si>
  <si>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</si>
  <si>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</si>
  <si>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</si>
  <si>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</si>
  <si>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</si>
  <si>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</si>
  <si>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</si>
  <si>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</si>
  <si>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</si>
  <si>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</si>
  <si>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</si>
  <si>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</si>
  <si>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</si>
  <si>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</si>
  <si>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</si>
  <si>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</si>
  <si>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</si>
  <si>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</si>
  <si>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</si>
  <si>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</si>
  <si>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</si>
  <si>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</si>
  <si>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</si>
  <si>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</si>
  <si>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</si>
  <si>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</si>
  <si>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</si>
  <si>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</si>
  <si>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</si>
  <si>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</si>
  <si>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</si>
  <si>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</si>
  <si>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</si>
  <si>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</si>
  <si>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</si>
  <si>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</si>
  <si>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</si>
  <si>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</si>
  <si>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</si>
  <si>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</si>
  <si>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</si>
  <si>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</si>
  <si>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</si>
  <si>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</si>
  <si>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</si>
  <si>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</si>
  <si>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</si>
  <si>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</si>
  <si>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</si>
  <si>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</si>
  <si>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</si>
  <si>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</si>
  <si>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</si>
  <si>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</si>
  <si>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</si>
  <si>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</si>
  <si>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</si>
  <si>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</si>
  <si>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</si>
  <si>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</si>
  <si>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</si>
  <si>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</si>
  <si>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</si>
  <si>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</si>
  <si>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</si>
  <si>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</si>
  <si>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</si>
  <si>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</si>
  <si>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</si>
  <si>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</si>
  <si>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</si>
  <si>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</si>
  <si>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</si>
  <si>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</si>
  <si>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</si>
  <si>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</si>
  <si>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</si>
  <si>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</si>
  <si>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</si>
  <si>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</si>
  <si>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</si>
  <si>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</si>
  <si>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</si>
  <si>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</si>
  <si>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</si>
  <si>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</si>
  <si>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</si>
  <si>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</si>
  <si>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</si>
  <si>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</si>
  <si>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</si>
  <si>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</si>
  <si>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</si>
  <si>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</si>
  <si>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</si>
  <si>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</si>
  <si>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</si>
  <si>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</si>
  <si>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</si>
  <si>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</si>
  <si>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</si>
  <si>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</si>
  <si>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</si>
  <si>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</si>
  <si>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</si>
  <si>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</si>
  <si>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</si>
  <si>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</si>
  <si>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</si>
  <si>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</si>
  <si>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</si>
  <si>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</si>
  <si>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</si>
  <si>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</si>
  <si>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</si>
  <si>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</si>
  <si>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</si>
  <si>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</si>
  <si>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</si>
  <si>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</si>
  <si>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</si>
  <si>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</si>
  <si>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</si>
  <si>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</si>
  <si>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</si>
  <si>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</si>
  <si>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</si>
  <si>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</si>
  <si>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</si>
  <si>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</si>
  <si>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</si>
  <si>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</si>
  <si>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</si>
  <si>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</si>
  <si>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</si>
  <si>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</si>
  <si>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</si>
  <si>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</si>
  <si>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</si>
  <si>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</si>
  <si>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</si>
  <si>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</si>
  <si>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</si>
  <si>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</si>
  <si>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</si>
  <si>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</si>
  <si>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</si>
  <si>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</si>
  <si>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</si>
  <si>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</si>
  <si>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</si>
  <si>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</si>
  <si>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</si>
  <si>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</si>
  <si>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</si>
  <si>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</si>
  <si>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</si>
  <si>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</si>
  <si>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</si>
  <si>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</si>
  <si>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</si>
  <si>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</si>
  <si>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</si>
  <si>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</si>
  <si>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</si>
  <si>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</si>
  <si>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</si>
  <si>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</si>
  <si>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</si>
  <si>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</si>
  <si>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</si>
  <si>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</si>
  <si>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</si>
  <si>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</si>
  <si>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</si>
  <si>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</si>
  <si>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</si>
  <si>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</si>
  <si>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</si>
  <si>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</si>
  <si>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</si>
  <si>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</si>
  <si>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</si>
  <si>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</si>
  <si>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</si>
  <si>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</si>
  <si>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</si>
  <si>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</si>
  <si>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</si>
  <si>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</si>
  <si>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</si>
  <si>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</si>
  <si>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</si>
  <si>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</si>
  <si>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</si>
  <si>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</si>
  <si>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</si>
  <si>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</si>
  <si>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</si>
  <si>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</si>
  <si>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</si>
  <si>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</si>
  <si>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</si>
  <si>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</si>
  <si>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</si>
  <si>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</si>
  <si>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</si>
  <si>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</si>
  <si>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</si>
  <si>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</si>
  <si>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</si>
  <si>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</si>
  <si>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</si>
  <si>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</si>
  <si>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</si>
  <si>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</si>
  <si>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</si>
  <si>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</si>
  <si>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</si>
  <si>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</si>
  <si>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</si>
  <si>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</si>
  <si>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</si>
  <si>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</si>
  <si>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</si>
  <si>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</si>
  <si>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</si>
  <si>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</si>
  <si>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</si>
  <si>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</si>
  <si>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</si>
  <si>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</si>
  <si>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</si>
  <si>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</si>
  <si>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</si>
  <si>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</si>
  <si>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</si>
  <si>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</si>
  <si>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</si>
  <si>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</si>
  <si>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</si>
  <si>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</si>
  <si>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</si>
  <si>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</si>
  <si>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</si>
  <si>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</si>
  <si>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</si>
  <si>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</si>
  <si>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</si>
  <si>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</si>
  <si>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</si>
  <si>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</si>
  <si>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</si>
  <si>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</si>
  <si>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</si>
  <si>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</si>
  <si>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</si>
  <si>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</si>
  <si>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</si>
  <si>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</si>
  <si>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</si>
  <si>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</si>
  <si>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</si>
  <si>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</si>
  <si>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</si>
  <si>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</si>
  <si>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</si>
  <si>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</si>
  <si>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</si>
  <si>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</si>
  <si>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</si>
  <si>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</si>
  <si>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</si>
  <si>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</si>
  <si>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</si>
  <si>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</si>
  <si>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</si>
  <si>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</si>
  <si>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</si>
  <si>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</si>
  <si>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</si>
  <si>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</si>
  <si>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</si>
  <si>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</si>
  <si>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</si>
  <si>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</si>
  <si>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</si>
  <si>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</si>
  <si>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</si>
  <si>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</si>
  <si>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</si>
  <si>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</si>
  <si>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</si>
  <si>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</si>
  <si>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</si>
  <si>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</si>
  <si>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</si>
  <si>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</si>
  <si>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</si>
  <si>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</si>
  <si>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</si>
  <si>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</si>
  <si>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</si>
  <si>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</si>
  <si>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</si>
  <si>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</si>
  <si>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</si>
  <si>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</si>
  <si>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</si>
  <si>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</si>
  <si>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</si>
  <si>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</si>
  <si>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</si>
  <si>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</si>
  <si>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</si>
  <si>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</si>
  <si>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</si>
  <si>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</si>
  <si>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</si>
  <si>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</si>
  <si>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</si>
  <si>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</si>
  <si>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</si>
  <si>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</si>
  <si>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</si>
  <si>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</si>
  <si>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</si>
  <si>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</si>
  <si>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</si>
  <si>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</si>
  <si>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</si>
  <si>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</si>
  <si>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</si>
  <si>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</si>
  <si>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</si>
  <si>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</si>
  <si>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</si>
  <si>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</si>
  <si>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</si>
  <si>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</si>
  <si>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</si>
  <si>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</si>
  <si>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</si>
  <si>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</si>
  <si>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</si>
  <si>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</si>
  <si>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</si>
  <si>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</si>
  <si>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</si>
  <si>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</si>
  <si>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</si>
  <si>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</si>
  <si>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</si>
  <si>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</si>
  <si>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</si>
  <si>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</si>
  <si>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</si>
  <si>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</si>
  <si>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</si>
  <si>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</si>
  <si>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</si>
  <si>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</si>
  <si>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</si>
  <si>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</si>
  <si>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</si>
  <si>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</si>
  <si>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</si>
  <si>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</si>
  <si>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</si>
  <si>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</si>
  <si>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</si>
  <si>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</si>
  <si>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</si>
  <si>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</si>
  <si>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</si>
  <si>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</si>
  <si>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</si>
  <si>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</si>
  <si>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</si>
  <si>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</si>
  <si>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</si>
  <si>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</si>
  <si>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</si>
  <si>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</si>
  <si>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</si>
  <si>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</si>
  <si>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</si>
  <si>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</si>
  <si>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</si>
  <si>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</si>
  <si>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</si>
  <si>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</si>
  <si>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</si>
  <si>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</si>
  <si>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</si>
  <si>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</si>
  <si>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</si>
  <si>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</si>
  <si>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</si>
  <si>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</si>
  <si>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</si>
  <si>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</si>
  <si>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</si>
  <si>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</si>
  <si>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</si>
  <si>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</si>
  <si>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</si>
  <si>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</si>
  <si>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</si>
  <si>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</si>
  <si>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</si>
  <si>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</si>
  <si>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</si>
  <si>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</si>
  <si>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</si>
  <si>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</si>
  <si>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</si>
  <si>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</si>
  <si>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</si>
  <si>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</si>
  <si>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</si>
  <si>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</si>
  <si>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</si>
  <si>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</si>
  <si>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</si>
  <si>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</si>
  <si>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</si>
  <si>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</si>
  <si>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</si>
  <si>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</si>
  <si>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</si>
  <si>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</si>
  <si>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</si>
  <si>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</si>
  <si>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</si>
  <si>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</si>
  <si>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</si>
  <si>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</si>
  <si>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</si>
  <si>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</si>
  <si>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</si>
  <si>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</si>
  <si>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</si>
  <si>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</si>
  <si>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</si>
  <si>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</si>
  <si>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</si>
  <si>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</si>
  <si>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</si>
  <si>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</si>
  <si>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</si>
  <si>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</si>
  <si>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</si>
  <si>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</si>
  <si>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</si>
  <si>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</si>
  <si>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</si>
  <si>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</si>
  <si>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</si>
  <si>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</si>
  <si>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</si>
  <si>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</si>
  <si>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</si>
  <si>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</si>
  <si>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</si>
  <si>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</si>
  <si>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</si>
  <si>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</si>
  <si>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</si>
  <si>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</si>
  <si>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</si>
  <si>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</si>
  <si>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</si>
  <si>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</si>
  <si>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</si>
  <si>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</si>
  <si>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</si>
  <si>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</si>
  <si>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</si>
  <si>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</si>
  <si>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</si>
  <si>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</si>
  <si>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</si>
  <si>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</si>
  <si>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</si>
  <si>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</si>
  <si>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</si>
  <si>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</si>
  <si>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</si>
  <si>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</si>
  <si>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</si>
  <si>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</si>
  <si>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</si>
  <si>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</si>
  <si>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</si>
  <si>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</si>
  <si>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</si>
  <si>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</si>
  <si>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</si>
  <si>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</si>
  <si>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</si>
  <si>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</si>
  <si>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</si>
  <si>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</si>
  <si>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</si>
  <si>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</si>
  <si>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</si>
  <si>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</si>
  <si>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</si>
  <si>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</si>
  <si>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</si>
  <si>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</si>
  <si>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</si>
  <si>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</si>
  <si>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</si>
  <si>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</si>
  <si>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</si>
  <si>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</si>
  <si>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</si>
  <si>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</si>
  <si>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</si>
  <si>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</si>
  <si>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</si>
  <si>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</si>
  <si>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</si>
  <si>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</si>
  <si>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</si>
  <si>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</si>
  <si>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</si>
  <si>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</si>
  <si>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</si>
  <si>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</si>
  <si>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</si>
  <si>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</si>
  <si>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</si>
  <si>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</si>
  <si>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</si>
  <si>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</si>
  <si>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</si>
  <si>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</si>
  <si>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</si>
  <si>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</si>
  <si>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</si>
  <si>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</si>
  <si>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</si>
  <si>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</si>
  <si>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</si>
  <si>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</si>
  <si>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</si>
  <si>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</si>
  <si>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</si>
  <si>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</si>
  <si>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</si>
  <si>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</si>
  <si>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</si>
  <si>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</si>
  <si>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</si>
  <si>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</si>
  <si>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</si>
  <si>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</si>
  <si>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</si>
  <si>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</si>
  <si>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</si>
  <si>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</si>
  <si>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</si>
  <si>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</si>
  <si>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</si>
  <si>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</si>
  <si>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</si>
  <si>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</si>
  <si>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</si>
  <si>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</si>
  <si>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</si>
  <si>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</si>
  <si>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</si>
  <si>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</si>
  <si>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</si>
  <si>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</si>
  <si>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</si>
  <si>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</si>
  <si>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</si>
  <si>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</si>
  <si>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</si>
  <si>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</si>
  <si>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</si>
  <si>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</si>
  <si>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</si>
  <si>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</si>
  <si>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</si>
  <si>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</si>
  <si>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</si>
  <si>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</si>
  <si>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</si>
  <si>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</si>
  <si>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</si>
  <si>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</si>
  <si>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</si>
  <si>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</si>
  <si>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</si>
  <si>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</si>
  <si>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</si>
  <si>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</si>
  <si>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</si>
  <si>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</si>
  <si>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</si>
  <si>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</si>
  <si>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</si>
  <si>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</si>
  <si>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</si>
  <si>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</si>
  <si>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</si>
  <si>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</si>
  <si>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</si>
  <si>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</si>
  <si>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</si>
  <si>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</si>
  <si>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</si>
  <si>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</si>
  <si>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</si>
  <si>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</si>
  <si>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</si>
  <si>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</si>
  <si>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</si>
  <si>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</si>
  <si>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</si>
  <si>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</si>
  <si>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</si>
  <si>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</si>
  <si>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</si>
  <si>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</si>
  <si>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</si>
  <si>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</si>
  <si>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</si>
  <si>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</si>
  <si>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</si>
  <si>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</si>
  <si>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</si>
  <si>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</si>
  <si>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</si>
  <si>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</si>
  <si>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</si>
  <si>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</si>
  <si>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</si>
  <si>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</si>
  <si>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</si>
  <si>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</si>
  <si>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</si>
  <si>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</si>
  <si>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</si>
  <si>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</si>
  <si>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</si>
  <si>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</si>
  <si>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</si>
  <si>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</si>
  <si>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</si>
  <si>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</si>
  <si>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</si>
  <si>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</si>
  <si>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</si>
  <si>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</si>
  <si>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</si>
  <si>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</si>
  <si>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</si>
  <si>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</si>
  <si>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</si>
  <si>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</si>
  <si>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</si>
  <si>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</si>
  <si>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</si>
  <si>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</si>
  <si>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</si>
  <si>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</si>
  <si>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</si>
  <si>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</si>
  <si>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</si>
  <si>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</si>
  <si>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</si>
  <si>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</si>
  <si>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</si>
  <si>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</si>
  <si>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</si>
  <si>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</si>
  <si>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</si>
  <si>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</si>
  <si>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</si>
  <si>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</si>
  <si>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</si>
  <si>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</si>
  <si>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</si>
  <si>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</si>
  <si>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</si>
  <si>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</si>
  <si>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</si>
  <si>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</si>
  <si>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</si>
  <si>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</si>
  <si>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</si>
  <si>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</si>
  <si>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</si>
  <si>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</si>
  <si>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</si>
  <si>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</si>
  <si>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</si>
  <si>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</si>
  <si>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</si>
  <si>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</si>
  <si>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</si>
  <si>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</si>
  <si>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</si>
  <si>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</si>
  <si>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</si>
  <si>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</si>
  <si>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</si>
  <si>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</si>
  <si>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</si>
  <si>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</si>
  <si>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</si>
  <si>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</si>
  <si>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</si>
  <si>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</si>
  <si>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</si>
  <si>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</si>
  <si>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</si>
  <si>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</si>
  <si>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</si>
  <si>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</si>
  <si>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</si>
  <si>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</si>
  <si>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</si>
  <si>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</si>
  <si>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</si>
  <si>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</si>
  <si>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</si>
  <si>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</si>
  <si>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</si>
  <si>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</si>
  <si>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</si>
  <si>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</si>
  <si>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</si>
  <si>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</si>
  <si>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</si>
  <si>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</si>
  <si>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</si>
  <si>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</si>
  <si>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</si>
  <si>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</si>
  <si>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</si>
  <si>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</si>
  <si>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</si>
  <si>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</si>
  <si>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</si>
  <si>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</si>
  <si>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</si>
  <si>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</si>
  <si>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</si>
  <si>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</si>
  <si>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</si>
  <si>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</si>
  <si>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</si>
  <si>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</si>
  <si>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</si>
  <si>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</si>
  <si>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</si>
  <si>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</si>
  <si>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</si>
  <si>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</si>
  <si>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</si>
  <si>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</si>
  <si>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</si>
  <si>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</si>
  <si>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</si>
  <si>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</si>
  <si>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</si>
  <si>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</si>
  <si>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</si>
  <si>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</si>
  <si>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</si>
  <si>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</si>
  <si>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</si>
  <si>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</si>
  <si>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</si>
  <si>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</si>
  <si>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</si>
  <si>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</si>
  <si>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</si>
  <si>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</si>
  <si>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</si>
  <si>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</si>
  <si>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</si>
  <si>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</si>
  <si>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</si>
  <si>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</si>
  <si>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</si>
  <si>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</si>
  <si>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</si>
  <si>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</si>
  <si>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</si>
  <si>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</si>
  <si>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</si>
  <si>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</si>
  <si>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</si>
  <si>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</si>
  <si>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</si>
  <si>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</si>
  <si>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</si>
  <si>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</si>
  <si>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</si>
  <si>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</si>
  <si>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</si>
  <si>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</si>
  <si>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</si>
  <si>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</si>
  <si>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</si>
  <si>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</si>
  <si>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</si>
  <si>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</si>
  <si>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</si>
  <si>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</si>
  <si>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</si>
  <si>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</si>
  <si>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</si>
  <si>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</si>
  <si>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</si>
  <si>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</si>
  <si>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</si>
  <si>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</si>
  <si>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</si>
  <si>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</si>
  <si>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</si>
  <si>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</si>
  <si>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</si>
  <si>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</si>
  <si>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</si>
  <si>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</si>
  <si>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</si>
  <si>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</si>
  <si>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</si>
  <si>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</si>
  <si>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</si>
  <si>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</si>
  <si>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</si>
  <si>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</si>
  <si>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</si>
  <si>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</si>
  <si>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</si>
  <si>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</si>
  <si>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</si>
  <si>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</si>
  <si>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</si>
  <si>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</si>
  <si>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</si>
  <si>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</si>
  <si>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</si>
  <si>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</si>
  <si>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</si>
  <si>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</si>
  <si>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</si>
  <si>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</si>
  <si>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</si>
  <si>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</si>
  <si>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</si>
  <si>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</si>
  <si>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</si>
  <si>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</si>
  <si>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</si>
  <si>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</si>
  <si>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</si>
  <si>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</si>
  <si>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</si>
  <si>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</si>
  <si>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</si>
  <si>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</si>
  <si>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</si>
  <si>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</si>
  <si>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</si>
  <si>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</si>
  <si>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</si>
  <si>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</si>
  <si>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</si>
  <si>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</si>
  <si>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</si>
  <si>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</si>
  <si>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</si>
  <si>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</si>
  <si>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</si>
  <si>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</si>
  <si>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</si>
  <si>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</si>
  <si>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</si>
  <si>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</si>
  <si>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</si>
  <si>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</si>
  <si>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</si>
  <si>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</si>
  <si>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</si>
  <si>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</si>
  <si>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</si>
  <si>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</si>
  <si>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</si>
  <si>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</si>
  <si>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</si>
  <si>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</si>
  <si>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</si>
  <si>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</si>
  <si>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</si>
  <si>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</si>
  <si>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</si>
  <si>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</si>
  <si>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</si>
  <si>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</si>
  <si>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</si>
  <si>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</si>
  <si>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</si>
  <si>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</si>
  <si>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</si>
  <si>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</si>
  <si>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</si>
  <si>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</si>
  <si>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</si>
  <si>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</si>
  <si>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</si>
  <si>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</si>
  <si>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</si>
  <si>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</si>
  <si>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</si>
  <si>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</si>
  <si>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</si>
  <si>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</si>
  <si>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</si>
  <si>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</si>
  <si>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</si>
  <si>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</si>
  <si>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</si>
  <si>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</si>
  <si>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</si>
  <si>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</si>
  <si>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</si>
  <si>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</si>
  <si>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</si>
  <si>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</si>
  <si>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</si>
  <si>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</si>
  <si>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</si>
  <si>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</si>
  <si>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</si>
  <si>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</si>
  <si>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</si>
  <si>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</si>
  <si>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</si>
  <si>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</si>
  <si>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</si>
  <si>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</si>
  <si>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</si>
  <si>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</si>
  <si>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</si>
  <si>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</si>
  <si>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</si>
  <si>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</si>
  <si>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</si>
  <si>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</si>
  <si>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</si>
  <si>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</si>
  <si>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</si>
  <si>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</si>
  <si>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</si>
  <si>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</si>
  <si>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</si>
  <si>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</si>
  <si>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</si>
  <si>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</si>
  <si>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</si>
  <si>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</si>
  <si>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</si>
  <si>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</si>
  <si>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</si>
  <si>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</si>
  <si>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</si>
  <si>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</si>
  <si>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</si>
  <si>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</si>
  <si>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</si>
  <si>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</si>
  <si>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</si>
  <si>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</si>
  <si>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</si>
  <si>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</si>
  <si>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</si>
  <si>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</si>
  <si>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</si>
  <si>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</si>
  <si>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</si>
  <si>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</si>
  <si>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</si>
  <si>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</si>
  <si>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</si>
  <si>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</si>
  <si>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</si>
  <si>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</si>
  <si>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</si>
  <si>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</si>
  <si>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</si>
  <si>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</si>
  <si>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</si>
  <si>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</si>
  <si>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</si>
  <si>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</si>
  <si>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</si>
  <si>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</si>
  <si>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</si>
  <si>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</si>
  <si>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</si>
  <si>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</si>
  <si>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</si>
  <si>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</si>
  <si>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</si>
  <si>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</si>
  <si>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</si>
  <si>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</si>
  <si>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</si>
  <si>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</si>
  <si>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</si>
  <si>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</si>
  <si>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</si>
  <si>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</si>
  <si>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</si>
  <si>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</si>
  <si>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</si>
  <si>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</si>
  <si>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</si>
  <si>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</si>
  <si>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</si>
  <si>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</si>
  <si>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</si>
  <si>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</si>
  <si>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</si>
  <si>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</si>
  <si>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</si>
  <si>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</si>
  <si>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</si>
  <si>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</si>
  <si>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</si>
  <si>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</si>
  <si>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</si>
  <si>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</si>
  <si>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</si>
  <si>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</si>
  <si>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</si>
  <si>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</si>
  <si>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</si>
  <si>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</si>
  <si>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</si>
  <si>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</si>
  <si>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</si>
  <si>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</si>
  <si>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</si>
  <si>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</si>
  <si>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</si>
  <si>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</si>
  <si>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</si>
  <si>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</si>
  <si>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</si>
  <si>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</si>
  <si>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</si>
  <si>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</si>
  <si>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</si>
  <si>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</si>
  <si>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</si>
  <si>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</si>
  <si>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</si>
  <si>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</si>
  <si>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</si>
  <si>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</si>
  <si>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</si>
  <si>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</si>
  <si>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</si>
  <si>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</si>
  <si>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</si>
  <si>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</si>
  <si>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</si>
  <si>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</si>
  <si>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</si>
  <si>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</si>
  <si>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</si>
  <si>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</si>
  <si>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</si>
  <si>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</si>
  <si>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</si>
  <si>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</si>
  <si>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</si>
  <si>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</si>
  <si>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</si>
  <si>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</si>
  <si>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</si>
  <si>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</si>
  <si>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</si>
  <si>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</si>
  <si>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</si>
  <si>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</si>
  <si>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</si>
  <si>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</si>
  <si>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</si>
  <si>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</si>
  <si>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</si>
  <si>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</si>
  <si>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</si>
  <si>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</si>
  <si>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</si>
  <si>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</si>
  <si>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</si>
  <si>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</si>
  <si>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</si>
  <si>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</si>
  <si>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</si>
  <si>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</si>
  <si>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</si>
  <si>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</si>
  <si>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</si>
  <si>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</si>
  <si>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</si>
  <si>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</si>
  <si>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</si>
  <si>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</si>
  <si>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</si>
  <si>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</si>
  <si>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</si>
  <si>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</si>
  <si>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</si>
  <si>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</si>
  <si>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</si>
  <si>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</si>
  <si>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</si>
  <si>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</si>
  <si>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</si>
  <si>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</si>
  <si>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</si>
  <si>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</si>
  <si>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</si>
  <si>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</si>
  <si>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</si>
  <si>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</si>
  <si>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</si>
  <si>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</si>
  <si>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</si>
  <si>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</si>
  <si>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</si>
  <si>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</si>
  <si>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</si>
  <si>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</si>
  <si>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</si>
  <si>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</si>
  <si>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</si>
  <si>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</si>
  <si>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</si>
  <si>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</si>
  <si>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</si>
  <si>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</si>
  <si>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</si>
  <si>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</si>
  <si>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</si>
  <si>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</si>
  <si>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</si>
  <si>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</si>
  <si>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</si>
  <si>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</si>
  <si>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</si>
  <si>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</si>
  <si>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</si>
  <si>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</si>
  <si>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</si>
  <si>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</si>
  <si>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</si>
  <si>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</si>
  <si>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</si>
  <si>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</si>
  <si>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</si>
  <si>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</si>
  <si>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</si>
  <si>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</si>
  <si>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</si>
  <si>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</si>
  <si>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</si>
  <si>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</si>
  <si>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</si>
  <si>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</si>
  <si>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</si>
  <si>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</si>
  <si>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</si>
  <si>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</si>
  <si>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</si>
  <si>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</si>
  <si>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</si>
  <si>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</si>
  <si>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</si>
  <si>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</si>
  <si>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</si>
  <si>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</si>
  <si>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</si>
  <si>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</si>
  <si>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</si>
  <si>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</si>
  <si>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</si>
  <si>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</si>
  <si>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</si>
  <si>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</si>
  <si>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</si>
  <si>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</si>
  <si>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</si>
  <si>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</si>
  <si>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</si>
  <si>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</si>
  <si>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</si>
  <si>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</si>
  <si>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</si>
  <si>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</si>
  <si>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</si>
  <si>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</si>
  <si>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</si>
  <si>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</si>
  <si>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</si>
  <si>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</si>
  <si>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</si>
  <si>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</si>
  <si>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</si>
  <si>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</si>
  <si>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</si>
  <si>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</si>
  <si>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</si>
  <si>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</si>
  <si>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</si>
  <si>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</si>
  <si>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</si>
  <si>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</si>
  <si>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</si>
  <si>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</si>
  <si>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</si>
  <si>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</si>
  <si>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</si>
  <si>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</si>
  <si>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</si>
  <si>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</si>
  <si>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</si>
  <si>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</si>
  <si>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</si>
  <si>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</si>
  <si>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</si>
  <si>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</si>
  <si>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</si>
  <si>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</si>
  <si>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</si>
  <si>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</si>
  <si>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</si>
  <si>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</si>
  <si>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</si>
  <si>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</si>
  <si>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</si>
  <si>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</si>
  <si>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</si>
  <si>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</si>
  <si>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</si>
  <si>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</si>
  <si>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</si>
  <si>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</si>
  <si>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</si>
  <si>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</si>
  <si>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</si>
  <si>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</si>
  <si>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</si>
  <si>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</si>
  <si>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</si>
  <si>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</si>
  <si>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</si>
  <si>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</si>
  <si>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</si>
  <si>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</si>
  <si>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</si>
  <si>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</si>
  <si>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</si>
  <si>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</si>
  <si>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</si>
  <si>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</si>
  <si>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</si>
  <si>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</si>
  <si>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</si>
  <si>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</si>
  <si>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</si>
  <si>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</si>
  <si>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</si>
  <si>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</si>
  <si>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</si>
  <si>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</si>
  <si>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</si>
  <si>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</si>
  <si>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</si>
  <si>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</si>
  <si>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</si>
  <si>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</si>
  <si>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</si>
  <si>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</si>
  <si>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</si>
  <si>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</si>
  <si>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</si>
  <si>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</si>
  <si>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</si>
  <si>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</si>
  <si>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</si>
  <si>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</si>
  <si>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</si>
  <si>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</si>
  <si>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</si>
  <si>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</si>
  <si>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</si>
  <si>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</si>
  <si>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</si>
  <si>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</si>
  <si>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</si>
  <si>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</si>
  <si>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</si>
  <si>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</si>
  <si>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</si>
  <si>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</si>
  <si>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</si>
  <si>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</si>
  <si>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</si>
  <si>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</si>
  <si>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</si>
  <si>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</si>
  <si>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</si>
  <si>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</si>
  <si>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</si>
  <si>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</si>
  <si>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</si>
  <si>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</si>
  <si>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</si>
  <si>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</si>
  <si>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</si>
  <si>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</si>
  <si>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</si>
  <si>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</si>
  <si>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</si>
  <si>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</si>
  <si>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</si>
  <si>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</si>
  <si>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</si>
  <si>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</si>
  <si>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</si>
  <si>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</si>
  <si>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</si>
  <si>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</si>
  <si>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</si>
  <si>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</si>
  <si>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</si>
  <si>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</si>
  <si>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</si>
  <si>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</si>
  <si>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</si>
  <si>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</si>
  <si>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</si>
  <si>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</si>
  <si>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</si>
  <si>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</si>
  <si>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</si>
  <si>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</si>
  <si>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</si>
  <si>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</si>
  <si>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</si>
  <si>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</si>
  <si>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</si>
  <si>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</si>
  <si>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</si>
  <si>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</si>
  <si>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</si>
  <si>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</si>
  <si>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</si>
  <si>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</si>
  <si>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</si>
  <si>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</si>
  <si>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</si>
  <si>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</si>
  <si>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</si>
  <si>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</si>
  <si>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</si>
  <si>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</si>
  <si>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</si>
  <si>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</si>
  <si>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</si>
  <si>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</si>
  <si>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</si>
  <si>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</si>
  <si>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</si>
  <si>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</si>
  <si>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</si>
  <si>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</si>
  <si>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</si>
  <si>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</si>
  <si>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</si>
  <si>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</si>
  <si>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</si>
  <si>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</si>
  <si>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</si>
  <si>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</si>
  <si>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</si>
  <si>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</si>
  <si>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</si>
  <si>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</si>
  <si>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</si>
  <si>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</si>
  <si>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</si>
  <si>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</si>
  <si>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</si>
  <si>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</si>
  <si>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</si>
  <si>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</si>
  <si>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</si>
  <si>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</si>
  <si>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</si>
  <si>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</si>
  <si>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</si>
  <si>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</si>
  <si>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</si>
  <si>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</si>
  <si>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</si>
  <si>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</si>
  <si>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</si>
  <si>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</si>
  <si>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</si>
  <si>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</si>
  <si>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</si>
  <si>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</si>
  <si>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</si>
  <si>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</si>
  <si>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</si>
  <si>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</si>
  <si>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</si>
  <si>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</si>
  <si>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</si>
  <si>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</si>
  <si>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</si>
  <si>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</si>
  <si>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</si>
  <si>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</si>
  <si>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</si>
  <si>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</si>
  <si>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</si>
  <si>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</si>
  <si>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</si>
  <si>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</si>
  <si>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</si>
  <si>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</si>
  <si>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</si>
  <si>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</si>
  <si>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</si>
  <si>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</si>
  <si>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</si>
  <si>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</si>
  <si>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</si>
  <si>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</si>
  <si>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</si>
  <si>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</si>
  <si>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</si>
  <si>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</si>
  <si>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</si>
  <si>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</si>
  <si>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</si>
  <si>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</si>
  <si>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</si>
  <si>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</si>
  <si>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</si>
  <si>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</si>
  <si>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</si>
  <si>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</si>
  <si>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</si>
  <si>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</si>
  <si>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</si>
  <si>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</si>
  <si>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</si>
  <si>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</si>
  <si>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</si>
  <si>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</si>
  <si>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</si>
  <si>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</si>
  <si>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</si>
  <si>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</si>
  <si>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</si>
  <si>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</si>
  <si>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</si>
  <si>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</si>
  <si>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</si>
  <si>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</si>
  <si>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</si>
  <si>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</si>
  <si>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</si>
  <si>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</si>
  <si>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</si>
  <si>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</si>
  <si>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</si>
  <si>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</si>
  <si>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</si>
  <si>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</si>
  <si>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</si>
  <si>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</si>
  <si>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</si>
  <si>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</si>
  <si>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</si>
  <si>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</si>
  <si>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</si>
  <si>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</si>
  <si>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</si>
  <si>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</si>
  <si>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</si>
  <si>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</si>
  <si>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</si>
  <si>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</si>
  <si>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</si>
  <si>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</si>
  <si>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</si>
  <si>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</si>
  <si>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</si>
  <si>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</si>
  <si>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</si>
  <si>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</si>
  <si>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</si>
  <si>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</si>
  <si>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</si>
  <si>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</si>
  <si>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</si>
  <si>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</si>
  <si>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</si>
  <si>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</si>
  <si>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</si>
  <si>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</si>
  <si>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</si>
  <si>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</si>
  <si>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</si>
  <si>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</si>
  <si>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</si>
  <si>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</si>
  <si>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</si>
  <si>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</si>
  <si>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</si>
  <si>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</si>
  <si>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</si>
  <si>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3335973661</t>
  </si>
  <si>
    <t>3 Gavetas Vacías</t>
  </si>
  <si>
    <t>Hold</t>
  </si>
  <si>
    <t>Closed</t>
  </si>
  <si>
    <t>3335974946</t>
  </si>
  <si>
    <t>A/S Las Matas de Farfán</t>
  </si>
  <si>
    <t>DRBR0A2</t>
  </si>
  <si>
    <t>3335975596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</si>
  <si>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</si>
  <si>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</si>
  <si>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</si>
  <si>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</si>
  <si>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</si>
  <si>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</si>
  <si>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</si>
  <si>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</si>
  <si>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</si>
  <si>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</si>
  <si>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</si>
  <si>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</si>
  <si>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</si>
  <si>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</si>
  <si>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3335976187</t>
  </si>
  <si>
    <t>3335976121</t>
  </si>
  <si>
    <t>3335976559</t>
  </si>
  <si>
    <t>ATM Supermercado Chito Samaná</t>
  </si>
  <si>
    <t>DRBR0A4</t>
  </si>
  <si>
    <t>Supermercado Chito Samaná</t>
  </si>
  <si>
    <t>3335976735</t>
  </si>
  <si>
    <t>LECTOR</t>
  </si>
  <si>
    <t>3335977124</t>
  </si>
  <si>
    <t>3335977192</t>
  </si>
  <si>
    <t>2 Gavetas Vacías+ 1 Fallando</t>
  </si>
  <si>
    <t>3335977612</t>
  </si>
  <si>
    <t>3335977463</t>
  </si>
  <si>
    <t>3335977297</t>
  </si>
  <si>
    <t>INHIBIDO</t>
  </si>
  <si>
    <t>3335978170</t>
  </si>
  <si>
    <t>3335978155</t>
  </si>
  <si>
    <t>3335978087</t>
  </si>
  <si>
    <t>3335978081</t>
  </si>
  <si>
    <t>3335978049</t>
  </si>
  <si>
    <t>3335978043</t>
  </si>
  <si>
    <t>3335978038</t>
  </si>
  <si>
    <t>3335978028</t>
  </si>
  <si>
    <t>3335978003</t>
  </si>
  <si>
    <t>3335977873</t>
  </si>
  <si>
    <t>3335977802</t>
  </si>
  <si>
    <t>3335978406</t>
  </si>
  <si>
    <t>3335978371</t>
  </si>
  <si>
    <t>3335978364</t>
  </si>
  <si>
    <t>3335978355</t>
  </si>
  <si>
    <t>3335978603</t>
  </si>
  <si>
    <t>3335978526</t>
  </si>
  <si>
    <t>3335978504</t>
  </si>
  <si>
    <t>3335978436</t>
  </si>
  <si>
    <t>3335978526 </t>
  </si>
  <si>
    <t>3335978732</t>
  </si>
  <si>
    <t>3335978730</t>
  </si>
  <si>
    <t>3335978729</t>
  </si>
  <si>
    <t>3335978728</t>
  </si>
  <si>
    <t>3335978727</t>
  </si>
  <si>
    <t>3335978723</t>
  </si>
  <si>
    <t>3335978722</t>
  </si>
  <si>
    <t>3335978721</t>
  </si>
  <si>
    <t>3335978720</t>
  </si>
  <si>
    <t>3335978719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</si>
  <si>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</si>
  <si>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</si>
  <si>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</si>
  <si>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</si>
  <si>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</si>
  <si>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</si>
  <si>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</si>
  <si>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</si>
  <si>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</si>
  <si>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</si>
  <si>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</si>
  <si>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3335978696</t>
  </si>
  <si>
    <t>3335978694</t>
  </si>
  <si>
    <t>3335978693</t>
  </si>
  <si>
    <t>3335978691</t>
  </si>
  <si>
    <t>3335978690</t>
  </si>
  <si>
    <t>3335978748</t>
  </si>
  <si>
    <t>3335978747</t>
  </si>
  <si>
    <t>3335978746</t>
  </si>
  <si>
    <t>3335978745</t>
  </si>
  <si>
    <t>3335978744</t>
  </si>
  <si>
    <t>3335978743</t>
  </si>
  <si>
    <t>3335978742</t>
  </si>
  <si>
    <t>3335978741</t>
  </si>
  <si>
    <t>3335978740</t>
  </si>
  <si>
    <t>3335978739</t>
  </si>
  <si>
    <t>3335978738</t>
  </si>
  <si>
    <t>Morales Payano, Wilfredy Leandro</t>
  </si>
  <si>
    <t>05 Agosto de 2021</t>
  </si>
  <si>
    <t>3335978859</t>
  </si>
  <si>
    <t>3335978817</t>
  </si>
  <si>
    <t>3335978756</t>
  </si>
  <si>
    <t xml:space="preserve">Gonzalez Ceballos, Dionisio </t>
  </si>
  <si>
    <t>3335978747 </t>
  </si>
  <si>
    <t>3335979221</t>
  </si>
  <si>
    <t>3335979171</t>
  </si>
  <si>
    <t>3335979166</t>
  </si>
  <si>
    <t>3335979150</t>
  </si>
  <si>
    <t>3335979134</t>
  </si>
  <si>
    <t>3335979130</t>
  </si>
  <si>
    <t>3335979128</t>
  </si>
  <si>
    <t>3335979105</t>
  </si>
  <si>
    <t>3335979104</t>
  </si>
  <si>
    <t>3335978992</t>
  </si>
  <si>
    <t>3335978983</t>
  </si>
  <si>
    <t xml:space="preserve">Brioso Luciano, Cristino </t>
  </si>
  <si>
    <t>3335979220</t>
  </si>
  <si>
    <t>3335979211</t>
  </si>
  <si>
    <t>3335979204</t>
  </si>
  <si>
    <t>3335979196</t>
  </si>
  <si>
    <t>3335979191</t>
  </si>
  <si>
    <t>ENVIO DE CARGA</t>
  </si>
  <si>
    <t>Doñe Ramirez, Luis Manuel</t>
  </si>
  <si>
    <t>LECTOR - REINICIO</t>
  </si>
  <si>
    <t>CARGA EXITOSA</t>
  </si>
  <si>
    <t>REINICIO EXITOSA</t>
  </si>
  <si>
    <t>3335979693</t>
  </si>
  <si>
    <t>3335979677</t>
  </si>
  <si>
    <t>3335979646</t>
  </si>
  <si>
    <t>3335979645</t>
  </si>
  <si>
    <t>3335979644</t>
  </si>
  <si>
    <t>3335979642</t>
  </si>
  <si>
    <t>3335979641</t>
  </si>
  <si>
    <t>3335979640</t>
  </si>
  <si>
    <t>3335979636</t>
  </si>
  <si>
    <t>3335979635</t>
  </si>
  <si>
    <t>3335979633</t>
  </si>
  <si>
    <t>3335979632</t>
  </si>
  <si>
    <t>3335979631</t>
  </si>
  <si>
    <t>3335979613</t>
  </si>
  <si>
    <t>3335979612</t>
  </si>
  <si>
    <t>3335979609</t>
  </si>
  <si>
    <t>3335979503</t>
  </si>
  <si>
    <t>3335979479</t>
  </si>
  <si>
    <t>3335979471</t>
  </si>
  <si>
    <t>3335979455</t>
  </si>
  <si>
    <t>3335979398</t>
  </si>
  <si>
    <t>3335979355</t>
  </si>
  <si>
    <t>3335979767</t>
  </si>
  <si>
    <t>3335979761</t>
  </si>
  <si>
    <t>3335979758</t>
  </si>
  <si>
    <t>3335979751</t>
  </si>
  <si>
    <t>3335979739</t>
  </si>
  <si>
    <t>3335979721</t>
  </si>
  <si>
    <t>3335979781</t>
  </si>
  <si>
    <t>3335979778</t>
  </si>
  <si>
    <t>3335979875</t>
  </si>
  <si>
    <t>3335979866</t>
  </si>
  <si>
    <t>3335979861</t>
  </si>
  <si>
    <t>3335979858</t>
  </si>
  <si>
    <t>3335979841</t>
  </si>
  <si>
    <t>3335979820</t>
  </si>
  <si>
    <t>3335979892 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</si>
</sst>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5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3"/>
      <tableStyleElement type="headerRow" dxfId="532"/>
      <tableStyleElement type="totalRow" dxfId="531"/>
      <tableStyleElement type="firstColumn" dxfId="530"/>
      <tableStyleElement type="lastColumn" dxfId="529"/>
      <tableStyleElement type="firstRowStripe" dxfId="528"/>
      <tableStyleElement type="firstColumnStripe" dxfId="5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87.8324421296275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50.4985879629603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40.4985879629603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40.5651273148178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34.5685532407442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16.6993055555577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11.0556018518546 días</v>
      </c>
      <c r="B9" s="112">
        <v>3335965969</v>
      </c>
      <c r="C9" s="97">
        <v>44401.944398148145</v>
      </c>
      <c r="D9" s="97" t="s">
        <v>2176</v>
      </c>
      <c r="E9" s="131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6" t="s">
        <v>2591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74" priority="99379"/>
  </conditionalFormatting>
  <conditionalFormatting sqref="E3">
    <cfRule type="duplicateValues" dxfId="173" priority="121742"/>
  </conditionalFormatting>
  <conditionalFormatting sqref="E3">
    <cfRule type="duplicateValues" dxfId="172" priority="121743"/>
    <cfRule type="duplicateValues" dxfId="171" priority="121744"/>
  </conditionalFormatting>
  <conditionalFormatting sqref="E3">
    <cfRule type="duplicateValues" dxfId="170" priority="121745"/>
    <cfRule type="duplicateValues" dxfId="169" priority="121746"/>
    <cfRule type="duplicateValues" dxfId="168" priority="121747"/>
    <cfRule type="duplicateValues" dxfId="167" priority="121748"/>
  </conditionalFormatting>
  <conditionalFormatting sqref="B3">
    <cfRule type="duplicateValues" dxfId="166" priority="121749"/>
  </conditionalFormatting>
  <conditionalFormatting sqref="E4">
    <cfRule type="duplicateValues" dxfId="165" priority="94"/>
  </conditionalFormatting>
  <conditionalFormatting sqref="E4">
    <cfRule type="duplicateValues" dxfId="164" priority="91"/>
    <cfRule type="duplicateValues" dxfId="163" priority="92"/>
    <cfRule type="duplicateValues" dxfId="162" priority="93"/>
  </conditionalFormatting>
  <conditionalFormatting sqref="E4">
    <cfRule type="duplicateValues" dxfId="161" priority="90"/>
  </conditionalFormatting>
  <conditionalFormatting sqref="E4">
    <cfRule type="duplicateValues" dxfId="160" priority="87"/>
    <cfRule type="duplicateValues" dxfId="159" priority="88"/>
    <cfRule type="duplicateValues" dxfId="158" priority="89"/>
  </conditionalFormatting>
  <conditionalFormatting sqref="B4">
    <cfRule type="duplicateValues" dxfId="157" priority="86"/>
  </conditionalFormatting>
  <conditionalFormatting sqref="E4">
    <cfRule type="duplicateValues" dxfId="156" priority="85"/>
  </conditionalFormatting>
  <conditionalFormatting sqref="B5">
    <cfRule type="duplicateValues" dxfId="155" priority="69"/>
  </conditionalFormatting>
  <conditionalFormatting sqref="E5">
    <cfRule type="duplicateValues" dxfId="154" priority="68"/>
  </conditionalFormatting>
  <conditionalFormatting sqref="E5">
    <cfRule type="duplicateValues" dxfId="153" priority="65"/>
    <cfRule type="duplicateValues" dxfId="152" priority="66"/>
    <cfRule type="duplicateValues" dxfId="151" priority="67"/>
  </conditionalFormatting>
  <conditionalFormatting sqref="E5">
    <cfRule type="duplicateValues" dxfId="150" priority="64"/>
  </conditionalFormatting>
  <conditionalFormatting sqref="E5">
    <cfRule type="duplicateValues" dxfId="149" priority="61"/>
    <cfRule type="duplicateValues" dxfId="148" priority="62"/>
    <cfRule type="duplicateValues" dxfId="147" priority="63"/>
  </conditionalFormatting>
  <conditionalFormatting sqref="E5">
    <cfRule type="duplicateValues" dxfId="146" priority="60"/>
  </conditionalFormatting>
  <conditionalFormatting sqref="E8">
    <cfRule type="duplicateValues" dxfId="145" priority="43"/>
    <cfRule type="duplicateValues" dxfId="144" priority="44"/>
  </conditionalFormatting>
  <conditionalFormatting sqref="E8">
    <cfRule type="duplicateValues" dxfId="143" priority="42"/>
  </conditionalFormatting>
  <conditionalFormatting sqref="B8">
    <cfRule type="duplicateValues" dxfId="142" priority="41"/>
  </conditionalFormatting>
  <conditionalFormatting sqref="B8">
    <cfRule type="duplicateValues" dxfId="141" priority="40"/>
  </conditionalFormatting>
  <conditionalFormatting sqref="B8">
    <cfRule type="duplicateValues" dxfId="140" priority="38"/>
    <cfRule type="duplicateValues" dxfId="139" priority="39"/>
  </conditionalFormatting>
  <conditionalFormatting sqref="B8">
    <cfRule type="duplicateValues" dxfId="138" priority="37"/>
  </conditionalFormatting>
  <conditionalFormatting sqref="E8">
    <cfRule type="duplicateValues" dxfId="137" priority="36"/>
  </conditionalFormatting>
  <conditionalFormatting sqref="E8">
    <cfRule type="duplicateValues" dxfId="136" priority="34"/>
    <cfRule type="duplicateValues" dxfId="135" priority="35"/>
  </conditionalFormatting>
  <conditionalFormatting sqref="E8">
    <cfRule type="duplicateValues" dxfId="134" priority="33"/>
  </conditionalFormatting>
  <conditionalFormatting sqref="B8">
    <cfRule type="duplicateValues" dxfId="133" priority="32"/>
  </conditionalFormatting>
  <conditionalFormatting sqref="B8">
    <cfRule type="duplicateValues" dxfId="132" priority="31"/>
  </conditionalFormatting>
  <conditionalFormatting sqref="B8">
    <cfRule type="duplicateValues" dxfId="131" priority="30"/>
  </conditionalFormatting>
  <conditionalFormatting sqref="B8">
    <cfRule type="duplicateValues" dxfId="130" priority="28"/>
    <cfRule type="duplicateValues" dxfId="129" priority="29"/>
  </conditionalFormatting>
  <conditionalFormatting sqref="B8">
    <cfRule type="duplicateValues" dxfId="128" priority="27"/>
  </conditionalFormatting>
  <conditionalFormatting sqref="B8">
    <cfRule type="duplicateValues" dxfId="127" priority="25"/>
    <cfRule type="duplicateValues" dxfId="126" priority="26"/>
  </conditionalFormatting>
  <conditionalFormatting sqref="E8">
    <cfRule type="duplicateValues" dxfId="125" priority="24"/>
  </conditionalFormatting>
  <conditionalFormatting sqref="E8">
    <cfRule type="duplicateValues" dxfId="124" priority="23"/>
  </conditionalFormatting>
  <conditionalFormatting sqref="B8">
    <cfRule type="duplicateValues" dxfId="123" priority="22"/>
  </conditionalFormatting>
  <conditionalFormatting sqref="E8">
    <cfRule type="duplicateValues" dxfId="122" priority="21"/>
  </conditionalFormatting>
  <conditionalFormatting sqref="E8">
    <cfRule type="duplicateValues" dxfId="121" priority="19"/>
    <cfRule type="duplicateValues" dxfId="120" priority="20"/>
  </conditionalFormatting>
  <conditionalFormatting sqref="B8">
    <cfRule type="duplicateValues" dxfId="119" priority="18"/>
  </conditionalFormatting>
  <conditionalFormatting sqref="E8">
    <cfRule type="duplicateValues" dxfId="118" priority="17"/>
  </conditionalFormatting>
  <conditionalFormatting sqref="E8">
    <cfRule type="duplicateValues" dxfId="117" priority="16"/>
  </conditionalFormatting>
  <conditionalFormatting sqref="E8">
    <cfRule type="duplicateValues" dxfId="116" priority="15"/>
  </conditionalFormatting>
  <conditionalFormatting sqref="B8">
    <cfRule type="duplicateValues" dxfId="115" priority="14"/>
  </conditionalFormatting>
  <conditionalFormatting sqref="E6:E7">
    <cfRule type="duplicateValues" dxfId="114" priority="129592"/>
  </conditionalFormatting>
  <conditionalFormatting sqref="B6:B7">
    <cfRule type="duplicateValues" dxfId="113" priority="129594"/>
  </conditionalFormatting>
  <conditionalFormatting sqref="B6:B7">
    <cfRule type="duplicateValues" dxfId="112" priority="129596"/>
    <cfRule type="duplicateValues" dxfId="111" priority="129597"/>
    <cfRule type="duplicateValues" dxfId="110" priority="129598"/>
  </conditionalFormatting>
  <conditionalFormatting sqref="E6:E7">
    <cfRule type="duplicateValues" dxfId="109" priority="129602"/>
    <cfRule type="duplicateValues" dxfId="108" priority="129603"/>
  </conditionalFormatting>
  <conditionalFormatting sqref="E6:E7">
    <cfRule type="duplicateValues" dxfId="107" priority="129606"/>
    <cfRule type="duplicateValues" dxfId="106" priority="129607"/>
    <cfRule type="duplicateValues" dxfId="105" priority="129608"/>
  </conditionalFormatting>
  <conditionalFormatting sqref="E6:E7">
    <cfRule type="duplicateValues" dxfId="104" priority="129612"/>
    <cfRule type="duplicateValues" dxfId="103" priority="129613"/>
    <cfRule type="duplicateValues" dxfId="102" priority="129614"/>
    <cfRule type="duplicateValues" dxfId="101" priority="129615"/>
  </conditionalFormatting>
  <conditionalFormatting sqref="E9">
    <cfRule type="duplicateValues" dxfId="100" priority="13"/>
  </conditionalFormatting>
  <conditionalFormatting sqref="E9">
    <cfRule type="duplicateValues" dxfId="99" priority="11"/>
    <cfRule type="duplicateValues" dxfId="98" priority="12"/>
  </conditionalFormatting>
  <conditionalFormatting sqref="E9">
    <cfRule type="duplicateValues" dxfId="97" priority="8"/>
    <cfRule type="duplicateValues" dxfId="96" priority="9"/>
    <cfRule type="duplicateValues" dxfId="95" priority="10"/>
  </conditionalFormatting>
  <conditionalFormatting sqref="E9">
    <cfRule type="duplicateValues" dxfId="94" priority="4"/>
    <cfRule type="duplicateValues" dxfId="93" priority="5"/>
    <cfRule type="duplicateValues" dxfId="92" priority="6"/>
    <cfRule type="duplicateValues" dxfId="91" priority="7"/>
  </conditionalFormatting>
  <conditionalFormatting sqref="B9">
    <cfRule type="duplicateValues" dxfId="90" priority="3"/>
  </conditionalFormatting>
  <conditionalFormatting sqref="B9">
    <cfRule type="duplicateValues" dxfId="89" priority="1"/>
    <cfRule type="duplicateValues" dxfId="88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2611</v>
      </c>
      <c r="C212" s="29" t="s">
        <v>2604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2612</v>
      </c>
      <c r="C265" s="29" t="s">
        <v>2605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2613</v>
      </c>
      <c r="C267" s="29" t="s">
        <v>2606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2614</v>
      </c>
      <c r="C286" s="29" t="s">
        <v>2607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2615</v>
      </c>
      <c r="C297" s="29" t="s">
        <v>2608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2602</v>
      </c>
      <c r="C311" s="32" t="s">
        <v>2601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2616</v>
      </c>
      <c r="C330" s="29" t="s">
        <v>2609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0" t="s">
        <v>2173</v>
      </c>
      <c r="D339" s="150" t="s">
        <v>72</v>
      </c>
      <c r="E339" s="150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2617</v>
      </c>
      <c r="C344" s="29" t="s">
        <v>2610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48">
        <v>591</v>
      </c>
      <c r="B446" s="149" t="s">
        <v>507</v>
      </c>
      <c r="C446" s="149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2622</v>
      </c>
      <c r="C751" s="29" t="s">
        <v>2623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1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87" priority="12"/>
  </conditionalFormatting>
  <conditionalFormatting sqref="B1:B809 B822:B1048576">
    <cfRule type="duplicateValues" dxfId="86" priority="11"/>
  </conditionalFormatting>
  <conditionalFormatting sqref="A810:A813">
    <cfRule type="duplicateValues" dxfId="85" priority="10"/>
  </conditionalFormatting>
  <conditionalFormatting sqref="B810:B813">
    <cfRule type="duplicateValues" dxfId="84" priority="9"/>
  </conditionalFormatting>
  <conditionalFormatting sqref="A1:A813 A822:A1048576">
    <cfRule type="duplicateValues" dxfId="83" priority="8"/>
  </conditionalFormatting>
  <conditionalFormatting sqref="A814:A820">
    <cfRule type="duplicateValues" dxfId="82" priority="7"/>
  </conditionalFormatting>
  <conditionalFormatting sqref="B814:B820">
    <cfRule type="duplicateValues" dxfId="81" priority="6"/>
  </conditionalFormatting>
  <conditionalFormatting sqref="A814:A820">
    <cfRule type="duplicateValues" dxfId="80" priority="5"/>
  </conditionalFormatting>
  <conditionalFormatting sqref="A821">
    <cfRule type="duplicateValues" dxfId="79" priority="4"/>
  </conditionalFormatting>
  <conditionalFormatting sqref="A821">
    <cfRule type="duplicateValues" dxfId="78" priority="2"/>
  </conditionalFormatting>
  <conditionalFormatting sqref="B821">
    <cfRule type="duplicateValues" dxfId="7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8776"/>
  <sheetViews>
    <sheetView tabSelected="1" zoomScale="70" zoomScaleNormal="70" workbookViewId="0">
      <pane ySplit="4" topLeftCell="A59" activePane="bottomLeft" state="frozen"/>
      <selection pane="bottomLeft" activeCell="B65" sqref="B65"/>
    </sheetView>
  </sheetViews>
  <sheetFormatPr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2149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2146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2691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3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6" t="str">
        <f>VLOOKUP(E5,'LISTADO ATM'!$A$2:$C$902,3,0)</f>
        <v>DISTRITO NACIONAL</v>
      </c>
      <c r="B5" s="112">
        <v>3335970840</v>
      </c>
      <c r="C5" s="97">
        <v>44406.349664351852</v>
      </c>
      <c r="D5" s="97" t="s">
        <v>2176</v>
      </c>
      <c r="E5" s="131">
        <v>232</v>
      </c>
      <c r="F5" s="146" t="str">
        <f>VLOOKUP(E5,VIP!$A$2:$O14760,2,0)</f>
        <v>DRBR232</v>
      </c>
      <c r="G5" s="146" t="str">
        <f>VLOOKUP(E5,'LISTADO ATM'!$A$2:$B$901,2,0)</f>
        <v xml:space="preserve">ATM S/M Nacional Charles de Gaulle </v>
      </c>
      <c r="H5" s="146" t="str">
        <f>VLOOKUP(E5,VIP!$A$2:$O19721,7,FALSE)</f>
        <v>Si</v>
      </c>
      <c r="I5" s="146" t="str">
        <f>VLOOKUP(E5,VIP!$A$2:$O11686,8,FALSE)</f>
        <v>Si</v>
      </c>
      <c r="J5" s="146" t="str">
        <f>VLOOKUP(E5,VIP!$A$2:$O11636,8,FALSE)</f>
        <v>Si</v>
      </c>
      <c r="K5" s="146" t="str">
        <f>VLOOKUP(E5,VIP!$A$2:$O15210,6,0)</f>
        <v>SI</v>
      </c>
      <c r="L5" s="136" t="s">
        <v>2215</v>
      </c>
      <c r="M5" s="145" t="s">
        <v>2540</v>
      </c>
      <c r="N5" s="96" t="s">
        <v>2448</v>
      </c>
      <c r="O5" s="146" t="s">
        <v>2450</v>
      </c>
      <c r="P5" s="158"/>
      <c r="Q5" s="163">
        <v>44413.61546296296</v>
      </c>
    </row>
    <row r="6" spans="1:17" s="118" customFormat="1" ht="18" x14ac:dyDescent="0.25">
      <c r="A6" s="146" t="str">
        <f>VLOOKUP(E6,'LISTADO ATM'!$A$2:$C$902,3,0)</f>
        <v>SUR</v>
      </c>
      <c r="B6" s="112" t="s">
        <v>2603</v>
      </c>
      <c r="C6" s="97">
        <v>44411.061180555553</v>
      </c>
      <c r="D6" s="97" t="s">
        <v>2176</v>
      </c>
      <c r="E6" s="131">
        <v>512</v>
      </c>
      <c r="F6" s="146" t="str">
        <f>VLOOKUP(E6,VIP!$A$2:$O14865,2,0)</f>
        <v>DRBR512</v>
      </c>
      <c r="G6" s="146" t="str">
        <f>VLOOKUP(E6,'LISTADO ATM'!$A$2:$B$901,2,0)</f>
        <v>ATM Plaza Jesús Ferreira</v>
      </c>
      <c r="H6" s="146" t="str">
        <f>VLOOKUP(E6,VIP!$A$2:$O19826,7,FALSE)</f>
        <v>N/A</v>
      </c>
      <c r="I6" s="146" t="str">
        <f>VLOOKUP(E6,VIP!$A$2:$O11791,8,FALSE)</f>
        <v>N/A</v>
      </c>
      <c r="J6" s="146" t="str">
        <f>VLOOKUP(E6,VIP!$A$2:$O11741,8,FALSE)</f>
        <v>N/A</v>
      </c>
      <c r="K6" s="146" t="str">
        <f>VLOOKUP(E6,VIP!$A$2:$O15315,6,0)</f>
        <v>N/A</v>
      </c>
      <c r="L6" s="136" t="s">
        <v>2215</v>
      </c>
      <c r="M6" s="145" t="s">
        <v>2540</v>
      </c>
      <c r="N6" s="96" t="s">
        <v>2448</v>
      </c>
      <c r="O6" s="146" t="s">
        <v>2450</v>
      </c>
      <c r="P6" s="96"/>
      <c r="Q6" s="163">
        <v>44413.61546296296</v>
      </c>
    </row>
    <row r="7" spans="1:17" s="118" customFormat="1" ht="18" x14ac:dyDescent="0.25">
      <c r="A7" s="146" t="str">
        <f>VLOOKUP(E7,'LISTADO ATM'!$A$2:$C$902,3,0)</f>
        <v>DISTRITO NACIONAL</v>
      </c>
      <c r="B7" s="112" t="s">
        <v>2619</v>
      </c>
      <c r="C7" s="97">
        <v>44411.435011574074</v>
      </c>
      <c r="D7" s="97" t="s">
        <v>2176</v>
      </c>
      <c r="E7" s="131">
        <v>593</v>
      </c>
      <c r="F7" s="146" t="str">
        <f>VLOOKUP(E7,VIP!$A$2:$O14863,2,0)</f>
        <v>DRBR242</v>
      </c>
      <c r="G7" s="146" t="str">
        <f>VLOOKUP(E7,'LISTADO ATM'!$A$2:$B$901,2,0)</f>
        <v xml:space="preserve">ATM Ministerio Fuerzas Armadas II </v>
      </c>
      <c r="H7" s="146" t="str">
        <f>VLOOKUP(E7,VIP!$A$2:$O19824,7,FALSE)</f>
        <v>Si</v>
      </c>
      <c r="I7" s="146" t="str">
        <f>VLOOKUP(E7,VIP!$A$2:$O11789,8,FALSE)</f>
        <v>Si</v>
      </c>
      <c r="J7" s="146" t="str">
        <f>VLOOKUP(E7,VIP!$A$2:$O11739,8,FALSE)</f>
        <v>Si</v>
      </c>
      <c r="K7" s="146" t="str">
        <f>VLOOKUP(E7,VIP!$A$2:$O15313,6,0)</f>
        <v>NO</v>
      </c>
      <c r="L7" s="136" t="s">
        <v>2215</v>
      </c>
      <c r="M7" s="145" t="s">
        <v>2540</v>
      </c>
      <c r="N7" s="96" t="s">
        <v>2598</v>
      </c>
      <c r="O7" s="146" t="s">
        <v>2450</v>
      </c>
      <c r="P7" s="96"/>
      <c r="Q7" s="163">
        <v>44413.61546296296</v>
      </c>
    </row>
    <row r="8" spans="1:17" s="118" customFormat="1" ht="18" x14ac:dyDescent="0.25">
      <c r="A8" s="146" t="str">
        <f>VLOOKUP(E8,'LISTADO ATM'!$A$2:$C$902,3,0)</f>
        <v>DISTRITO NACIONAL</v>
      </c>
      <c r="B8" s="112" t="s">
        <v>2624</v>
      </c>
      <c r="C8" s="97">
        <v>44411.646331018521</v>
      </c>
      <c r="D8" s="97" t="s">
        <v>2176</v>
      </c>
      <c r="E8" s="131">
        <v>37</v>
      </c>
      <c r="F8" s="146" t="str">
        <f>VLOOKUP(E8,VIP!$A$2:$O14865,2,0)</f>
        <v>DRBR037</v>
      </c>
      <c r="G8" s="146" t="str">
        <f>VLOOKUP(E8,'LISTADO ATM'!$A$2:$B$901,2,0)</f>
        <v xml:space="preserve">ATM Oficina Villa Mella </v>
      </c>
      <c r="H8" s="146" t="str">
        <f>VLOOKUP(E8,VIP!$A$2:$O19826,7,FALSE)</f>
        <v>Si</v>
      </c>
      <c r="I8" s="146" t="str">
        <f>VLOOKUP(E8,VIP!$A$2:$O11791,8,FALSE)</f>
        <v>Si</v>
      </c>
      <c r="J8" s="146" t="str">
        <f>VLOOKUP(E8,VIP!$A$2:$O11741,8,FALSE)</f>
        <v>Si</v>
      </c>
      <c r="K8" s="146" t="str">
        <f>VLOOKUP(E8,VIP!$A$2:$O15315,6,0)</f>
        <v>SI</v>
      </c>
      <c r="L8" s="136" t="s">
        <v>2215</v>
      </c>
      <c r="M8" s="145" t="s">
        <v>2540</v>
      </c>
      <c r="N8" s="145" t="s">
        <v>2599</v>
      </c>
      <c r="O8" s="146" t="s">
        <v>2450</v>
      </c>
      <c r="P8" s="96"/>
      <c r="Q8" s="163">
        <v>44413.61546296296</v>
      </c>
    </row>
    <row r="9" spans="1:17" s="118" customFormat="1" ht="18" x14ac:dyDescent="0.25">
      <c r="A9" s="146" t="str">
        <f>VLOOKUP(E9,'LISTADO ATM'!$A$2:$C$902,3,0)</f>
        <v>DISTRITO NACIONAL</v>
      </c>
      <c r="B9" s="112" t="s">
        <v>2630</v>
      </c>
      <c r="C9" s="97">
        <v>44412.410219907404</v>
      </c>
      <c r="D9" s="97" t="s">
        <v>2176</v>
      </c>
      <c r="E9" s="131">
        <v>973</v>
      </c>
      <c r="F9" s="146" t="str">
        <f>VLOOKUP(E9,VIP!$A$2:$O14870,2,0)</f>
        <v>DRBR912</v>
      </c>
      <c r="G9" s="146" t="str">
        <f>VLOOKUP(E9,'LISTADO ATM'!$A$2:$B$901,2,0)</f>
        <v xml:space="preserve">ATM Oficina Sabana de la Mar </v>
      </c>
      <c r="H9" s="146" t="str">
        <f>VLOOKUP(E9,VIP!$A$2:$O19831,7,FALSE)</f>
        <v>Si</v>
      </c>
      <c r="I9" s="146" t="str">
        <f>VLOOKUP(E9,VIP!$A$2:$O11796,8,FALSE)</f>
        <v>Si</v>
      </c>
      <c r="J9" s="146" t="str">
        <f>VLOOKUP(E9,VIP!$A$2:$O11746,8,FALSE)</f>
        <v>Si</v>
      </c>
      <c r="K9" s="146" t="str">
        <f>VLOOKUP(E9,VIP!$A$2:$O15320,6,0)</f>
        <v>NO</v>
      </c>
      <c r="L9" s="136" t="s">
        <v>2215</v>
      </c>
      <c r="M9" s="145" t="s">
        <v>2540</v>
      </c>
      <c r="N9" s="96" t="s">
        <v>2448</v>
      </c>
      <c r="O9" s="146" t="s">
        <v>2450</v>
      </c>
      <c r="P9" s="96"/>
      <c r="Q9" s="163">
        <v>44413.61546296296</v>
      </c>
    </row>
    <row r="10" spans="1:17" s="118" customFormat="1" ht="18" x14ac:dyDescent="0.25">
      <c r="A10" s="146" t="str">
        <f>VLOOKUP(E10,'LISTADO ATM'!$A$2:$C$902,3,0)</f>
        <v>DISTRITO NACIONAL</v>
      </c>
      <c r="B10" s="112" t="s">
        <v>2642</v>
      </c>
      <c r="C10" s="97">
        <v>44412.489872685182</v>
      </c>
      <c r="D10" s="97" t="s">
        <v>2176</v>
      </c>
      <c r="E10" s="131">
        <v>564</v>
      </c>
      <c r="F10" s="146" t="str">
        <f>VLOOKUP(E10,VIP!$A$2:$O14880,2,0)</f>
        <v>DRBR168</v>
      </c>
      <c r="G10" s="146" t="str">
        <f>VLOOKUP(E10,'LISTADO ATM'!$A$2:$B$901,2,0)</f>
        <v xml:space="preserve">ATM Ministerio de Agricultura </v>
      </c>
      <c r="H10" s="146" t="str">
        <f>VLOOKUP(E10,VIP!$A$2:$O19841,7,FALSE)</f>
        <v>Si</v>
      </c>
      <c r="I10" s="146" t="str">
        <f>VLOOKUP(E10,VIP!$A$2:$O11806,8,FALSE)</f>
        <v>Si</v>
      </c>
      <c r="J10" s="146" t="str">
        <f>VLOOKUP(E10,VIP!$A$2:$O11756,8,FALSE)</f>
        <v>Si</v>
      </c>
      <c r="K10" s="146" t="str">
        <f>VLOOKUP(E10,VIP!$A$2:$O15330,6,0)</f>
        <v>NO</v>
      </c>
      <c r="L10" s="136" t="s">
        <v>2215</v>
      </c>
      <c r="M10" s="145" t="s">
        <v>2540</v>
      </c>
      <c r="N10" s="96" t="s">
        <v>2448</v>
      </c>
      <c r="O10" s="146" t="s">
        <v>2450</v>
      </c>
      <c r="P10" s="96"/>
      <c r="Q10" s="163">
        <v>44413.61546296296</v>
      </c>
    </row>
    <row r="11" spans="1:17" s="118" customFormat="1" ht="18" x14ac:dyDescent="0.25">
      <c r="A11" s="152" t="str">
        <f>VLOOKUP(E11,'LISTADO ATM'!$A$2:$C$902,3,0)</f>
        <v>DISTRITO NACIONAL</v>
      </c>
      <c r="B11" s="112" t="s">
        <v>2640</v>
      </c>
      <c r="C11" s="97">
        <v>44412.548541666663</v>
      </c>
      <c r="D11" s="97" t="s">
        <v>2176</v>
      </c>
      <c r="E11" s="131">
        <v>686</v>
      </c>
      <c r="F11" s="152" t="str">
        <f>VLOOKUP(E11,VIP!$A$2:$O14875,2,0)</f>
        <v>DRBR686</v>
      </c>
      <c r="G11" s="152" t="str">
        <f>VLOOKUP(E11,'LISTADO ATM'!$A$2:$B$901,2,0)</f>
        <v>ATM Autoservicio Oficina Máximo Gómez</v>
      </c>
      <c r="H11" s="152" t="str">
        <f>VLOOKUP(E11,VIP!$A$2:$O19836,7,FALSE)</f>
        <v>Si</v>
      </c>
      <c r="I11" s="152" t="str">
        <f>VLOOKUP(E11,VIP!$A$2:$O11801,8,FALSE)</f>
        <v>Si</v>
      </c>
      <c r="J11" s="152" t="str">
        <f>VLOOKUP(E11,VIP!$A$2:$O11751,8,FALSE)</f>
        <v>Si</v>
      </c>
      <c r="K11" s="152" t="str">
        <f>VLOOKUP(E11,VIP!$A$2:$O15325,6,0)</f>
        <v>NO</v>
      </c>
      <c r="L11" s="136" t="s">
        <v>2215</v>
      </c>
      <c r="M11" s="145" t="s">
        <v>2540</v>
      </c>
      <c r="N11" s="96" t="s">
        <v>2448</v>
      </c>
      <c r="O11" s="152" t="s">
        <v>2450</v>
      </c>
      <c r="P11" s="96"/>
      <c r="Q11" s="163">
        <v>44413.440648148149</v>
      </c>
    </row>
    <row r="12" spans="1:17" s="118" customFormat="1" ht="18" x14ac:dyDescent="0.25">
      <c r="A12" s="152" t="str">
        <f>VLOOKUP(E12,'LISTADO ATM'!$A$2:$C$902,3,0)</f>
        <v>DISTRITO NACIONAL</v>
      </c>
      <c r="B12" s="112" t="s">
        <v>2633</v>
      </c>
      <c r="C12" s="97">
        <v>44412.600312499999</v>
      </c>
      <c r="D12" s="97" t="s">
        <v>2176</v>
      </c>
      <c r="E12" s="131">
        <v>517</v>
      </c>
      <c r="F12" s="152" t="str">
        <f>VLOOKUP(E12,VIP!$A$2:$O14866,2,0)</f>
        <v>DRBR517</v>
      </c>
      <c r="G12" s="152" t="str">
        <f>VLOOKUP(E12,'LISTADO ATM'!$A$2:$B$901,2,0)</f>
        <v xml:space="preserve">ATM Autobanco Oficina Sans Soucí </v>
      </c>
      <c r="H12" s="152" t="str">
        <f>VLOOKUP(E12,VIP!$A$2:$O19827,7,FALSE)</f>
        <v>Si</v>
      </c>
      <c r="I12" s="152" t="str">
        <f>VLOOKUP(E12,VIP!$A$2:$O11792,8,FALSE)</f>
        <v>Si</v>
      </c>
      <c r="J12" s="152" t="str">
        <f>VLOOKUP(E12,VIP!$A$2:$O11742,8,FALSE)</f>
        <v>Si</v>
      </c>
      <c r="K12" s="152" t="str">
        <f>VLOOKUP(E12,VIP!$A$2:$O15316,6,0)</f>
        <v>SI</v>
      </c>
      <c r="L12" s="136" t="s">
        <v>2215</v>
      </c>
      <c r="M12" s="145" t="s">
        <v>2540</v>
      </c>
      <c r="N12" s="96" t="s">
        <v>2448</v>
      </c>
      <c r="O12" s="152" t="s">
        <v>2450</v>
      </c>
      <c r="P12" s="96"/>
      <c r="Q12" s="163">
        <v>44413.61546296296</v>
      </c>
    </row>
    <row r="13" spans="1:17" s="118" customFormat="1" ht="18" x14ac:dyDescent="0.25">
      <c r="A13" s="152" t="str">
        <f>VLOOKUP(E13,'LISTADO ATM'!$A$2:$C$902,3,0)</f>
        <v>DISTRITO NACIONAL</v>
      </c>
      <c r="B13" s="112" t="s">
        <v>2647</v>
      </c>
      <c r="C13" s="97">
        <v>44412.651909722219</v>
      </c>
      <c r="D13" s="97" t="s">
        <v>2176</v>
      </c>
      <c r="E13" s="131">
        <v>545</v>
      </c>
      <c r="F13" s="152" t="str">
        <f>VLOOKUP(E13,VIP!$A$2:$O14870,2,0)</f>
        <v>DRBR995</v>
      </c>
      <c r="G13" s="152" t="str">
        <f>VLOOKUP(E13,'LISTADO ATM'!$A$2:$B$901,2,0)</f>
        <v xml:space="preserve">ATM Oficina Isabel La Católica II  </v>
      </c>
      <c r="H13" s="152" t="str">
        <f>VLOOKUP(E13,VIP!$A$2:$O19831,7,FALSE)</f>
        <v>Si</v>
      </c>
      <c r="I13" s="152" t="str">
        <f>VLOOKUP(E13,VIP!$A$2:$O11796,8,FALSE)</f>
        <v>Si</v>
      </c>
      <c r="J13" s="152" t="str">
        <f>VLOOKUP(E13,VIP!$A$2:$O11746,8,FALSE)</f>
        <v>Si</v>
      </c>
      <c r="K13" s="152" t="str">
        <f>VLOOKUP(E13,VIP!$A$2:$O15320,6,0)</f>
        <v>NO</v>
      </c>
      <c r="L13" s="136" t="s">
        <v>2215</v>
      </c>
      <c r="M13" s="145" t="s">
        <v>2540</v>
      </c>
      <c r="N13" s="96" t="s">
        <v>2598</v>
      </c>
      <c r="O13" s="152" t="s">
        <v>2450</v>
      </c>
      <c r="P13" s="96"/>
      <c r="Q13" s="163">
        <v>44413.61546296296</v>
      </c>
    </row>
    <row r="14" spans="1:17" s="118" customFormat="1" ht="18" x14ac:dyDescent="0.25">
      <c r="A14" s="152" t="str">
        <f>VLOOKUP(E14,'LISTADO ATM'!$A$2:$C$902,3,0)</f>
        <v>DISTRITO NACIONAL</v>
      </c>
      <c r="B14" s="112" t="s">
        <v>2646</v>
      </c>
      <c r="C14" s="97">
        <v>44412.653275462966</v>
      </c>
      <c r="D14" s="97" t="s">
        <v>2176</v>
      </c>
      <c r="E14" s="131">
        <v>378</v>
      </c>
      <c r="F14" s="152" t="str">
        <f>VLOOKUP(E14,VIP!$A$2:$O14869,2,0)</f>
        <v>DRBR378</v>
      </c>
      <c r="G14" s="152" t="str">
        <f>VLOOKUP(E14,'LISTADO ATM'!$A$2:$B$901,2,0)</f>
        <v>ATM UNP Villa Flores</v>
      </c>
      <c r="H14" s="152" t="str">
        <f>VLOOKUP(E14,VIP!$A$2:$O19830,7,FALSE)</f>
        <v>N/A</v>
      </c>
      <c r="I14" s="152" t="str">
        <f>VLOOKUP(E14,VIP!$A$2:$O11795,8,FALSE)</f>
        <v>N/A</v>
      </c>
      <c r="J14" s="152" t="str">
        <f>VLOOKUP(E14,VIP!$A$2:$O11745,8,FALSE)</f>
        <v>N/A</v>
      </c>
      <c r="K14" s="152" t="str">
        <f>VLOOKUP(E14,VIP!$A$2:$O15319,6,0)</f>
        <v>N/A</v>
      </c>
      <c r="L14" s="136" t="s">
        <v>2215</v>
      </c>
      <c r="M14" s="145" t="s">
        <v>2540</v>
      </c>
      <c r="N14" s="96" t="s">
        <v>2598</v>
      </c>
      <c r="O14" s="152" t="s">
        <v>2450</v>
      </c>
      <c r="P14" s="96"/>
      <c r="Q14" s="163">
        <v>44413.440648148149</v>
      </c>
    </row>
    <row r="15" spans="1:17" s="118" customFormat="1" ht="18" x14ac:dyDescent="0.25">
      <c r="A15" s="152" t="str">
        <f>VLOOKUP(E15,'LISTADO ATM'!$A$2:$C$902,3,0)</f>
        <v>NORTE</v>
      </c>
      <c r="B15" s="112" t="s">
        <v>2644</v>
      </c>
      <c r="C15" s="97">
        <v>44412.660636574074</v>
      </c>
      <c r="D15" s="97" t="s">
        <v>2177</v>
      </c>
      <c r="E15" s="131">
        <v>747</v>
      </c>
      <c r="F15" s="152" t="str">
        <f>VLOOKUP(E15,VIP!$A$2:$O14867,2,0)</f>
        <v>DRBR200</v>
      </c>
      <c r="G15" s="152" t="str">
        <f>VLOOKUP(E15,'LISTADO ATM'!$A$2:$B$901,2,0)</f>
        <v xml:space="preserve">ATM Club BR (Santiago) </v>
      </c>
      <c r="H15" s="152" t="str">
        <f>VLOOKUP(E15,VIP!$A$2:$O19828,7,FALSE)</f>
        <v>Si</v>
      </c>
      <c r="I15" s="152" t="str">
        <f>VLOOKUP(E15,VIP!$A$2:$O11793,8,FALSE)</f>
        <v>Si</v>
      </c>
      <c r="J15" s="152" t="str">
        <f>VLOOKUP(E15,VIP!$A$2:$O11743,8,FALSE)</f>
        <v>Si</v>
      </c>
      <c r="K15" s="152" t="str">
        <f>VLOOKUP(E15,VIP!$A$2:$O15317,6,0)</f>
        <v>SI</v>
      </c>
      <c r="L15" s="136" t="s">
        <v>2215</v>
      </c>
      <c r="M15" s="145" t="s">
        <v>2540</v>
      </c>
      <c r="N15" s="145" t="s">
        <v>2599</v>
      </c>
      <c r="O15" s="152" t="s">
        <v>2588</v>
      </c>
      <c r="P15" s="96"/>
      <c r="Q15" s="163">
        <v>44413.440648148149</v>
      </c>
    </row>
    <row r="16" spans="1:17" s="118" customFormat="1" ht="18" x14ac:dyDescent="0.25">
      <c r="A16" s="152" t="str">
        <f>VLOOKUP(E16,'LISTADO ATM'!$A$2:$C$902,3,0)</f>
        <v>ESTE</v>
      </c>
      <c r="B16" s="112" t="s">
        <v>2673</v>
      </c>
      <c r="C16" s="97">
        <v>44412.849016203705</v>
      </c>
      <c r="D16" s="97" t="s">
        <v>2176</v>
      </c>
      <c r="E16" s="131">
        <v>824</v>
      </c>
      <c r="F16" s="152" t="str">
        <f>VLOOKUP(E16,VIP!$A$2:$O14898,2,0)</f>
        <v>DRBR824</v>
      </c>
      <c r="G16" s="152" t="str">
        <f>VLOOKUP(E16,'LISTADO ATM'!$A$2:$B$901,2,0)</f>
        <v xml:space="preserve">ATM Multiplaza (Higuey) </v>
      </c>
      <c r="H16" s="152" t="str">
        <f>VLOOKUP(E16,VIP!$A$2:$O19859,7,FALSE)</f>
        <v>Si</v>
      </c>
      <c r="I16" s="152" t="str">
        <f>VLOOKUP(E16,VIP!$A$2:$O11824,8,FALSE)</f>
        <v>Si</v>
      </c>
      <c r="J16" s="152" t="str">
        <f>VLOOKUP(E16,VIP!$A$2:$O11774,8,FALSE)</f>
        <v>Si</v>
      </c>
      <c r="K16" s="152" t="str">
        <f>VLOOKUP(E16,VIP!$A$2:$O15348,6,0)</f>
        <v>NO</v>
      </c>
      <c r="L16" s="136" t="s">
        <v>2215</v>
      </c>
      <c r="M16" s="145" t="s">
        <v>2540</v>
      </c>
      <c r="N16" s="145" t="s">
        <v>2599</v>
      </c>
      <c r="O16" s="152" t="s">
        <v>2450</v>
      </c>
      <c r="P16" s="96"/>
      <c r="Q16" s="163">
        <v>44413.61546296296</v>
      </c>
    </row>
    <row r="17" spans="1:23" s="118" customFormat="1" ht="18" x14ac:dyDescent="0.25">
      <c r="A17" s="152" t="str">
        <f>VLOOKUP(E17,'LISTADO ATM'!$A$2:$C$902,3,0)</f>
        <v>DISTRITO NACIONAL</v>
      </c>
      <c r="B17" s="112" t="s">
        <v>2672</v>
      </c>
      <c r="C17" s="97">
        <v>44412.849490740744</v>
      </c>
      <c r="D17" s="97" t="s">
        <v>2176</v>
      </c>
      <c r="E17" s="131">
        <v>610</v>
      </c>
      <c r="F17" s="152" t="str">
        <f>VLOOKUP(E17,VIP!$A$2:$O14897,2,0)</f>
        <v>DRBR610</v>
      </c>
      <c r="G17" s="152" t="str">
        <f>VLOOKUP(E17,'LISTADO ATM'!$A$2:$B$901,2,0)</f>
        <v xml:space="preserve">ATM EDEESTE </v>
      </c>
      <c r="H17" s="152" t="str">
        <f>VLOOKUP(E17,VIP!$A$2:$O19858,7,FALSE)</f>
        <v>Si</v>
      </c>
      <c r="I17" s="152" t="str">
        <f>VLOOKUP(E17,VIP!$A$2:$O11823,8,FALSE)</f>
        <v>Si</v>
      </c>
      <c r="J17" s="152" t="str">
        <f>VLOOKUP(E17,VIP!$A$2:$O11773,8,FALSE)</f>
        <v>Si</v>
      </c>
      <c r="K17" s="152" t="str">
        <f>VLOOKUP(E17,VIP!$A$2:$O15347,6,0)</f>
        <v>NO</v>
      </c>
      <c r="L17" s="136" t="s">
        <v>2215</v>
      </c>
      <c r="M17" s="145" t="s">
        <v>2540</v>
      </c>
      <c r="N17" s="96" t="s">
        <v>2448</v>
      </c>
      <c r="O17" s="152" t="s">
        <v>2450</v>
      </c>
      <c r="P17" s="96"/>
      <c r="Q17" s="163">
        <v>44413.61546296296</v>
      </c>
    </row>
    <row r="18" spans="1:23" s="118" customFormat="1" ht="18" x14ac:dyDescent="0.25">
      <c r="A18" s="152" t="str">
        <f>VLOOKUP(E18,'LISTADO ATM'!$A$2:$C$902,3,0)</f>
        <v>NORTE</v>
      </c>
      <c r="B18" s="112" t="s">
        <v>2702</v>
      </c>
      <c r="C18" s="97">
        <v>44413.431030092594</v>
      </c>
      <c r="D18" s="97" t="s">
        <v>2177</v>
      </c>
      <c r="E18" s="131">
        <v>282</v>
      </c>
      <c r="F18" s="152" t="str">
        <f>VLOOKUP(E18,VIP!$A$2:$O14884,2,0)</f>
        <v>DRBR282</v>
      </c>
      <c r="G18" s="152" t="str">
        <f>VLOOKUP(E18,'LISTADO ATM'!$A$2:$B$901,2,0)</f>
        <v xml:space="preserve">ATM Autobanco Nibaje </v>
      </c>
      <c r="H18" s="152" t="str">
        <f>VLOOKUP(E18,VIP!$A$2:$O19845,7,FALSE)</f>
        <v>Si</v>
      </c>
      <c r="I18" s="152" t="str">
        <f>VLOOKUP(E18,VIP!$A$2:$O11810,8,FALSE)</f>
        <v>Si</v>
      </c>
      <c r="J18" s="152" t="str">
        <f>VLOOKUP(E18,VIP!$A$2:$O11760,8,FALSE)</f>
        <v>Si</v>
      </c>
      <c r="K18" s="152" t="str">
        <f>VLOOKUP(E18,VIP!$A$2:$O15334,6,0)</f>
        <v>NO</v>
      </c>
      <c r="L18" s="136" t="s">
        <v>2215</v>
      </c>
      <c r="M18" s="145" t="s">
        <v>2540</v>
      </c>
      <c r="N18" s="145" t="s">
        <v>2599</v>
      </c>
      <c r="O18" s="152" t="s">
        <v>2588</v>
      </c>
      <c r="P18" s="96"/>
      <c r="Q18" s="163">
        <v>44413.61546296296</v>
      </c>
    </row>
    <row r="19" spans="1:23" s="118" customFormat="1" ht="18" x14ac:dyDescent="0.25">
      <c r="A19" s="152" t="str">
        <f>VLOOKUP(E19,'LISTADO ATM'!$A$2:$C$902,3,0)</f>
        <v>NORTE</v>
      </c>
      <c r="B19" s="112" t="s">
        <v>2701</v>
      </c>
      <c r="C19" s="97">
        <v>44413.431875000002</v>
      </c>
      <c r="D19" s="97" t="s">
        <v>2177</v>
      </c>
      <c r="E19" s="131">
        <v>638</v>
      </c>
      <c r="F19" s="152" t="str">
        <f>VLOOKUP(E19,VIP!$A$2:$O14883,2,0)</f>
        <v>DRBR638</v>
      </c>
      <c r="G19" s="152" t="str">
        <f>VLOOKUP(E19,'LISTADO ATM'!$A$2:$B$901,2,0)</f>
        <v xml:space="preserve">ATM S/M Yoma </v>
      </c>
      <c r="H19" s="152" t="str">
        <f>VLOOKUP(E19,VIP!$A$2:$O19844,7,FALSE)</f>
        <v>Si</v>
      </c>
      <c r="I19" s="152" t="str">
        <f>VLOOKUP(E19,VIP!$A$2:$O11809,8,FALSE)</f>
        <v>Si</v>
      </c>
      <c r="J19" s="152" t="str">
        <f>VLOOKUP(E19,VIP!$A$2:$O11759,8,FALSE)</f>
        <v>Si</v>
      </c>
      <c r="K19" s="152" t="str">
        <f>VLOOKUP(E19,VIP!$A$2:$O15333,6,0)</f>
        <v>NO</v>
      </c>
      <c r="L19" s="136" t="s">
        <v>2215</v>
      </c>
      <c r="M19" s="145" t="s">
        <v>2540</v>
      </c>
      <c r="N19" s="145" t="s">
        <v>2599</v>
      </c>
      <c r="O19" s="152" t="s">
        <v>2588</v>
      </c>
      <c r="P19" s="96"/>
      <c r="Q19" s="163">
        <v>44413.61546296296</v>
      </c>
    </row>
    <row r="20" spans="1:23" s="118" customFormat="1" ht="18" x14ac:dyDescent="0.25">
      <c r="A20" s="152" t="str">
        <f>VLOOKUP(E20,'LISTADO ATM'!$A$2:$C$902,3,0)</f>
        <v>ESTE</v>
      </c>
      <c r="B20" s="112" t="s">
        <v>2713</v>
      </c>
      <c r="C20" s="97">
        <v>44413.447928240741</v>
      </c>
      <c r="D20" s="97" t="s">
        <v>2464</v>
      </c>
      <c r="E20" s="131">
        <v>661</v>
      </c>
      <c r="F20" s="152" t="str">
        <f>VLOOKUP(E20,VIP!$A$2:$O14895,2,0)</f>
        <v>DRBR661</v>
      </c>
      <c r="G20" s="152" t="str">
        <f>VLOOKUP(E20,'LISTADO ATM'!$A$2:$B$901,2,0)</f>
        <v xml:space="preserve">ATM Almacenes Iberia (San Pedro) </v>
      </c>
      <c r="H20" s="152" t="str">
        <f>VLOOKUP(E20,VIP!$A$2:$O19856,7,FALSE)</f>
        <v>N/A</v>
      </c>
      <c r="I20" s="152" t="str">
        <f>VLOOKUP(E20,VIP!$A$2:$O11821,8,FALSE)</f>
        <v>N/A</v>
      </c>
      <c r="J20" s="152" t="str">
        <f>VLOOKUP(E20,VIP!$A$2:$O11771,8,FALSE)</f>
        <v>N/A</v>
      </c>
      <c r="K20" s="152" t="str">
        <f>VLOOKUP(E20,VIP!$A$2:$O15345,6,0)</f>
        <v>N/A</v>
      </c>
      <c r="L20" s="136" t="s">
        <v>2714</v>
      </c>
      <c r="M20" s="145" t="s">
        <v>2540</v>
      </c>
      <c r="N20" s="145" t="s">
        <v>2599</v>
      </c>
      <c r="O20" s="152" t="s">
        <v>2715</v>
      </c>
      <c r="P20" s="96" t="s">
        <v>2717</v>
      </c>
      <c r="Q20" s="163" t="s">
        <v>2714</v>
      </c>
    </row>
    <row r="21" spans="1:23" s="118" customFormat="1" ht="18" x14ac:dyDescent="0.25">
      <c r="A21" s="152" t="str">
        <f>VLOOKUP(E21,'LISTADO ATM'!$A$2:$C$902,3,0)</f>
        <v>NORTE</v>
      </c>
      <c r="B21" s="112" t="s">
        <v>2712</v>
      </c>
      <c r="C21" s="97">
        <v>44413.44935185185</v>
      </c>
      <c r="D21" s="97" t="s">
        <v>2464</v>
      </c>
      <c r="E21" s="131">
        <v>664</v>
      </c>
      <c r="F21" s="152" t="str">
        <f>VLOOKUP(E21,VIP!$A$2:$O14894,2,0)</f>
        <v>DRBR664</v>
      </c>
      <c r="G21" s="152" t="str">
        <f>VLOOKUP(E21,'LISTADO ATM'!$A$2:$B$901,2,0)</f>
        <v>ATM S/M Asfer (Constanza)</v>
      </c>
      <c r="H21" s="152" t="str">
        <f>VLOOKUP(E21,VIP!$A$2:$O19855,7,FALSE)</f>
        <v>N/A</v>
      </c>
      <c r="I21" s="152" t="str">
        <f>VLOOKUP(E21,VIP!$A$2:$O11820,8,FALSE)</f>
        <v>N/A</v>
      </c>
      <c r="J21" s="152" t="str">
        <f>VLOOKUP(E21,VIP!$A$2:$O11770,8,FALSE)</f>
        <v>N/A</v>
      </c>
      <c r="K21" s="152" t="str">
        <f>VLOOKUP(E21,VIP!$A$2:$O15344,6,0)</f>
        <v>N/A</v>
      </c>
      <c r="L21" s="136" t="s">
        <v>2714</v>
      </c>
      <c r="M21" s="145" t="s">
        <v>2540</v>
      </c>
      <c r="N21" s="145" t="s">
        <v>2599</v>
      </c>
      <c r="O21" s="152" t="s">
        <v>2715</v>
      </c>
      <c r="P21" s="96" t="s">
        <v>2717</v>
      </c>
      <c r="Q21" s="163" t="s">
        <v>2714</v>
      </c>
    </row>
    <row r="22" spans="1:23" s="118" customFormat="1" ht="18" x14ac:dyDescent="0.25">
      <c r="A22" s="152" t="str">
        <f>VLOOKUP(E22,'LISTADO ATM'!$A$2:$C$902,3,0)</f>
        <v>NORTE</v>
      </c>
      <c r="B22" s="112" t="s">
        <v>2709</v>
      </c>
      <c r="C22" s="97">
        <v>44413.45579861111</v>
      </c>
      <c r="D22" s="97" t="s">
        <v>2464</v>
      </c>
      <c r="E22" s="131">
        <v>882</v>
      </c>
      <c r="F22" s="152" t="str">
        <f>VLOOKUP(E22,VIP!$A$2:$O14891,2,0)</f>
        <v>DRBR882</v>
      </c>
      <c r="G22" s="152" t="str">
        <f>VLOOKUP(E22,'LISTADO ATM'!$A$2:$B$901,2,0)</f>
        <v xml:space="preserve">ATM Oficina Moca II </v>
      </c>
      <c r="H22" s="152" t="str">
        <f>VLOOKUP(E22,VIP!$A$2:$O19852,7,FALSE)</f>
        <v>Si</v>
      </c>
      <c r="I22" s="152" t="str">
        <f>VLOOKUP(E22,VIP!$A$2:$O11817,8,FALSE)</f>
        <v>Si</v>
      </c>
      <c r="J22" s="152" t="str">
        <f>VLOOKUP(E22,VIP!$A$2:$O11767,8,FALSE)</f>
        <v>Si</v>
      </c>
      <c r="K22" s="152" t="str">
        <f>VLOOKUP(E22,VIP!$A$2:$O15341,6,0)</f>
        <v>SI</v>
      </c>
      <c r="L22" s="136" t="s">
        <v>2714</v>
      </c>
      <c r="M22" s="145" t="s">
        <v>2540</v>
      </c>
      <c r="N22" s="145" t="s">
        <v>2599</v>
      </c>
      <c r="O22" s="152" t="s">
        <v>2715</v>
      </c>
      <c r="P22" s="96" t="s">
        <v>2717</v>
      </c>
      <c r="Q22" s="163" t="s">
        <v>2714</v>
      </c>
    </row>
    <row r="23" spans="1:23" s="118" customFormat="1" ht="18" x14ac:dyDescent="0.25">
      <c r="A23" s="152" t="str">
        <f>VLOOKUP(E23,'LISTADO ATM'!$A$2:$C$902,3,0)</f>
        <v>DISTRITO NACIONAL</v>
      </c>
      <c r="B23" s="112" t="s">
        <v>2748</v>
      </c>
      <c r="C23" s="97">
        <v>44413.634201388886</v>
      </c>
      <c r="D23" s="97" t="s">
        <v>2464</v>
      </c>
      <c r="E23" s="131">
        <v>410</v>
      </c>
      <c r="F23" s="152" t="str">
        <f>VLOOKUP(E23,VIP!$A$2:$O14888,2,0)</f>
        <v>DRBR410</v>
      </c>
      <c r="G23" s="152" t="str">
        <f>VLOOKUP(E23,'LISTADO ATM'!$A$2:$B$901,2,0)</f>
        <v xml:space="preserve">ATM Oficina Las Palmas de Herrera II </v>
      </c>
      <c r="H23" s="152" t="str">
        <f>VLOOKUP(E23,VIP!$A$2:$O19849,7,FALSE)</f>
        <v>Si</v>
      </c>
      <c r="I23" s="152" t="str">
        <f>VLOOKUP(E23,VIP!$A$2:$O11814,8,FALSE)</f>
        <v>Si</v>
      </c>
      <c r="J23" s="152" t="str">
        <f>VLOOKUP(E23,VIP!$A$2:$O11764,8,FALSE)</f>
        <v>Si</v>
      </c>
      <c r="K23" s="152" t="str">
        <f>VLOOKUP(E23,VIP!$A$2:$O15338,6,0)</f>
        <v>NO</v>
      </c>
      <c r="L23" s="136" t="s">
        <v>2714</v>
      </c>
      <c r="M23" s="145" t="s">
        <v>2540</v>
      </c>
      <c r="N23" s="145" t="s">
        <v>2599</v>
      </c>
      <c r="O23" s="152" t="s">
        <v>2715</v>
      </c>
      <c r="P23" s="96" t="s">
        <v>2717</v>
      </c>
      <c r="Q23" s="145" t="s">
        <v>2714</v>
      </c>
    </row>
    <row r="24" spans="1:23" s="118" customFormat="1" ht="18" x14ac:dyDescent="0.25">
      <c r="A24" s="152" t="str">
        <f>VLOOKUP(E24,'LISTADO ATM'!$A$2:$C$902,3,0)</f>
        <v>DISTRITO NACIONAL</v>
      </c>
      <c r="B24" s="112" t="s">
        <v>2747</v>
      </c>
      <c r="C24" s="97">
        <v>44413.635231481479</v>
      </c>
      <c r="D24" s="97" t="s">
        <v>2464</v>
      </c>
      <c r="E24" s="131">
        <v>946</v>
      </c>
      <c r="F24" s="152" t="str">
        <f>VLOOKUP(E24,VIP!$A$2:$O14887,2,0)</f>
        <v>DRBR24R</v>
      </c>
      <c r="G24" s="152" t="str">
        <f>VLOOKUP(E24,'LISTADO ATM'!$A$2:$B$901,2,0)</f>
        <v xml:space="preserve">ATM Oficina Núñez de Cáceres I </v>
      </c>
      <c r="H24" s="152" t="str">
        <f>VLOOKUP(E24,VIP!$A$2:$O19848,7,FALSE)</f>
        <v>Si</v>
      </c>
      <c r="I24" s="152" t="str">
        <f>VLOOKUP(E24,VIP!$A$2:$O11813,8,FALSE)</f>
        <v>Si</v>
      </c>
      <c r="J24" s="152" t="str">
        <f>VLOOKUP(E24,VIP!$A$2:$O11763,8,FALSE)</f>
        <v>Si</v>
      </c>
      <c r="K24" s="152" t="str">
        <f>VLOOKUP(E24,VIP!$A$2:$O15337,6,0)</f>
        <v>NO</v>
      </c>
      <c r="L24" s="136" t="s">
        <v>2714</v>
      </c>
      <c r="M24" s="145" t="s">
        <v>2540</v>
      </c>
      <c r="N24" s="145" t="s">
        <v>2599</v>
      </c>
      <c r="O24" s="152" t="s">
        <v>2715</v>
      </c>
      <c r="P24" s="96" t="s">
        <v>2717</v>
      </c>
      <c r="Q24" s="145" t="s">
        <v>2714</v>
      </c>
    </row>
    <row r="25" spans="1:23" s="118" customFormat="1" ht="18" x14ac:dyDescent="0.25">
      <c r="A25" s="152" t="str">
        <f>VLOOKUP(E25,'LISTADO ATM'!$A$2:$C$902,3,0)</f>
        <v>SUR</v>
      </c>
      <c r="B25" s="112" t="s">
        <v>2635</v>
      </c>
      <c r="C25" s="97">
        <v>44412.570601851854</v>
      </c>
      <c r="D25" s="97" t="s">
        <v>2176</v>
      </c>
      <c r="E25" s="131">
        <v>582</v>
      </c>
      <c r="F25" s="152" t="str">
        <f>VLOOKUP(E25,VIP!$A$2:$O14869,2,0)</f>
        <v xml:space="preserve">DRBR582 </v>
      </c>
      <c r="G25" s="152" t="str">
        <f>VLOOKUP(E25,'LISTADO ATM'!$A$2:$B$901,2,0)</f>
        <v>ATM Estación Sabana Yegua</v>
      </c>
      <c r="H25" s="152" t="str">
        <f>VLOOKUP(E25,VIP!$A$2:$O19830,7,FALSE)</f>
        <v>N/A</v>
      </c>
      <c r="I25" s="152" t="str">
        <f>VLOOKUP(E25,VIP!$A$2:$O11795,8,FALSE)</f>
        <v>N/A</v>
      </c>
      <c r="J25" s="152" t="str">
        <f>VLOOKUP(E25,VIP!$A$2:$O11745,8,FALSE)</f>
        <v>N/A</v>
      </c>
      <c r="K25" s="152" t="str">
        <f>VLOOKUP(E25,VIP!$A$2:$O15319,6,0)</f>
        <v>N/A</v>
      </c>
      <c r="L25" s="136" t="s">
        <v>2241</v>
      </c>
      <c r="M25" s="145" t="s">
        <v>2540</v>
      </c>
      <c r="N25" s="96" t="s">
        <v>2448</v>
      </c>
      <c r="O25" s="152" t="s">
        <v>2450</v>
      </c>
      <c r="P25" s="96"/>
      <c r="Q25" s="163">
        <v>44413.61546296296</v>
      </c>
    </row>
    <row r="26" spans="1:23" s="118" customFormat="1" ht="18" x14ac:dyDescent="0.25">
      <c r="A26" s="152" t="str">
        <f>VLOOKUP(E26,'LISTADO ATM'!$A$2:$C$902,3,0)</f>
        <v>DISTRITO NACIONAL</v>
      </c>
      <c r="B26" s="112" t="s">
        <v>2669</v>
      </c>
      <c r="C26" s="97">
        <v>44412.851967592593</v>
      </c>
      <c r="D26" s="97" t="s">
        <v>2176</v>
      </c>
      <c r="E26" s="131">
        <v>435</v>
      </c>
      <c r="F26" s="152" t="str">
        <f>VLOOKUP(E26,VIP!$A$2:$O14894,2,0)</f>
        <v>DRBR435</v>
      </c>
      <c r="G26" s="152" t="str">
        <f>VLOOKUP(E26,'LISTADO ATM'!$A$2:$B$901,2,0)</f>
        <v xml:space="preserve">ATM Autobanco Torre I </v>
      </c>
      <c r="H26" s="152" t="str">
        <f>VLOOKUP(E26,VIP!$A$2:$O19855,7,FALSE)</f>
        <v>Si</v>
      </c>
      <c r="I26" s="152" t="str">
        <f>VLOOKUP(E26,VIP!$A$2:$O11820,8,FALSE)</f>
        <v>Si</v>
      </c>
      <c r="J26" s="152" t="str">
        <f>VLOOKUP(E26,VIP!$A$2:$O11770,8,FALSE)</f>
        <v>Si</v>
      </c>
      <c r="K26" s="152" t="str">
        <f>VLOOKUP(E26,VIP!$A$2:$O15344,6,0)</f>
        <v>SI</v>
      </c>
      <c r="L26" s="136" t="s">
        <v>2241</v>
      </c>
      <c r="M26" s="145" t="s">
        <v>2540</v>
      </c>
      <c r="N26" s="145" t="s">
        <v>2599</v>
      </c>
      <c r="O26" s="152" t="s">
        <v>2450</v>
      </c>
      <c r="P26" s="96"/>
      <c r="Q26" s="163">
        <v>44413.440648148149</v>
      </c>
    </row>
    <row r="27" spans="1:23" ht="18" x14ac:dyDescent="0.25">
      <c r="A27" s="153" t="str">
        <f>VLOOKUP(E27,'LISTADO ATM'!$A$2:$C$902,3,0)</f>
        <v>DISTRITO NACIONAL</v>
      </c>
      <c r="B27" s="112" t="s">
        <v>2668</v>
      </c>
      <c r="C27" s="97">
        <v>44412.853634259256</v>
      </c>
      <c r="D27" s="97" t="s">
        <v>2176</v>
      </c>
      <c r="E27" s="131">
        <v>437</v>
      </c>
      <c r="F27" s="153" t="str">
        <f>VLOOKUP(E27,VIP!$A$2:$O14893,2,0)</f>
        <v>DRBR437</v>
      </c>
      <c r="G27" s="153" t="str">
        <f>VLOOKUP(E27,'LISTADO ATM'!$A$2:$B$901,2,0)</f>
        <v xml:space="preserve">ATM Autobanco Torre III </v>
      </c>
      <c r="H27" s="153" t="str">
        <f>VLOOKUP(E27,VIP!$A$2:$O19854,7,FALSE)</f>
        <v>Si</v>
      </c>
      <c r="I27" s="153" t="str">
        <f>VLOOKUP(E27,VIP!$A$2:$O11819,8,FALSE)</f>
        <v>Si</v>
      </c>
      <c r="J27" s="153" t="str">
        <f>VLOOKUP(E27,VIP!$A$2:$O11769,8,FALSE)</f>
        <v>Si</v>
      </c>
      <c r="K27" s="153" t="str">
        <f>VLOOKUP(E27,VIP!$A$2:$O15343,6,0)</f>
        <v>SI</v>
      </c>
      <c r="L27" s="136" t="s">
        <v>2241</v>
      </c>
      <c r="M27" s="145" t="s">
        <v>2540</v>
      </c>
      <c r="N27" s="145" t="s">
        <v>2599</v>
      </c>
      <c r="O27" s="153" t="s">
        <v>2450</v>
      </c>
      <c r="P27" s="96"/>
      <c r="Q27" s="163">
        <v>44413.440648148149</v>
      </c>
      <c r="R27" s="44"/>
      <c r="S27" s="102"/>
      <c r="T27" s="102"/>
      <c r="U27" s="102"/>
      <c r="V27" s="78"/>
      <c r="W27" s="69"/>
    </row>
    <row r="28" spans="1:23" ht="18" x14ac:dyDescent="0.25">
      <c r="A28" s="153" t="str">
        <f>VLOOKUP(E28,'LISTADO ATM'!$A$2:$C$902,3,0)</f>
        <v>DISTRITO NACIONAL</v>
      </c>
      <c r="B28" s="112" t="s">
        <v>2667</v>
      </c>
      <c r="C28" s="97">
        <v>44412.854525462964</v>
      </c>
      <c r="D28" s="97" t="s">
        <v>2176</v>
      </c>
      <c r="E28" s="131">
        <v>436</v>
      </c>
      <c r="F28" s="153" t="str">
        <f>VLOOKUP(E28,VIP!$A$2:$O14892,2,0)</f>
        <v>DRBR436</v>
      </c>
      <c r="G28" s="153" t="str">
        <f>VLOOKUP(E28,'LISTADO ATM'!$A$2:$B$901,2,0)</f>
        <v xml:space="preserve">ATM Autobanco Torre II </v>
      </c>
      <c r="H28" s="153" t="str">
        <f>VLOOKUP(E28,VIP!$A$2:$O19853,7,FALSE)</f>
        <v>Si</v>
      </c>
      <c r="I28" s="153" t="str">
        <f>VLOOKUP(E28,VIP!$A$2:$O11818,8,FALSE)</f>
        <v>Si</v>
      </c>
      <c r="J28" s="153" t="str">
        <f>VLOOKUP(E28,VIP!$A$2:$O11768,8,FALSE)</f>
        <v>Si</v>
      </c>
      <c r="K28" s="153" t="str">
        <f>VLOOKUP(E28,VIP!$A$2:$O15342,6,0)</f>
        <v>SI</v>
      </c>
      <c r="L28" s="136" t="s">
        <v>2241</v>
      </c>
      <c r="M28" s="145" t="s">
        <v>2540</v>
      </c>
      <c r="N28" s="145" t="s">
        <v>2599</v>
      </c>
      <c r="O28" s="153" t="s">
        <v>2450</v>
      </c>
      <c r="P28" s="96"/>
      <c r="Q28" s="163">
        <v>44413.440648148149</v>
      </c>
      <c r="R28" s="44"/>
      <c r="S28" s="102"/>
      <c r="T28" s="102"/>
      <c r="U28" s="102"/>
      <c r="V28" s="78"/>
      <c r="W28" s="69"/>
    </row>
    <row r="29" spans="1:23" ht="18" x14ac:dyDescent="0.25">
      <c r="A29" s="153" t="str">
        <f>VLOOKUP(E29,'LISTADO ATM'!$A$2:$C$902,3,0)</f>
        <v>DISTRITO NACIONAL</v>
      </c>
      <c r="B29" s="112" t="s">
        <v>2666</v>
      </c>
      <c r="C29" s="97">
        <v>44412.855509259258</v>
      </c>
      <c r="D29" s="97" t="s">
        <v>2176</v>
      </c>
      <c r="E29" s="131">
        <v>438</v>
      </c>
      <c r="F29" s="153" t="str">
        <f>VLOOKUP(E29,VIP!$A$2:$O14891,2,0)</f>
        <v>DRBR438</v>
      </c>
      <c r="G29" s="153" t="str">
        <f>VLOOKUP(E29,'LISTADO ATM'!$A$2:$B$901,2,0)</f>
        <v xml:space="preserve">ATM Autobanco Torre IV </v>
      </c>
      <c r="H29" s="153" t="str">
        <f>VLOOKUP(E29,VIP!$A$2:$O19852,7,FALSE)</f>
        <v>Si</v>
      </c>
      <c r="I29" s="153" t="str">
        <f>VLOOKUP(E29,VIP!$A$2:$O11817,8,FALSE)</f>
        <v>Si</v>
      </c>
      <c r="J29" s="153" t="str">
        <f>VLOOKUP(E29,VIP!$A$2:$O11767,8,FALSE)</f>
        <v>Si</v>
      </c>
      <c r="K29" s="153" t="str">
        <f>VLOOKUP(E29,VIP!$A$2:$O15341,6,0)</f>
        <v>SI</v>
      </c>
      <c r="L29" s="136" t="s">
        <v>2241</v>
      </c>
      <c r="M29" s="145" t="s">
        <v>2540</v>
      </c>
      <c r="N29" s="145" t="s">
        <v>2599</v>
      </c>
      <c r="O29" s="153" t="s">
        <v>2450</v>
      </c>
      <c r="P29" s="96"/>
      <c r="Q29" s="163">
        <v>44413.440648148149</v>
      </c>
      <c r="R29" s="44"/>
      <c r="S29" s="102"/>
      <c r="T29" s="102"/>
      <c r="U29" s="102"/>
      <c r="V29" s="78"/>
      <c r="W29" s="69"/>
    </row>
    <row r="30" spans="1:23" ht="18" x14ac:dyDescent="0.25">
      <c r="A30" s="153" t="str">
        <f>VLOOKUP(E30,'LISTADO ATM'!$A$2:$C$902,3,0)</f>
        <v>NORTE</v>
      </c>
      <c r="B30" s="112" t="s">
        <v>2655</v>
      </c>
      <c r="C30" s="97">
        <v>44412.943831018521</v>
      </c>
      <c r="D30" s="97" t="s">
        <v>2177</v>
      </c>
      <c r="E30" s="131">
        <v>290</v>
      </c>
      <c r="F30" s="153" t="str">
        <f>VLOOKUP(E30,VIP!$A$2:$O14877,2,0)</f>
        <v>DRBR290</v>
      </c>
      <c r="G30" s="153" t="str">
        <f>VLOOKUP(E30,'LISTADO ATM'!$A$2:$B$901,2,0)</f>
        <v xml:space="preserve">ATM Oficina San Francisco de Macorís </v>
      </c>
      <c r="H30" s="153" t="str">
        <f>VLOOKUP(E30,VIP!$A$2:$O19838,7,FALSE)</f>
        <v>Si</v>
      </c>
      <c r="I30" s="153" t="str">
        <f>VLOOKUP(E30,VIP!$A$2:$O11803,8,FALSE)</f>
        <v>Si</v>
      </c>
      <c r="J30" s="153" t="str">
        <f>VLOOKUP(E30,VIP!$A$2:$O11753,8,FALSE)</f>
        <v>Si</v>
      </c>
      <c r="K30" s="153" t="str">
        <f>VLOOKUP(E30,VIP!$A$2:$O15327,6,0)</f>
        <v>NO</v>
      </c>
      <c r="L30" s="136" t="s">
        <v>2241</v>
      </c>
      <c r="M30" s="145" t="s">
        <v>2540</v>
      </c>
      <c r="N30" s="145" t="s">
        <v>2599</v>
      </c>
      <c r="O30" s="153" t="s">
        <v>2588</v>
      </c>
      <c r="P30" s="96"/>
      <c r="Q30" s="163">
        <v>44413.440648148149</v>
      </c>
      <c r="R30" s="44"/>
      <c r="S30" s="102"/>
      <c r="T30" s="102"/>
      <c r="U30" s="102"/>
      <c r="V30" s="78"/>
      <c r="W30" s="69"/>
    </row>
    <row r="31" spans="1:23" ht="18" x14ac:dyDescent="0.25">
      <c r="A31" s="153" t="str">
        <f>VLOOKUP(E31,'LISTADO ATM'!$A$2:$C$902,3,0)</f>
        <v>NORTE</v>
      </c>
      <c r="B31" s="112" t="s">
        <v>2654</v>
      </c>
      <c r="C31" s="97">
        <v>44412.944525462961</v>
      </c>
      <c r="D31" s="97" t="s">
        <v>2177</v>
      </c>
      <c r="E31" s="131">
        <v>538</v>
      </c>
      <c r="F31" s="153" t="str">
        <f>VLOOKUP(E31,VIP!$A$2:$O14876,2,0)</f>
        <v>DRBR538</v>
      </c>
      <c r="G31" s="153" t="str">
        <f>VLOOKUP(E31,'LISTADO ATM'!$A$2:$B$901,2,0)</f>
        <v>ATM  Autoservicio San Fco. Macorís</v>
      </c>
      <c r="H31" s="153" t="str">
        <f>VLOOKUP(E31,VIP!$A$2:$O19837,7,FALSE)</f>
        <v>Si</v>
      </c>
      <c r="I31" s="153" t="str">
        <f>VLOOKUP(E31,VIP!$A$2:$O11802,8,FALSE)</f>
        <v>Si</v>
      </c>
      <c r="J31" s="153" t="str">
        <f>VLOOKUP(E31,VIP!$A$2:$O11752,8,FALSE)</f>
        <v>Si</v>
      </c>
      <c r="K31" s="153" t="str">
        <f>VLOOKUP(E31,VIP!$A$2:$O15326,6,0)</f>
        <v>NO</v>
      </c>
      <c r="L31" s="136" t="s">
        <v>2241</v>
      </c>
      <c r="M31" s="145" t="s">
        <v>2540</v>
      </c>
      <c r="N31" s="145" t="s">
        <v>2599</v>
      </c>
      <c r="O31" s="153" t="s">
        <v>2588</v>
      </c>
      <c r="P31" s="96"/>
      <c r="Q31" s="163">
        <v>44413.440648148149</v>
      </c>
      <c r="R31" s="44"/>
      <c r="S31" s="102"/>
      <c r="T31" s="102"/>
      <c r="U31" s="102"/>
      <c r="V31" s="78"/>
      <c r="W31" s="69"/>
    </row>
    <row r="32" spans="1:23" ht="18" x14ac:dyDescent="0.25">
      <c r="A32" s="153" t="str">
        <f>VLOOKUP(E32,'LISTADO ATM'!$A$2:$C$902,3,0)</f>
        <v>NORTE</v>
      </c>
      <c r="B32" s="112" t="s">
        <v>2653</v>
      </c>
      <c r="C32" s="97">
        <v>44412.945208333331</v>
      </c>
      <c r="D32" s="97" t="s">
        <v>2177</v>
      </c>
      <c r="E32" s="131">
        <v>397</v>
      </c>
      <c r="F32" s="153" t="str">
        <f>VLOOKUP(E32,VIP!$A$2:$O14875,2,0)</f>
        <v>DRBR397</v>
      </c>
      <c r="G32" s="153" t="str">
        <f>VLOOKUP(E32,'LISTADO ATM'!$A$2:$B$901,2,0)</f>
        <v xml:space="preserve">ATM Autobanco San Francisco de Macoris </v>
      </c>
      <c r="H32" s="153" t="str">
        <f>VLOOKUP(E32,VIP!$A$2:$O19836,7,FALSE)</f>
        <v>Si</v>
      </c>
      <c r="I32" s="153" t="str">
        <f>VLOOKUP(E32,VIP!$A$2:$O11801,8,FALSE)</f>
        <v>Si</v>
      </c>
      <c r="J32" s="153" t="str">
        <f>VLOOKUP(E32,VIP!$A$2:$O11751,8,FALSE)</f>
        <v>Si</v>
      </c>
      <c r="K32" s="153" t="str">
        <f>VLOOKUP(E32,VIP!$A$2:$O15325,6,0)</f>
        <v>NO</v>
      </c>
      <c r="L32" s="136" t="s">
        <v>2241</v>
      </c>
      <c r="M32" s="145" t="s">
        <v>2540</v>
      </c>
      <c r="N32" s="145" t="s">
        <v>2599</v>
      </c>
      <c r="O32" s="153" t="s">
        <v>2588</v>
      </c>
      <c r="P32" s="96"/>
      <c r="Q32" s="163">
        <v>44413.440648148149</v>
      </c>
      <c r="R32" s="44"/>
      <c r="S32" s="102"/>
      <c r="T32" s="102"/>
      <c r="U32" s="102"/>
      <c r="V32" s="78"/>
      <c r="W32" s="69"/>
    </row>
    <row r="33" spans="1:23" ht="18" x14ac:dyDescent="0.25">
      <c r="A33" s="153" t="str">
        <f>VLOOKUP(E33,'LISTADO ATM'!$A$2:$C$902,3,0)</f>
        <v>ESTE</v>
      </c>
      <c r="B33" s="112" t="s">
        <v>2687</v>
      </c>
      <c r="C33" s="97">
        <v>44413.017546296294</v>
      </c>
      <c r="D33" s="97" t="s">
        <v>2176</v>
      </c>
      <c r="E33" s="131">
        <v>631</v>
      </c>
      <c r="F33" s="153" t="str">
        <f>VLOOKUP(E33,VIP!$A$2:$O14885,2,0)</f>
        <v>DRBR417</v>
      </c>
      <c r="G33" s="153" t="str">
        <f>VLOOKUP(E33,'LISTADO ATM'!$A$2:$B$901,2,0)</f>
        <v xml:space="preserve">ATM ASOCODEQUI (San Pedro) </v>
      </c>
      <c r="H33" s="153" t="str">
        <f>VLOOKUP(E33,VIP!$A$2:$O19846,7,FALSE)</f>
        <v>Si</v>
      </c>
      <c r="I33" s="153" t="str">
        <f>VLOOKUP(E33,VIP!$A$2:$O11811,8,FALSE)</f>
        <v>Si</v>
      </c>
      <c r="J33" s="153" t="str">
        <f>VLOOKUP(E33,VIP!$A$2:$O11761,8,FALSE)</f>
        <v>Si</v>
      </c>
      <c r="K33" s="153" t="str">
        <f>VLOOKUP(E33,VIP!$A$2:$O15335,6,0)</f>
        <v>NO</v>
      </c>
      <c r="L33" s="136" t="s">
        <v>2241</v>
      </c>
      <c r="M33" s="145" t="s">
        <v>2540</v>
      </c>
      <c r="N33" s="145" t="s">
        <v>2599</v>
      </c>
      <c r="O33" s="153" t="s">
        <v>2450</v>
      </c>
      <c r="P33" s="96"/>
      <c r="Q33" s="163">
        <v>44413.440648148149</v>
      </c>
      <c r="R33" s="44"/>
      <c r="S33" s="102"/>
      <c r="T33" s="102"/>
      <c r="U33" s="102"/>
      <c r="V33" s="78"/>
      <c r="W33" s="69"/>
    </row>
    <row r="34" spans="1:23" ht="18" x14ac:dyDescent="0.25">
      <c r="A34" s="153" t="str">
        <f>VLOOKUP(E34,'LISTADO ATM'!$A$2:$C$902,3,0)</f>
        <v>DISTRITO NACIONAL</v>
      </c>
      <c r="B34" s="112" t="s">
        <v>2686</v>
      </c>
      <c r="C34" s="97">
        <v>44413.020185185182</v>
      </c>
      <c r="D34" s="97" t="s">
        <v>2176</v>
      </c>
      <c r="E34" s="131">
        <v>744</v>
      </c>
      <c r="F34" s="153" t="str">
        <f>VLOOKUP(E34,VIP!$A$2:$O14884,2,0)</f>
        <v>DRBR289</v>
      </c>
      <c r="G34" s="153" t="str">
        <f>VLOOKUP(E34,'LISTADO ATM'!$A$2:$B$901,2,0)</f>
        <v xml:space="preserve">ATM Multicentro La Sirena Venezuela </v>
      </c>
      <c r="H34" s="153" t="str">
        <f>VLOOKUP(E34,VIP!$A$2:$O19845,7,FALSE)</f>
        <v>Si</v>
      </c>
      <c r="I34" s="153" t="str">
        <f>VLOOKUP(E34,VIP!$A$2:$O11810,8,FALSE)</f>
        <v>Si</v>
      </c>
      <c r="J34" s="153" t="str">
        <f>VLOOKUP(E34,VIP!$A$2:$O11760,8,FALSE)</f>
        <v>Si</v>
      </c>
      <c r="K34" s="153" t="str">
        <f>VLOOKUP(E34,VIP!$A$2:$O15334,6,0)</f>
        <v>SI</v>
      </c>
      <c r="L34" s="136" t="s">
        <v>2241</v>
      </c>
      <c r="M34" s="145" t="s">
        <v>2540</v>
      </c>
      <c r="N34" s="145" t="s">
        <v>2599</v>
      </c>
      <c r="O34" s="153" t="s">
        <v>2450</v>
      </c>
      <c r="P34" s="96"/>
      <c r="Q34" s="163">
        <v>44413.440648148149</v>
      </c>
      <c r="R34" s="44"/>
      <c r="S34" s="102"/>
      <c r="T34" s="102"/>
      <c r="U34" s="102"/>
      <c r="V34" s="78"/>
      <c r="W34" s="69"/>
    </row>
    <row r="35" spans="1:23" ht="18" x14ac:dyDescent="0.25">
      <c r="A35" s="154" t="str">
        <f>VLOOKUP(E35,'LISTADO ATM'!$A$2:$C$902,3,0)</f>
        <v>DISTRITO NACIONAL</v>
      </c>
      <c r="B35" s="112" t="s">
        <v>2679</v>
      </c>
      <c r="C35" s="97">
        <v>44413.136319444442</v>
      </c>
      <c r="D35" s="97" t="s">
        <v>2176</v>
      </c>
      <c r="E35" s="131">
        <v>876</v>
      </c>
      <c r="F35" s="154" t="str">
        <f>VLOOKUP(E35,VIP!$A$2:$O14877,2,0)</f>
        <v>DRBR876</v>
      </c>
      <c r="G35" s="154" t="str">
        <f>VLOOKUP(E35,'LISTADO ATM'!$A$2:$B$901,2,0)</f>
        <v xml:space="preserve">ATM Estación Next Abraham Lincoln </v>
      </c>
      <c r="H35" s="154" t="str">
        <f>VLOOKUP(E35,VIP!$A$2:$O19838,7,FALSE)</f>
        <v>Si</v>
      </c>
      <c r="I35" s="154" t="str">
        <f>VLOOKUP(E35,VIP!$A$2:$O11803,8,FALSE)</f>
        <v>Si</v>
      </c>
      <c r="J35" s="154" t="str">
        <f>VLOOKUP(E35,VIP!$A$2:$O11753,8,FALSE)</f>
        <v>Si</v>
      </c>
      <c r="K35" s="154" t="str">
        <f>VLOOKUP(E35,VIP!$A$2:$O15327,6,0)</f>
        <v>NO</v>
      </c>
      <c r="L35" s="136" t="s">
        <v>2241</v>
      </c>
      <c r="M35" s="145" t="s">
        <v>2540</v>
      </c>
      <c r="N35" s="145" t="s">
        <v>2599</v>
      </c>
      <c r="O35" s="154" t="s">
        <v>2450</v>
      </c>
      <c r="P35" s="96"/>
      <c r="Q35" s="163">
        <v>44413.440648148149</v>
      </c>
      <c r="R35" s="44"/>
      <c r="S35" s="102"/>
      <c r="T35" s="102"/>
      <c r="U35" s="102"/>
      <c r="V35" s="78"/>
      <c r="W35" s="69"/>
    </row>
    <row r="36" spans="1:23" ht="18" x14ac:dyDescent="0.25">
      <c r="A36" s="154" t="str">
        <f>VLOOKUP(E36,'LISTADO ATM'!$A$2:$C$902,3,0)</f>
        <v>NORTE</v>
      </c>
      <c r="B36" s="112" t="s">
        <v>2650</v>
      </c>
      <c r="C36" s="97">
        <v>44412.68440972222</v>
      </c>
      <c r="D36" s="97" t="s">
        <v>2464</v>
      </c>
      <c r="E36" s="131">
        <v>857</v>
      </c>
      <c r="F36" s="154" t="str">
        <f>VLOOKUP(E36,VIP!$A$2:$O14877,2,0)</f>
        <v>DRBR857</v>
      </c>
      <c r="G36" s="154" t="str">
        <f>VLOOKUP(E36,'LISTADO ATM'!$A$2:$B$901,2,0)</f>
        <v xml:space="preserve">ATM Oficina Los Alamos </v>
      </c>
      <c r="H36" s="154" t="str">
        <f>VLOOKUP(E36,VIP!$A$2:$O19838,7,FALSE)</f>
        <v>Si</v>
      </c>
      <c r="I36" s="154" t="str">
        <f>VLOOKUP(E36,VIP!$A$2:$O11803,8,FALSE)</f>
        <v>Si</v>
      </c>
      <c r="J36" s="154" t="str">
        <f>VLOOKUP(E36,VIP!$A$2:$O11753,8,FALSE)</f>
        <v>Si</v>
      </c>
      <c r="K36" s="154" t="str">
        <f>VLOOKUP(E36,VIP!$A$2:$O15327,6,0)</f>
        <v>NO</v>
      </c>
      <c r="L36" s="136" t="s">
        <v>2593</v>
      </c>
      <c r="M36" s="145" t="s">
        <v>2540</v>
      </c>
      <c r="N36" s="96" t="s">
        <v>2448</v>
      </c>
      <c r="O36" s="154" t="s">
        <v>2465</v>
      </c>
      <c r="P36" s="96"/>
      <c r="Q36" s="163">
        <v>44413.440648148149</v>
      </c>
      <c r="R36" s="44"/>
      <c r="S36" s="102"/>
      <c r="T36" s="102"/>
      <c r="U36" s="102"/>
      <c r="V36" s="78"/>
      <c r="W36" s="69"/>
    </row>
    <row r="37" spans="1:23" ht="18" x14ac:dyDescent="0.25">
      <c r="A37" s="154" t="str">
        <f>VLOOKUP(E37,'LISTADO ATM'!$A$2:$C$902,3,0)</f>
        <v>DISTRITO NACIONAL</v>
      </c>
      <c r="B37" s="112" t="s">
        <v>2649</v>
      </c>
      <c r="C37" s="97">
        <v>44412.686956018515</v>
      </c>
      <c r="D37" s="97" t="s">
        <v>2444</v>
      </c>
      <c r="E37" s="131">
        <v>980</v>
      </c>
      <c r="F37" s="154" t="str">
        <f>VLOOKUP(E37,VIP!$A$2:$O14875,2,0)</f>
        <v>DRBR980</v>
      </c>
      <c r="G37" s="154" t="str">
        <f>VLOOKUP(E37,'LISTADO ATM'!$A$2:$B$901,2,0)</f>
        <v xml:space="preserve">ATM Oficina Bella Vista Mall II </v>
      </c>
      <c r="H37" s="154" t="str">
        <f>VLOOKUP(E37,VIP!$A$2:$O19836,7,FALSE)</f>
        <v>Si</v>
      </c>
      <c r="I37" s="154" t="str">
        <f>VLOOKUP(E37,VIP!$A$2:$O11801,8,FALSE)</f>
        <v>Si</v>
      </c>
      <c r="J37" s="154" t="str">
        <f>VLOOKUP(E37,VIP!$A$2:$O11751,8,FALSE)</f>
        <v>Si</v>
      </c>
      <c r="K37" s="154" t="str">
        <f>VLOOKUP(E37,VIP!$A$2:$O15325,6,0)</f>
        <v>NO</v>
      </c>
      <c r="L37" s="136" t="s">
        <v>2593</v>
      </c>
      <c r="M37" s="145" t="s">
        <v>2540</v>
      </c>
      <c r="N37" s="145" t="s">
        <v>2599</v>
      </c>
      <c r="O37" s="154" t="s">
        <v>2449</v>
      </c>
      <c r="P37" s="96"/>
      <c r="Q37" s="163">
        <v>44413.440648148149</v>
      </c>
      <c r="R37" s="44"/>
      <c r="S37" s="102"/>
      <c r="T37" s="102"/>
      <c r="U37" s="102"/>
      <c r="V37" s="78"/>
      <c r="W37" s="69"/>
    </row>
    <row r="38" spans="1:23" ht="18" x14ac:dyDescent="0.25">
      <c r="A38" s="154" t="str">
        <f>VLOOKUP(E38,'LISTADO ATM'!$A$2:$C$902,3,0)</f>
        <v>NORTE</v>
      </c>
      <c r="B38" s="112" t="s">
        <v>2689</v>
      </c>
      <c r="C38" s="97">
        <v>44413.014837962961</v>
      </c>
      <c r="D38" s="97" t="s">
        <v>2464</v>
      </c>
      <c r="E38" s="131">
        <v>431</v>
      </c>
      <c r="F38" s="154" t="str">
        <f>VLOOKUP(E38,VIP!$A$2:$O14887,2,0)</f>
        <v>DRBR583</v>
      </c>
      <c r="G38" s="154" t="str">
        <f>VLOOKUP(E38,'LISTADO ATM'!$A$2:$B$901,2,0)</f>
        <v xml:space="preserve">ATM Autoservicio Sol (Santiago) </v>
      </c>
      <c r="H38" s="154" t="str">
        <f>VLOOKUP(E38,VIP!$A$2:$O19848,7,FALSE)</f>
        <v>Si</v>
      </c>
      <c r="I38" s="154" t="str">
        <f>VLOOKUP(E38,VIP!$A$2:$O11813,8,FALSE)</f>
        <v>Si</v>
      </c>
      <c r="J38" s="154" t="str">
        <f>VLOOKUP(E38,VIP!$A$2:$O11763,8,FALSE)</f>
        <v>Si</v>
      </c>
      <c r="K38" s="154" t="str">
        <f>VLOOKUP(E38,VIP!$A$2:$O15337,6,0)</f>
        <v>SI</v>
      </c>
      <c r="L38" s="136" t="s">
        <v>2593</v>
      </c>
      <c r="M38" s="145" t="s">
        <v>2540</v>
      </c>
      <c r="N38" s="96" t="s">
        <v>2448</v>
      </c>
      <c r="O38" s="154" t="s">
        <v>2690</v>
      </c>
      <c r="P38" s="96"/>
      <c r="Q38" s="163">
        <v>44413.440648148149</v>
      </c>
      <c r="R38" s="44"/>
      <c r="S38" s="102"/>
      <c r="T38" s="102"/>
      <c r="U38" s="102"/>
      <c r="V38" s="78"/>
      <c r="W38" s="69"/>
    </row>
    <row r="39" spans="1:23" ht="18" x14ac:dyDescent="0.25">
      <c r="A39" s="154" t="str">
        <f>VLOOKUP(E39,'LISTADO ATM'!$A$2:$C$902,3,0)</f>
        <v>DISTRITO NACIONAL</v>
      </c>
      <c r="B39" s="112" t="s">
        <v>2600</v>
      </c>
      <c r="C39" s="97">
        <v>44410.558148148149</v>
      </c>
      <c r="D39" s="97" t="s">
        <v>2444</v>
      </c>
      <c r="E39" s="131">
        <v>639</v>
      </c>
      <c r="F39" s="154" t="str">
        <f>VLOOKUP(E39,VIP!$A$2:$O14849,2,0)</f>
        <v>DRBR639</v>
      </c>
      <c r="G39" s="154" t="str">
        <f>VLOOKUP(E39,'LISTADO ATM'!$A$2:$B$901,2,0)</f>
        <v xml:space="preserve">ATM Comisión Militar MOPC </v>
      </c>
      <c r="H39" s="154" t="str">
        <f>VLOOKUP(E39,VIP!$A$2:$O19810,7,FALSE)</f>
        <v>Si</v>
      </c>
      <c r="I39" s="154" t="str">
        <f>VLOOKUP(E39,VIP!$A$2:$O11775,8,FALSE)</f>
        <v>Si</v>
      </c>
      <c r="J39" s="154" t="str">
        <f>VLOOKUP(E39,VIP!$A$2:$O11725,8,FALSE)</f>
        <v>Si</v>
      </c>
      <c r="K39" s="154" t="str">
        <f>VLOOKUP(E39,VIP!$A$2:$O15299,6,0)</f>
        <v>NO</v>
      </c>
      <c r="L39" s="136" t="s">
        <v>2555</v>
      </c>
      <c r="M39" s="145" t="s">
        <v>2540</v>
      </c>
      <c r="N39" s="145" t="s">
        <v>2599</v>
      </c>
      <c r="O39" s="154" t="s">
        <v>2449</v>
      </c>
      <c r="P39" s="96"/>
      <c r="Q39" s="163">
        <v>44413.440648148149</v>
      </c>
      <c r="R39" s="44"/>
      <c r="S39" s="102"/>
      <c r="T39" s="102"/>
      <c r="U39" s="102"/>
      <c r="V39" s="78"/>
      <c r="W39" s="69"/>
    </row>
    <row r="40" spans="1:23" ht="18" x14ac:dyDescent="0.25">
      <c r="A40" s="154" t="str">
        <f>VLOOKUP(E40,'LISTADO ATM'!$A$2:$C$902,3,0)</f>
        <v>DISTRITO NACIONAL</v>
      </c>
      <c r="B40" s="112" t="s">
        <v>2620</v>
      </c>
      <c r="C40" s="97">
        <v>44411.581944444442</v>
      </c>
      <c r="D40" s="97" t="s">
        <v>2464</v>
      </c>
      <c r="E40" s="131">
        <v>2</v>
      </c>
      <c r="F40" s="154" t="str">
        <f>VLOOKUP(E40,VIP!$A$2:$O14863,2,0)</f>
        <v>DRBR002</v>
      </c>
      <c r="G40" s="154" t="str">
        <f>VLOOKUP(E40,'LISTADO ATM'!$A$2:$B$901,2,0)</f>
        <v>ATM Autoservicio Padre Castellano</v>
      </c>
      <c r="H40" s="154" t="str">
        <f>VLOOKUP(E40,VIP!$A$2:$O19824,7,FALSE)</f>
        <v>Si</v>
      </c>
      <c r="I40" s="154" t="str">
        <f>VLOOKUP(E40,VIP!$A$2:$O11789,8,FALSE)</f>
        <v>Si</v>
      </c>
      <c r="J40" s="154" t="str">
        <f>VLOOKUP(E40,VIP!$A$2:$O11739,8,FALSE)</f>
        <v>Si</v>
      </c>
      <c r="K40" s="154" t="str">
        <f>VLOOKUP(E40,VIP!$A$2:$O15313,6,0)</f>
        <v>NO</v>
      </c>
      <c r="L40" s="136" t="s">
        <v>2555</v>
      </c>
      <c r="M40" s="145" t="s">
        <v>2540</v>
      </c>
      <c r="N40" s="96" t="s">
        <v>2448</v>
      </c>
      <c r="O40" s="154" t="s">
        <v>2465</v>
      </c>
      <c r="P40" s="96"/>
      <c r="Q40" s="163">
        <v>44413.440648148149</v>
      </c>
      <c r="R40" s="44"/>
      <c r="S40" s="102"/>
      <c r="T40" s="102"/>
      <c r="U40" s="102"/>
      <c r="V40" s="78"/>
      <c r="W40" s="69"/>
    </row>
    <row r="41" spans="1:23" ht="18" x14ac:dyDescent="0.25">
      <c r="A41" s="154" t="str">
        <f>VLOOKUP(E41,'LISTADO ATM'!$A$2:$C$902,3,0)</f>
        <v>DISTRITO NACIONAL</v>
      </c>
      <c r="B41" s="112" t="s">
        <v>2707</v>
      </c>
      <c r="C41" s="97">
        <v>44413.385451388887</v>
      </c>
      <c r="D41" s="97" t="s">
        <v>2464</v>
      </c>
      <c r="E41" s="131">
        <v>85</v>
      </c>
      <c r="F41" s="154" t="str">
        <f>VLOOKUP(E41,VIP!$A$2:$O14890,2,0)</f>
        <v>DRBR085</v>
      </c>
      <c r="G41" s="154" t="str">
        <f>VLOOKUP(E41,'LISTADO ATM'!$A$2:$B$901,2,0)</f>
        <v xml:space="preserve">ATM Oficina San Isidro (Fuerza Aérea) </v>
      </c>
      <c r="H41" s="154" t="str">
        <f>VLOOKUP(E41,VIP!$A$2:$O19851,7,FALSE)</f>
        <v>Si</v>
      </c>
      <c r="I41" s="154" t="str">
        <f>VLOOKUP(E41,VIP!$A$2:$O11816,8,FALSE)</f>
        <v>Si</v>
      </c>
      <c r="J41" s="154" t="str">
        <f>VLOOKUP(E41,VIP!$A$2:$O11766,8,FALSE)</f>
        <v>Si</v>
      </c>
      <c r="K41" s="154" t="str">
        <f>VLOOKUP(E41,VIP!$A$2:$O15340,6,0)</f>
        <v>NO</v>
      </c>
      <c r="L41" s="136" t="s">
        <v>2555</v>
      </c>
      <c r="M41" s="145" t="s">
        <v>2540</v>
      </c>
      <c r="N41" s="96" t="s">
        <v>2448</v>
      </c>
      <c r="O41" s="154" t="s">
        <v>2695</v>
      </c>
      <c r="P41" s="96"/>
      <c r="Q41" s="163">
        <v>44413.61546296296</v>
      </c>
      <c r="R41" s="44"/>
      <c r="S41" s="102"/>
      <c r="T41" s="102"/>
      <c r="U41" s="102"/>
      <c r="V41" s="78"/>
      <c r="W41" s="69"/>
    </row>
    <row r="42" spans="1:23" ht="18" x14ac:dyDescent="0.25">
      <c r="A42" s="154" t="str">
        <f>VLOOKUP(E42,'LISTADO ATM'!$A$2:$C$902,3,0)</f>
        <v>ESTE</v>
      </c>
      <c r="B42" s="112" t="s">
        <v>2626</v>
      </c>
      <c r="C42" s="97">
        <v>44412.147349537037</v>
      </c>
      <c r="D42" s="97" t="s">
        <v>2464</v>
      </c>
      <c r="E42" s="131">
        <v>802</v>
      </c>
      <c r="F42" s="154" t="str">
        <f>VLOOKUP(E42,VIP!$A$2:$O14868,2,0)</f>
        <v>DRBR802</v>
      </c>
      <c r="G42" s="154" t="str">
        <f>VLOOKUP(E42,'LISTADO ATM'!$A$2:$B$901,2,0)</f>
        <v xml:space="preserve">ATM UNP Aeropuerto La Romana </v>
      </c>
      <c r="H42" s="154" t="str">
        <f>VLOOKUP(E42,VIP!$A$2:$O19829,7,FALSE)</f>
        <v>Si</v>
      </c>
      <c r="I42" s="154" t="str">
        <f>VLOOKUP(E42,VIP!$A$2:$O11794,8,FALSE)</f>
        <v>Si</v>
      </c>
      <c r="J42" s="154" t="str">
        <f>VLOOKUP(E42,VIP!$A$2:$O11744,8,FALSE)</f>
        <v>Si</v>
      </c>
      <c r="K42" s="154" t="str">
        <f>VLOOKUP(E42,VIP!$A$2:$O15318,6,0)</f>
        <v>NO</v>
      </c>
      <c r="L42" s="136" t="s">
        <v>2437</v>
      </c>
      <c r="M42" s="145" t="s">
        <v>2540</v>
      </c>
      <c r="N42" s="96" t="s">
        <v>2448</v>
      </c>
      <c r="O42" s="154" t="s">
        <v>2465</v>
      </c>
      <c r="P42" s="96"/>
      <c r="Q42" s="163">
        <v>44413.61546296296</v>
      </c>
      <c r="R42" s="44"/>
      <c r="S42" s="102"/>
      <c r="T42" s="102"/>
      <c r="U42" s="102"/>
      <c r="V42" s="78"/>
      <c r="W42" s="69"/>
    </row>
    <row r="43" spans="1:23" ht="18" x14ac:dyDescent="0.25">
      <c r="A43" s="154" t="str">
        <f>VLOOKUP(E43,'LISTADO ATM'!$A$2:$C$902,3,0)</f>
        <v>DISTRITO NACIONAL</v>
      </c>
      <c r="B43" s="112" t="s">
        <v>2684</v>
      </c>
      <c r="C43" s="97">
        <v>44413.023402777777</v>
      </c>
      <c r="D43" s="97" t="s">
        <v>2444</v>
      </c>
      <c r="E43" s="131">
        <v>336</v>
      </c>
      <c r="F43" s="154" t="str">
        <f>VLOOKUP(E43,VIP!$A$2:$O14882,2,0)</f>
        <v>DRBR336</v>
      </c>
      <c r="G43" s="154" t="str">
        <f>VLOOKUP(E43,'LISTADO ATM'!$A$2:$B$901,2,0)</f>
        <v>ATM Instituto Nacional de Cancer (incart)</v>
      </c>
      <c r="H43" s="154" t="str">
        <f>VLOOKUP(E43,VIP!$A$2:$O19843,7,FALSE)</f>
        <v>Si</v>
      </c>
      <c r="I43" s="154" t="str">
        <f>VLOOKUP(E43,VIP!$A$2:$O11808,8,FALSE)</f>
        <v>Si</v>
      </c>
      <c r="J43" s="154" t="str">
        <f>VLOOKUP(E43,VIP!$A$2:$O11758,8,FALSE)</f>
        <v>Si</v>
      </c>
      <c r="K43" s="154" t="str">
        <f>VLOOKUP(E43,VIP!$A$2:$O15332,6,0)</f>
        <v>NO</v>
      </c>
      <c r="L43" s="136" t="s">
        <v>2437</v>
      </c>
      <c r="M43" s="145" t="s">
        <v>2540</v>
      </c>
      <c r="N43" s="96" t="s">
        <v>2448</v>
      </c>
      <c r="O43" s="154" t="s">
        <v>2449</v>
      </c>
      <c r="P43" s="96"/>
      <c r="Q43" s="163">
        <v>44413.61546296296</v>
      </c>
      <c r="R43" s="44"/>
      <c r="S43" s="102"/>
      <c r="T43" s="102"/>
      <c r="U43" s="102"/>
      <c r="V43" s="78"/>
      <c r="W43" s="69"/>
    </row>
    <row r="44" spans="1:23" ht="18" x14ac:dyDescent="0.25">
      <c r="A44" s="154" t="str">
        <f>VLOOKUP(E44,'LISTADO ATM'!$A$2:$C$902,3,0)</f>
        <v>ESTE</v>
      </c>
      <c r="B44" s="112" t="s">
        <v>2683</v>
      </c>
      <c r="C44" s="97">
        <v>44413.048518518517</v>
      </c>
      <c r="D44" s="97" t="s">
        <v>2464</v>
      </c>
      <c r="E44" s="131">
        <v>111</v>
      </c>
      <c r="F44" s="154" t="str">
        <f>VLOOKUP(E44,VIP!$A$2:$O14881,2,0)</f>
        <v>DRBR111</v>
      </c>
      <c r="G44" s="154" t="str">
        <f>VLOOKUP(E44,'LISTADO ATM'!$A$2:$B$901,2,0)</f>
        <v xml:space="preserve">ATM Oficina San Pedro </v>
      </c>
      <c r="H44" s="154" t="str">
        <f>VLOOKUP(E44,VIP!$A$2:$O19842,7,FALSE)</f>
        <v>Si</v>
      </c>
      <c r="I44" s="154" t="str">
        <f>VLOOKUP(E44,VIP!$A$2:$O11807,8,FALSE)</f>
        <v>Si</v>
      </c>
      <c r="J44" s="154" t="str">
        <f>VLOOKUP(E44,VIP!$A$2:$O11757,8,FALSE)</f>
        <v>Si</v>
      </c>
      <c r="K44" s="154" t="str">
        <f>VLOOKUP(E44,VIP!$A$2:$O15331,6,0)</f>
        <v>SI</v>
      </c>
      <c r="L44" s="136" t="s">
        <v>2437</v>
      </c>
      <c r="M44" s="145" t="s">
        <v>2540</v>
      </c>
      <c r="N44" s="96" t="s">
        <v>2448</v>
      </c>
      <c r="O44" s="154" t="s">
        <v>2690</v>
      </c>
      <c r="P44" s="96"/>
      <c r="Q44" s="163">
        <v>44413.61546296296</v>
      </c>
      <c r="R44" s="44"/>
      <c r="S44" s="102"/>
      <c r="T44" s="102"/>
      <c r="U44" s="102"/>
      <c r="V44" s="78"/>
      <c r="W44" s="69"/>
    </row>
    <row r="45" spans="1:23" ht="18" x14ac:dyDescent="0.25">
      <c r="A45" s="154" t="str">
        <f>VLOOKUP(E45,'LISTADO ATM'!$A$2:$C$902,3,0)</f>
        <v>NORTE</v>
      </c>
      <c r="B45" s="112" t="s">
        <v>2681</v>
      </c>
      <c r="C45" s="97">
        <v>44413.109120370369</v>
      </c>
      <c r="D45" s="97" t="s">
        <v>2464</v>
      </c>
      <c r="E45" s="131">
        <v>882</v>
      </c>
      <c r="F45" s="154" t="str">
        <f>VLOOKUP(E45,VIP!$A$2:$O14879,2,0)</f>
        <v>DRBR882</v>
      </c>
      <c r="G45" s="154" t="str">
        <f>VLOOKUP(E45,'LISTADO ATM'!$A$2:$B$901,2,0)</f>
        <v xml:space="preserve">ATM Oficina Moca II </v>
      </c>
      <c r="H45" s="154" t="str">
        <f>VLOOKUP(E45,VIP!$A$2:$O19840,7,FALSE)</f>
        <v>Si</v>
      </c>
      <c r="I45" s="154" t="str">
        <f>VLOOKUP(E45,VIP!$A$2:$O11805,8,FALSE)</f>
        <v>Si</v>
      </c>
      <c r="J45" s="154" t="str">
        <f>VLOOKUP(E45,VIP!$A$2:$O11755,8,FALSE)</f>
        <v>Si</v>
      </c>
      <c r="K45" s="154" t="str">
        <f>VLOOKUP(E45,VIP!$A$2:$O15329,6,0)</f>
        <v>SI</v>
      </c>
      <c r="L45" s="136" t="s">
        <v>2437</v>
      </c>
      <c r="M45" s="145" t="s">
        <v>2540</v>
      </c>
      <c r="N45" s="96" t="s">
        <v>2448</v>
      </c>
      <c r="O45" s="154" t="s">
        <v>2690</v>
      </c>
      <c r="P45" s="96"/>
      <c r="Q45" s="163">
        <v>44413.440648148149</v>
      </c>
      <c r="R45" s="44"/>
      <c r="S45" s="102"/>
      <c r="T45" s="102"/>
      <c r="U45" s="102"/>
      <c r="V45" s="78"/>
      <c r="W45" s="69"/>
    </row>
    <row r="46" spans="1:23" ht="18" x14ac:dyDescent="0.25">
      <c r="A46" s="154" t="str">
        <f>VLOOKUP(E46,'LISTADO ATM'!$A$2:$C$902,3,0)</f>
        <v>ESTE</v>
      </c>
      <c r="B46" s="112" t="s">
        <v>2694</v>
      </c>
      <c r="C46" s="97">
        <v>44413.316331018519</v>
      </c>
      <c r="D46" s="97" t="s">
        <v>2464</v>
      </c>
      <c r="E46" s="131">
        <v>912</v>
      </c>
      <c r="F46" s="154" t="str">
        <f>VLOOKUP(E46,VIP!$A$2:$O14880,2,0)</f>
        <v>DRBR973</v>
      </c>
      <c r="G46" s="154" t="str">
        <f>VLOOKUP(E46,'LISTADO ATM'!$A$2:$B$901,2,0)</f>
        <v xml:space="preserve">ATM Oficina San Pedro II </v>
      </c>
      <c r="H46" s="154" t="str">
        <f>VLOOKUP(E46,VIP!$A$2:$O19841,7,FALSE)</f>
        <v>Si</v>
      </c>
      <c r="I46" s="154" t="str">
        <f>VLOOKUP(E46,VIP!$A$2:$O11806,8,FALSE)</f>
        <v>Si</v>
      </c>
      <c r="J46" s="154" t="str">
        <f>VLOOKUP(E46,VIP!$A$2:$O11756,8,FALSE)</f>
        <v>Si</v>
      </c>
      <c r="K46" s="154" t="str">
        <f>VLOOKUP(E46,VIP!$A$2:$O15330,6,0)</f>
        <v>SI</v>
      </c>
      <c r="L46" s="136" t="s">
        <v>2437</v>
      </c>
      <c r="M46" s="145" t="s">
        <v>2540</v>
      </c>
      <c r="N46" s="96" t="s">
        <v>2448</v>
      </c>
      <c r="O46" s="154" t="s">
        <v>2695</v>
      </c>
      <c r="P46" s="96"/>
      <c r="Q46" s="163">
        <v>44413.61546296296</v>
      </c>
      <c r="R46" s="44"/>
      <c r="S46" s="102"/>
      <c r="T46" s="102"/>
      <c r="U46" s="102"/>
      <c r="V46" s="78"/>
      <c r="W46" s="69"/>
    </row>
    <row r="47" spans="1:23" ht="18" x14ac:dyDescent="0.25">
      <c r="A47" s="154" t="str">
        <f>VLOOKUP(E47,'LISTADO ATM'!$A$2:$C$902,3,0)</f>
        <v>ESTE</v>
      </c>
      <c r="B47" s="112" t="s">
        <v>2705</v>
      </c>
      <c r="C47" s="97">
        <v>44413.41883101852</v>
      </c>
      <c r="D47" s="97" t="s">
        <v>2444</v>
      </c>
      <c r="E47" s="131">
        <v>222</v>
      </c>
      <c r="F47" s="154" t="str">
        <f>VLOOKUP(E47,VIP!$A$2:$O14888,2,0)</f>
        <v>DRBR222</v>
      </c>
      <c r="G47" s="154" t="str">
        <f>VLOOKUP(E47,'LISTADO ATM'!$A$2:$B$901,2,0)</f>
        <v xml:space="preserve">ATM UNP Dominicus (La Romana) </v>
      </c>
      <c r="H47" s="154" t="str">
        <f>VLOOKUP(E47,VIP!$A$2:$O19849,7,FALSE)</f>
        <v>Si</v>
      </c>
      <c r="I47" s="154" t="str">
        <f>VLOOKUP(E47,VIP!$A$2:$O11814,8,FALSE)</f>
        <v>Si</v>
      </c>
      <c r="J47" s="154" t="str">
        <f>VLOOKUP(E47,VIP!$A$2:$O11764,8,FALSE)</f>
        <v>Si</v>
      </c>
      <c r="K47" s="154" t="str">
        <f>VLOOKUP(E47,VIP!$A$2:$O15338,6,0)</f>
        <v>NO</v>
      </c>
      <c r="L47" s="136" t="s">
        <v>2437</v>
      </c>
      <c r="M47" s="145" t="s">
        <v>2540</v>
      </c>
      <c r="N47" s="96" t="s">
        <v>2448</v>
      </c>
      <c r="O47" s="154" t="s">
        <v>2449</v>
      </c>
      <c r="P47" s="96"/>
      <c r="Q47" s="163">
        <v>44413.61546296296</v>
      </c>
      <c r="R47" s="44"/>
      <c r="S47" s="102"/>
      <c r="T47" s="102"/>
      <c r="U47" s="102"/>
      <c r="V47" s="78"/>
      <c r="W47" s="69"/>
    </row>
    <row r="48" spans="1:23" ht="18" x14ac:dyDescent="0.25">
      <c r="A48" s="154" t="str">
        <f>VLOOKUP(E48,'LISTADO ATM'!$A$2:$C$902,3,0)</f>
        <v>DISTRITO NACIONAL</v>
      </c>
      <c r="B48" s="112" t="s">
        <v>2735</v>
      </c>
      <c r="C48" s="97">
        <v>44413.52853009259</v>
      </c>
      <c r="D48" s="97" t="s">
        <v>2444</v>
      </c>
      <c r="E48" s="131">
        <v>566</v>
      </c>
      <c r="F48" s="154" t="str">
        <f>VLOOKUP(E48,VIP!$A$2:$O14896,2,0)</f>
        <v>DRBR508</v>
      </c>
      <c r="G48" s="154" t="str">
        <f>VLOOKUP(E48,'LISTADO ATM'!$A$2:$B$901,2,0)</f>
        <v xml:space="preserve">ATM Hiper Olé Aut. Duarte </v>
      </c>
      <c r="H48" s="154" t="str">
        <f>VLOOKUP(E48,VIP!$A$2:$O19857,7,FALSE)</f>
        <v>Si</v>
      </c>
      <c r="I48" s="154" t="str">
        <f>VLOOKUP(E48,VIP!$A$2:$O11822,8,FALSE)</f>
        <v>Si</v>
      </c>
      <c r="J48" s="154" t="str">
        <f>VLOOKUP(E48,VIP!$A$2:$O11772,8,FALSE)</f>
        <v>Si</v>
      </c>
      <c r="K48" s="154" t="str">
        <f>VLOOKUP(E48,VIP!$A$2:$O15346,6,0)</f>
        <v>NO</v>
      </c>
      <c r="L48" s="136" t="s">
        <v>2437</v>
      </c>
      <c r="M48" s="145" t="s">
        <v>2540</v>
      </c>
      <c r="N48" s="96" t="s">
        <v>2448</v>
      </c>
      <c r="O48" s="154" t="s">
        <v>2449</v>
      </c>
      <c r="P48" s="96"/>
      <c r="Q48" s="163">
        <v>44413.61546296296</v>
      </c>
      <c r="R48" s="44"/>
      <c r="S48" s="102"/>
      <c r="T48" s="102"/>
      <c r="U48" s="102"/>
      <c r="V48" s="78"/>
      <c r="W48" s="69"/>
    </row>
    <row r="49" spans="1:23" ht="18" x14ac:dyDescent="0.25">
      <c r="A49" s="154" t="str">
        <f>VLOOKUP(E49,'LISTADO ATM'!$A$2:$C$902,3,0)</f>
        <v>DISTRITO NACIONAL</v>
      </c>
      <c r="B49" s="112" t="s">
        <v>2662</v>
      </c>
      <c r="C49" s="97">
        <v>44412.902962962966</v>
      </c>
      <c r="D49" s="97" t="s">
        <v>2176</v>
      </c>
      <c r="E49" s="131">
        <v>676</v>
      </c>
      <c r="F49" s="154" t="str">
        <f>VLOOKUP(E49,VIP!$A$2:$O14887,2,0)</f>
        <v>DRBR676</v>
      </c>
      <c r="G49" s="154" t="str">
        <f>VLOOKUP(E49,'LISTADO ATM'!$A$2:$B$901,2,0)</f>
        <v>ATM S/M Bravo Colina Del Oeste</v>
      </c>
      <c r="H49" s="154" t="str">
        <f>VLOOKUP(E49,VIP!$A$2:$O19848,7,FALSE)</f>
        <v>Si</v>
      </c>
      <c r="I49" s="154" t="str">
        <f>VLOOKUP(E49,VIP!$A$2:$O11813,8,FALSE)</f>
        <v>Si</v>
      </c>
      <c r="J49" s="154" t="str">
        <f>VLOOKUP(E49,VIP!$A$2:$O11763,8,FALSE)</f>
        <v>Si</v>
      </c>
      <c r="K49" s="154" t="str">
        <f>VLOOKUP(E49,VIP!$A$2:$O15337,6,0)</f>
        <v>NO</v>
      </c>
      <c r="L49" s="136" t="s">
        <v>2625</v>
      </c>
      <c r="M49" s="145" t="s">
        <v>2540</v>
      </c>
      <c r="N49" s="145" t="s">
        <v>2599</v>
      </c>
      <c r="O49" s="154" t="s">
        <v>2450</v>
      </c>
      <c r="P49" s="96"/>
      <c r="Q49" s="163">
        <v>44413.61546296296</v>
      </c>
      <c r="R49" s="44"/>
      <c r="S49" s="102"/>
      <c r="T49" s="102"/>
      <c r="U49" s="102"/>
      <c r="V49" s="78"/>
      <c r="W49" s="69"/>
    </row>
    <row r="50" spans="1:23" ht="18" x14ac:dyDescent="0.25">
      <c r="A50" s="154" t="str">
        <f>VLOOKUP(E50,'LISTADO ATM'!$A$2:$C$902,3,0)</f>
        <v>NORTE</v>
      </c>
      <c r="B50" s="112" t="s">
        <v>2660</v>
      </c>
      <c r="C50" s="97">
        <v>44412.917685185188</v>
      </c>
      <c r="D50" s="97" t="s">
        <v>2177</v>
      </c>
      <c r="E50" s="131">
        <v>396</v>
      </c>
      <c r="F50" s="154" t="str">
        <f>VLOOKUP(E50,VIP!$A$2:$O14885,2,0)</f>
        <v>DRBR396</v>
      </c>
      <c r="G50" s="154" t="str">
        <f>VLOOKUP(E50,'LISTADO ATM'!$A$2:$B$901,2,0)</f>
        <v xml:space="preserve">ATM Oficina Plaza Ulloa (La Fuente) </v>
      </c>
      <c r="H50" s="154" t="str">
        <f>VLOOKUP(E50,VIP!$A$2:$O19846,7,FALSE)</f>
        <v>Si</v>
      </c>
      <c r="I50" s="154" t="str">
        <f>VLOOKUP(E50,VIP!$A$2:$O11811,8,FALSE)</f>
        <v>Si</v>
      </c>
      <c r="J50" s="154" t="str">
        <f>VLOOKUP(E50,VIP!$A$2:$O11761,8,FALSE)</f>
        <v>Si</v>
      </c>
      <c r="K50" s="154" t="str">
        <f>VLOOKUP(E50,VIP!$A$2:$O15335,6,0)</f>
        <v>NO</v>
      </c>
      <c r="L50" s="136" t="s">
        <v>2625</v>
      </c>
      <c r="M50" s="145" t="s">
        <v>2540</v>
      </c>
      <c r="N50" s="145" t="s">
        <v>2599</v>
      </c>
      <c r="O50" s="154" t="s">
        <v>2588</v>
      </c>
      <c r="P50" s="96"/>
      <c r="Q50" s="163">
        <v>44413.440648148149</v>
      </c>
      <c r="R50" s="44"/>
      <c r="S50" s="102"/>
      <c r="T50" s="102"/>
      <c r="U50" s="102"/>
      <c r="V50" s="78"/>
      <c r="W50" s="69"/>
    </row>
    <row r="51" spans="1:23" ht="18" x14ac:dyDescent="0.25">
      <c r="A51" s="154" t="str">
        <f>VLOOKUP(E51,'LISTADO ATM'!$A$2:$C$902,3,0)</f>
        <v>DISTRITO NACIONAL</v>
      </c>
      <c r="B51" s="112" t="s">
        <v>2659</v>
      </c>
      <c r="C51" s="97">
        <v>44412.919259259259</v>
      </c>
      <c r="D51" s="97" t="s">
        <v>2176</v>
      </c>
      <c r="E51" s="131">
        <v>946</v>
      </c>
      <c r="F51" s="154" t="str">
        <f>VLOOKUP(E51,VIP!$A$2:$O14884,2,0)</f>
        <v>DRBR24R</v>
      </c>
      <c r="G51" s="154" t="str">
        <f>VLOOKUP(E51,'LISTADO ATM'!$A$2:$B$901,2,0)</f>
        <v xml:space="preserve">ATM Oficina Núñez de Cáceres I </v>
      </c>
      <c r="H51" s="154" t="str">
        <f>VLOOKUP(E51,VIP!$A$2:$O19845,7,FALSE)</f>
        <v>Si</v>
      </c>
      <c r="I51" s="154" t="str">
        <f>VLOOKUP(E51,VIP!$A$2:$O11810,8,FALSE)</f>
        <v>Si</v>
      </c>
      <c r="J51" s="154" t="str">
        <f>VLOOKUP(E51,VIP!$A$2:$O11760,8,FALSE)</f>
        <v>Si</v>
      </c>
      <c r="K51" s="154" t="str">
        <f>VLOOKUP(E51,VIP!$A$2:$O15334,6,0)</f>
        <v>NO</v>
      </c>
      <c r="L51" s="136" t="s">
        <v>2625</v>
      </c>
      <c r="M51" s="145" t="s">
        <v>2540</v>
      </c>
      <c r="N51" s="145" t="s">
        <v>2599</v>
      </c>
      <c r="O51" s="154" t="s">
        <v>2450</v>
      </c>
      <c r="P51" s="96"/>
      <c r="Q51" s="163">
        <v>44413.61546296296</v>
      </c>
      <c r="R51" s="44"/>
      <c r="S51" s="102"/>
      <c r="T51" s="102"/>
      <c r="U51" s="102"/>
      <c r="V51" s="78"/>
      <c r="W51" s="69"/>
    </row>
    <row r="52" spans="1:23" ht="18" x14ac:dyDescent="0.25">
      <c r="A52" s="154" t="str">
        <f>VLOOKUP(E52,'LISTADO ATM'!$A$2:$C$902,3,0)</f>
        <v>DISTRITO NACIONAL</v>
      </c>
      <c r="B52" s="112" t="s">
        <v>2658</v>
      </c>
      <c r="C52" s="97">
        <v>44412.921851851854</v>
      </c>
      <c r="D52" s="97" t="s">
        <v>2176</v>
      </c>
      <c r="E52" s="131">
        <v>884</v>
      </c>
      <c r="F52" s="154" t="str">
        <f>VLOOKUP(E52,VIP!$A$2:$O14883,2,0)</f>
        <v>DRBR884</v>
      </c>
      <c r="G52" s="154" t="str">
        <f>VLOOKUP(E52,'LISTADO ATM'!$A$2:$B$901,2,0)</f>
        <v xml:space="preserve">ATM UNP Olé Sabana Perdida </v>
      </c>
      <c r="H52" s="154" t="str">
        <f>VLOOKUP(E52,VIP!$A$2:$O19844,7,FALSE)</f>
        <v>Si</v>
      </c>
      <c r="I52" s="154" t="str">
        <f>VLOOKUP(E52,VIP!$A$2:$O11809,8,FALSE)</f>
        <v>Si</v>
      </c>
      <c r="J52" s="154" t="str">
        <f>VLOOKUP(E52,VIP!$A$2:$O11759,8,FALSE)</f>
        <v>Si</v>
      </c>
      <c r="K52" s="154" t="str">
        <f>VLOOKUP(E52,VIP!$A$2:$O15333,6,0)</f>
        <v>NO</v>
      </c>
      <c r="L52" s="136" t="s">
        <v>2625</v>
      </c>
      <c r="M52" s="145" t="s">
        <v>2540</v>
      </c>
      <c r="N52" s="145" t="s">
        <v>2599</v>
      </c>
      <c r="O52" s="154" t="s">
        <v>2450</v>
      </c>
      <c r="P52" s="96"/>
      <c r="Q52" s="163">
        <v>44413.61546296296</v>
      </c>
      <c r="R52" s="44"/>
      <c r="S52" s="102"/>
      <c r="T52" s="102"/>
      <c r="U52" s="102"/>
      <c r="V52" s="78"/>
      <c r="W52" s="69"/>
    </row>
    <row r="53" spans="1:23" ht="18" x14ac:dyDescent="0.25">
      <c r="A53" s="154" t="str">
        <f>VLOOKUP(E53,'LISTADO ATM'!$A$2:$C$902,3,0)</f>
        <v>NORTE</v>
      </c>
      <c r="B53" s="112" t="s">
        <v>2688</v>
      </c>
      <c r="C53" s="97">
        <v>44413.01667824074</v>
      </c>
      <c r="D53" s="97" t="s">
        <v>2177</v>
      </c>
      <c r="E53" s="131">
        <v>52</v>
      </c>
      <c r="F53" s="154" t="str">
        <f>VLOOKUP(E53,VIP!$A$2:$O14886,2,0)</f>
        <v>DRBR052</v>
      </c>
      <c r="G53" s="154" t="str">
        <f>VLOOKUP(E53,'LISTADO ATM'!$A$2:$B$901,2,0)</f>
        <v xml:space="preserve">ATM Oficina Jarabacoa </v>
      </c>
      <c r="H53" s="154" t="str">
        <f>VLOOKUP(E53,VIP!$A$2:$O19847,7,FALSE)</f>
        <v>Si</v>
      </c>
      <c r="I53" s="154" t="str">
        <f>VLOOKUP(E53,VIP!$A$2:$O11812,8,FALSE)</f>
        <v>Si</v>
      </c>
      <c r="J53" s="154" t="str">
        <f>VLOOKUP(E53,VIP!$A$2:$O11762,8,FALSE)</f>
        <v>Si</v>
      </c>
      <c r="K53" s="154" t="str">
        <f>VLOOKUP(E53,VIP!$A$2:$O15336,6,0)</f>
        <v>NO</v>
      </c>
      <c r="L53" s="136" t="s">
        <v>2625</v>
      </c>
      <c r="M53" s="145" t="s">
        <v>2540</v>
      </c>
      <c r="N53" s="145" t="s">
        <v>2599</v>
      </c>
      <c r="O53" s="154" t="s">
        <v>2588</v>
      </c>
      <c r="P53" s="96"/>
      <c r="Q53" s="163">
        <v>44413.440648148149</v>
      </c>
      <c r="R53" s="44"/>
      <c r="S53" s="102"/>
      <c r="T53" s="102"/>
      <c r="U53" s="102"/>
      <c r="V53" s="78"/>
      <c r="W53" s="69"/>
    </row>
    <row r="54" spans="1:23" ht="18" x14ac:dyDescent="0.25">
      <c r="A54" s="154" t="str">
        <f>VLOOKUP(E54,'LISTADO ATM'!$A$2:$C$902,3,0)</f>
        <v>ESTE</v>
      </c>
      <c r="B54" s="112" t="s">
        <v>2685</v>
      </c>
      <c r="C54" s="97">
        <v>44413.021736111114</v>
      </c>
      <c r="D54" s="97" t="s">
        <v>2176</v>
      </c>
      <c r="E54" s="131">
        <v>158</v>
      </c>
      <c r="F54" s="154" t="str">
        <f>VLOOKUP(E54,VIP!$A$2:$O14883,2,0)</f>
        <v>DRBR158</v>
      </c>
      <c r="G54" s="154" t="str">
        <f>VLOOKUP(E54,'LISTADO ATM'!$A$2:$B$901,2,0)</f>
        <v xml:space="preserve">ATM Oficina Romana Norte </v>
      </c>
      <c r="H54" s="154" t="str">
        <f>VLOOKUP(E54,VIP!$A$2:$O19844,7,FALSE)</f>
        <v>Si</v>
      </c>
      <c r="I54" s="154" t="str">
        <f>VLOOKUP(E54,VIP!$A$2:$O11809,8,FALSE)</f>
        <v>Si</v>
      </c>
      <c r="J54" s="154" t="str">
        <f>VLOOKUP(E54,VIP!$A$2:$O11759,8,FALSE)</f>
        <v>Si</v>
      </c>
      <c r="K54" s="154" t="str">
        <f>VLOOKUP(E54,VIP!$A$2:$O15333,6,0)</f>
        <v>SI</v>
      </c>
      <c r="L54" s="136" t="s">
        <v>2625</v>
      </c>
      <c r="M54" s="145" t="s">
        <v>2540</v>
      </c>
      <c r="N54" s="145" t="s">
        <v>2599</v>
      </c>
      <c r="O54" s="154" t="s">
        <v>2450</v>
      </c>
      <c r="P54" s="96"/>
      <c r="Q54" s="163">
        <v>44413.440648148149</v>
      </c>
      <c r="R54" s="44"/>
      <c r="S54" s="102"/>
      <c r="T54" s="102"/>
      <c r="U54" s="102"/>
      <c r="V54" s="78"/>
      <c r="W54" s="69"/>
    </row>
    <row r="55" spans="1:23" ht="18" x14ac:dyDescent="0.25">
      <c r="A55" s="154" t="str">
        <f>VLOOKUP(E55,'LISTADO ATM'!$A$2:$C$902,3,0)</f>
        <v>NORTE</v>
      </c>
      <c r="B55" s="112" t="s">
        <v>2711</v>
      </c>
      <c r="C55" s="97">
        <v>44413.450937499998</v>
      </c>
      <c r="D55" s="97" t="s">
        <v>2464</v>
      </c>
      <c r="E55" s="131">
        <v>779</v>
      </c>
      <c r="F55" s="154" t="str">
        <f>VLOOKUP(E55,VIP!$A$2:$O14893,2,0)</f>
        <v>DRBR206</v>
      </c>
      <c r="G55" s="154" t="str">
        <f>VLOOKUP(E55,'LISTADO ATM'!$A$2:$B$901,2,0)</f>
        <v xml:space="preserve">ATM Zona Franca Esperanza I (Mao) </v>
      </c>
      <c r="H55" s="154" t="str">
        <f>VLOOKUP(E55,VIP!$A$2:$O19854,7,FALSE)</f>
        <v>Si</v>
      </c>
      <c r="I55" s="154" t="str">
        <f>VLOOKUP(E55,VIP!$A$2:$O11819,8,FALSE)</f>
        <v>Si</v>
      </c>
      <c r="J55" s="154" t="str">
        <f>VLOOKUP(E55,VIP!$A$2:$O11769,8,FALSE)</f>
        <v>Si</v>
      </c>
      <c r="K55" s="154" t="str">
        <f>VLOOKUP(E55,VIP!$A$2:$O15343,6,0)</f>
        <v>NO</v>
      </c>
      <c r="L55" s="136" t="s">
        <v>2716</v>
      </c>
      <c r="M55" s="145" t="s">
        <v>2540</v>
      </c>
      <c r="N55" s="145" t="s">
        <v>2599</v>
      </c>
      <c r="O55" s="154" t="s">
        <v>2715</v>
      </c>
      <c r="P55" s="96" t="s">
        <v>2718</v>
      </c>
      <c r="Q55" s="163" t="s">
        <v>2716</v>
      </c>
      <c r="R55" s="44"/>
      <c r="S55" s="102"/>
      <c r="T55" s="102"/>
      <c r="U55" s="102"/>
      <c r="V55" s="78"/>
      <c r="W55" s="69"/>
    </row>
    <row r="56" spans="1:23" ht="18" x14ac:dyDescent="0.25">
      <c r="A56" s="154" t="str">
        <f>VLOOKUP(E56,'LISTADO ATM'!$A$2:$C$902,3,0)</f>
        <v>ESTE</v>
      </c>
      <c r="B56" s="112" t="s">
        <v>2710</v>
      </c>
      <c r="C56" s="97">
        <v>44413.453923611109</v>
      </c>
      <c r="D56" s="97" t="s">
        <v>2464</v>
      </c>
      <c r="E56" s="131">
        <v>480</v>
      </c>
      <c r="F56" s="154" t="str">
        <f>VLOOKUP(E56,VIP!$A$2:$O14892,2,0)</f>
        <v>DRBR480</v>
      </c>
      <c r="G56" s="154" t="str">
        <f>VLOOKUP(E56,'LISTADO ATM'!$A$2:$B$901,2,0)</f>
        <v>ATM UNP Farmaconal Higuey</v>
      </c>
      <c r="H56" s="154" t="str">
        <f>VLOOKUP(E56,VIP!$A$2:$O19853,7,FALSE)</f>
        <v>N/A</v>
      </c>
      <c r="I56" s="154" t="str">
        <f>VLOOKUP(E56,VIP!$A$2:$O11818,8,FALSE)</f>
        <v>N/A</v>
      </c>
      <c r="J56" s="154" t="str">
        <f>VLOOKUP(E56,VIP!$A$2:$O11768,8,FALSE)</f>
        <v>N/A</v>
      </c>
      <c r="K56" s="154" t="str">
        <f>VLOOKUP(E56,VIP!$A$2:$O15342,6,0)</f>
        <v>N/A</v>
      </c>
      <c r="L56" s="136" t="s">
        <v>2716</v>
      </c>
      <c r="M56" s="145" t="s">
        <v>2540</v>
      </c>
      <c r="N56" s="145" t="s">
        <v>2599</v>
      </c>
      <c r="O56" s="154" t="s">
        <v>2715</v>
      </c>
      <c r="P56" s="96" t="s">
        <v>2718</v>
      </c>
      <c r="Q56" s="163" t="s">
        <v>2716</v>
      </c>
      <c r="R56" s="44"/>
      <c r="S56" s="102"/>
      <c r="T56" s="102"/>
      <c r="U56" s="102"/>
      <c r="V56" s="78"/>
      <c r="W56" s="69"/>
    </row>
    <row r="57" spans="1:23" ht="18" x14ac:dyDescent="0.25">
      <c r="A57" s="154" t="str">
        <f>VLOOKUP(E57,'LISTADO ATM'!$A$2:$C$902,3,0)</f>
        <v>ESTE</v>
      </c>
      <c r="B57" s="112" t="s">
        <v>2651</v>
      </c>
      <c r="C57" s="97">
        <v>44412.668900462966</v>
      </c>
      <c r="D57" s="97" t="s">
        <v>2444</v>
      </c>
      <c r="E57" s="131">
        <v>634</v>
      </c>
      <c r="F57" s="154" t="str">
        <f>VLOOKUP(E57,VIP!$A$2:$O14878,2,0)</f>
        <v>DRBR273</v>
      </c>
      <c r="G57" s="154" t="str">
        <f>VLOOKUP(E57,'LISTADO ATM'!$A$2:$B$901,2,0)</f>
        <v xml:space="preserve">ATM Ayuntamiento Los Llanos (SPM) </v>
      </c>
      <c r="H57" s="154" t="str">
        <f>VLOOKUP(E57,VIP!$A$2:$O19839,7,FALSE)</f>
        <v>Si</v>
      </c>
      <c r="I57" s="154" t="str">
        <f>VLOOKUP(E57,VIP!$A$2:$O11804,8,FALSE)</f>
        <v>Si</v>
      </c>
      <c r="J57" s="154" t="str">
        <f>VLOOKUP(E57,VIP!$A$2:$O11754,8,FALSE)</f>
        <v>Si</v>
      </c>
      <c r="K57" s="154" t="str">
        <f>VLOOKUP(E57,VIP!$A$2:$O15328,6,0)</f>
        <v>NO</v>
      </c>
      <c r="L57" s="136" t="s">
        <v>2413</v>
      </c>
      <c r="M57" s="145" t="s">
        <v>2540</v>
      </c>
      <c r="N57" s="96" t="s">
        <v>2448</v>
      </c>
      <c r="O57" s="154" t="s">
        <v>2449</v>
      </c>
      <c r="P57" s="96"/>
      <c r="Q57" s="163">
        <v>44413.61546296296</v>
      </c>
      <c r="R57" s="44"/>
      <c r="S57" s="102"/>
      <c r="T57" s="102"/>
      <c r="U57" s="102"/>
      <c r="V57" s="78"/>
      <c r="W57" s="69"/>
    </row>
    <row r="58" spans="1:23" ht="18" x14ac:dyDescent="0.25">
      <c r="A58" s="154" t="str">
        <f>VLOOKUP(E58,'LISTADO ATM'!$A$2:$C$902,3,0)</f>
        <v>NORTE</v>
      </c>
      <c r="B58" s="112" t="s">
        <v>2648</v>
      </c>
      <c r="C58" s="97">
        <v>44412.707326388889</v>
      </c>
      <c r="D58" s="97" t="s">
        <v>2594</v>
      </c>
      <c r="E58" s="131">
        <v>40</v>
      </c>
      <c r="F58" s="154" t="str">
        <f>VLOOKUP(E58,VIP!$A$2:$O14873,2,0)</f>
        <v>DRBR040</v>
      </c>
      <c r="G58" s="154" t="str">
        <f>VLOOKUP(E58,'LISTADO ATM'!$A$2:$B$901,2,0)</f>
        <v xml:space="preserve">ATM Oficina El Puñal </v>
      </c>
      <c r="H58" s="154" t="str">
        <f>VLOOKUP(E58,VIP!$A$2:$O19834,7,FALSE)</f>
        <v>Si</v>
      </c>
      <c r="I58" s="154" t="str">
        <f>VLOOKUP(E58,VIP!$A$2:$O11799,8,FALSE)</f>
        <v>Si</v>
      </c>
      <c r="J58" s="154" t="str">
        <f>VLOOKUP(E58,VIP!$A$2:$O11749,8,FALSE)</f>
        <v>Si</v>
      </c>
      <c r="K58" s="154" t="str">
        <f>VLOOKUP(E58,VIP!$A$2:$O15323,6,0)</f>
        <v>NO</v>
      </c>
      <c r="L58" s="136" t="s">
        <v>2413</v>
      </c>
      <c r="M58" s="145" t="s">
        <v>2540</v>
      </c>
      <c r="N58" s="96" t="s">
        <v>2448</v>
      </c>
      <c r="O58" s="154" t="s">
        <v>2595</v>
      </c>
      <c r="P58" s="96"/>
      <c r="Q58" s="163">
        <v>44413.61546296296</v>
      </c>
      <c r="R58" s="44"/>
      <c r="S58" s="102"/>
      <c r="T58" s="102"/>
      <c r="U58" s="102"/>
      <c r="V58" s="78"/>
      <c r="W58" s="69"/>
    </row>
    <row r="59" spans="1:23" ht="18" x14ac:dyDescent="0.25">
      <c r="A59" s="154" t="str">
        <f>VLOOKUP(E59,'LISTADO ATM'!$A$2:$C$902,3,0)</f>
        <v>DISTRITO NACIONAL</v>
      </c>
      <c r="B59" s="112" t="s">
        <v>2678</v>
      </c>
      <c r="C59" s="97">
        <v>44412.797835648147</v>
      </c>
      <c r="D59" s="97" t="s">
        <v>2444</v>
      </c>
      <c r="E59" s="131">
        <v>993</v>
      </c>
      <c r="F59" s="154" t="str">
        <f>VLOOKUP(E59,VIP!$A$2:$O14904,2,0)</f>
        <v>DRBR993</v>
      </c>
      <c r="G59" s="154" t="str">
        <f>VLOOKUP(E59,'LISTADO ATM'!$A$2:$B$901,2,0)</f>
        <v xml:space="preserve">ATM Centro Medico Integral II </v>
      </c>
      <c r="H59" s="154" t="str">
        <f>VLOOKUP(E59,VIP!$A$2:$O19865,7,FALSE)</f>
        <v>Si</v>
      </c>
      <c r="I59" s="154" t="str">
        <f>VLOOKUP(E59,VIP!$A$2:$O11830,8,FALSE)</f>
        <v>Si</v>
      </c>
      <c r="J59" s="154" t="str">
        <f>VLOOKUP(E59,VIP!$A$2:$O11780,8,FALSE)</f>
        <v>Si</v>
      </c>
      <c r="K59" s="154" t="str">
        <f>VLOOKUP(E59,VIP!$A$2:$O15354,6,0)</f>
        <v>NO</v>
      </c>
      <c r="L59" s="136" t="s">
        <v>2413</v>
      </c>
      <c r="M59" s="145" t="s">
        <v>2540</v>
      </c>
      <c r="N59" s="145" t="s">
        <v>2599</v>
      </c>
      <c r="O59" s="154" t="s">
        <v>2449</v>
      </c>
      <c r="P59" s="96"/>
      <c r="Q59" s="163">
        <v>44413.61546296296</v>
      </c>
      <c r="R59" s="44"/>
      <c r="S59" s="102"/>
      <c r="T59" s="102"/>
      <c r="U59" s="102"/>
      <c r="V59" s="78"/>
      <c r="W59" s="69"/>
    </row>
    <row r="60" spans="1:23" ht="18" x14ac:dyDescent="0.25">
      <c r="A60" s="154" t="str">
        <f>VLOOKUP(E60,'LISTADO ATM'!$A$2:$C$902,3,0)</f>
        <v>SUR</v>
      </c>
      <c r="B60" s="112" t="s">
        <v>2677</v>
      </c>
      <c r="C60" s="97">
        <v>44412.79996527778</v>
      </c>
      <c r="D60" s="97" t="s">
        <v>2464</v>
      </c>
      <c r="E60" s="131">
        <v>89</v>
      </c>
      <c r="F60" s="154" t="str">
        <f>VLOOKUP(E60,VIP!$A$2:$O14903,2,0)</f>
        <v>DRBR089</v>
      </c>
      <c r="G60" s="154" t="str">
        <f>VLOOKUP(E60,'LISTADO ATM'!$A$2:$B$901,2,0)</f>
        <v xml:space="preserve">ATM UNP El Cercado (San Juan) </v>
      </c>
      <c r="H60" s="154" t="str">
        <f>VLOOKUP(E60,VIP!$A$2:$O19864,7,FALSE)</f>
        <v>Si</v>
      </c>
      <c r="I60" s="154" t="str">
        <f>VLOOKUP(E60,VIP!$A$2:$O11829,8,FALSE)</f>
        <v>Si</v>
      </c>
      <c r="J60" s="154" t="str">
        <f>VLOOKUP(E60,VIP!$A$2:$O11779,8,FALSE)</f>
        <v>Si</v>
      </c>
      <c r="K60" s="154" t="str">
        <f>VLOOKUP(E60,VIP!$A$2:$O15353,6,0)</f>
        <v>NO</v>
      </c>
      <c r="L60" s="136" t="s">
        <v>2413</v>
      </c>
      <c r="M60" s="145" t="s">
        <v>2540</v>
      </c>
      <c r="N60" s="96" t="s">
        <v>2448</v>
      </c>
      <c r="O60" s="154" t="s">
        <v>2465</v>
      </c>
      <c r="P60" s="96"/>
      <c r="Q60" s="163">
        <v>44413.440648148149</v>
      </c>
      <c r="R60" s="44"/>
      <c r="S60" s="102"/>
      <c r="T60" s="102"/>
      <c r="U60" s="102"/>
      <c r="V60" s="78"/>
      <c r="W60" s="69"/>
    </row>
    <row r="61" spans="1:23" ht="18" x14ac:dyDescent="0.25">
      <c r="A61" s="154" t="str">
        <f>VLOOKUP(E61,'LISTADO ATM'!$A$2:$C$902,3,0)</f>
        <v>NORTE</v>
      </c>
      <c r="B61" s="112" t="s">
        <v>2676</v>
      </c>
      <c r="C61" s="97">
        <v>44412.804861111108</v>
      </c>
      <c r="D61" s="97" t="s">
        <v>2464</v>
      </c>
      <c r="E61" s="131">
        <v>637</v>
      </c>
      <c r="F61" s="154" t="str">
        <f>VLOOKUP(E61,VIP!$A$2:$O14902,2,0)</f>
        <v>DRBR637</v>
      </c>
      <c r="G61" s="154" t="str">
        <f>VLOOKUP(E61,'LISTADO ATM'!$A$2:$B$901,2,0)</f>
        <v xml:space="preserve">ATM UNP Monción </v>
      </c>
      <c r="H61" s="154" t="str">
        <f>VLOOKUP(E61,VIP!$A$2:$O19863,7,FALSE)</f>
        <v>Si</v>
      </c>
      <c r="I61" s="154" t="str">
        <f>VLOOKUP(E61,VIP!$A$2:$O11828,8,FALSE)</f>
        <v>Si</v>
      </c>
      <c r="J61" s="154" t="str">
        <f>VLOOKUP(E61,VIP!$A$2:$O11778,8,FALSE)</f>
        <v>Si</v>
      </c>
      <c r="K61" s="154" t="str">
        <f>VLOOKUP(E61,VIP!$A$2:$O15352,6,0)</f>
        <v>NO</v>
      </c>
      <c r="L61" s="136" t="s">
        <v>2413</v>
      </c>
      <c r="M61" s="145" t="s">
        <v>2540</v>
      </c>
      <c r="N61" s="96" t="s">
        <v>2448</v>
      </c>
      <c r="O61" s="154" t="s">
        <v>2465</v>
      </c>
      <c r="P61" s="96"/>
      <c r="Q61" s="163">
        <v>44413.440648148149</v>
      </c>
      <c r="R61" s="44"/>
      <c r="S61" s="102"/>
      <c r="T61" s="102"/>
      <c r="U61" s="102"/>
      <c r="V61" s="78"/>
      <c r="W61" s="69"/>
    </row>
    <row r="62" spans="1:23" ht="18" x14ac:dyDescent="0.25">
      <c r="A62" s="154" t="str">
        <f>VLOOKUP(E62,'LISTADO ATM'!$A$2:$C$902,3,0)</f>
        <v>ESTE</v>
      </c>
      <c r="B62" s="112" t="s">
        <v>2675</v>
      </c>
      <c r="C62" s="97">
        <v>44412.807326388887</v>
      </c>
      <c r="D62" s="97" t="s">
        <v>2464</v>
      </c>
      <c r="E62" s="131">
        <v>121</v>
      </c>
      <c r="F62" s="154" t="str">
        <f>VLOOKUP(E62,VIP!$A$2:$O14901,2,0)</f>
        <v>DRBR121</v>
      </c>
      <c r="G62" s="154" t="str">
        <f>VLOOKUP(E62,'LISTADO ATM'!$A$2:$B$901,2,0)</f>
        <v xml:space="preserve">ATM Oficina Bayaguana </v>
      </c>
      <c r="H62" s="154" t="str">
        <f>VLOOKUP(E62,VIP!$A$2:$O19862,7,FALSE)</f>
        <v>Si</v>
      </c>
      <c r="I62" s="154" t="str">
        <f>VLOOKUP(E62,VIP!$A$2:$O11827,8,FALSE)</f>
        <v>Si</v>
      </c>
      <c r="J62" s="154" t="str">
        <f>VLOOKUP(E62,VIP!$A$2:$O11777,8,FALSE)</f>
        <v>Si</v>
      </c>
      <c r="K62" s="154" t="str">
        <f>VLOOKUP(E62,VIP!$A$2:$O15351,6,0)</f>
        <v>SI</v>
      </c>
      <c r="L62" s="136" t="s">
        <v>2413</v>
      </c>
      <c r="M62" s="145" t="s">
        <v>2540</v>
      </c>
      <c r="N62" s="96" t="s">
        <v>2448</v>
      </c>
      <c r="O62" s="154" t="s">
        <v>2465</v>
      </c>
      <c r="P62" s="96"/>
      <c r="Q62" s="163">
        <v>44413.440648148149</v>
      </c>
      <c r="R62" s="44"/>
      <c r="S62" s="102"/>
      <c r="T62" s="102"/>
      <c r="U62" s="102"/>
      <c r="V62" s="78"/>
      <c r="W62" s="69"/>
    </row>
    <row r="63" spans="1:23" ht="18" x14ac:dyDescent="0.25">
      <c r="A63" s="154" t="str">
        <f>VLOOKUP(E63,'LISTADO ATM'!$A$2:$C$902,3,0)</f>
        <v>DISTRITO NACIONAL</v>
      </c>
      <c r="B63" s="112" t="s">
        <v>2674</v>
      </c>
      <c r="C63" s="97">
        <v>44412.810567129629</v>
      </c>
      <c r="D63" s="97" t="s">
        <v>2444</v>
      </c>
      <c r="E63" s="131">
        <v>240</v>
      </c>
      <c r="F63" s="154" t="str">
        <f>VLOOKUP(E63,VIP!$A$2:$O14900,2,0)</f>
        <v>DRBR24D</v>
      </c>
      <c r="G63" s="154" t="str">
        <f>VLOOKUP(E63,'LISTADO ATM'!$A$2:$B$901,2,0)</f>
        <v xml:space="preserve">ATM Oficina Carrefour I </v>
      </c>
      <c r="H63" s="154" t="str">
        <f>VLOOKUP(E63,VIP!$A$2:$O19861,7,FALSE)</f>
        <v>Si</v>
      </c>
      <c r="I63" s="154" t="str">
        <f>VLOOKUP(E63,VIP!$A$2:$O11826,8,FALSE)</f>
        <v>Si</v>
      </c>
      <c r="J63" s="154" t="str">
        <f>VLOOKUP(E63,VIP!$A$2:$O11776,8,FALSE)</f>
        <v>Si</v>
      </c>
      <c r="K63" s="154" t="str">
        <f>VLOOKUP(E63,VIP!$A$2:$O15350,6,0)</f>
        <v>SI</v>
      </c>
      <c r="L63" s="136" t="s">
        <v>2413</v>
      </c>
      <c r="M63" s="145" t="s">
        <v>2540</v>
      </c>
      <c r="N63" s="96" t="s">
        <v>2448</v>
      </c>
      <c r="O63" s="154" t="s">
        <v>2449</v>
      </c>
      <c r="P63" s="96"/>
      <c r="Q63" s="163">
        <v>44413.61546296296</v>
      </c>
      <c r="R63" s="44"/>
      <c r="S63" s="102"/>
      <c r="T63" s="102"/>
      <c r="U63" s="102"/>
      <c r="V63" s="78"/>
      <c r="W63" s="69"/>
    </row>
    <row r="64" spans="1:23" ht="18" x14ac:dyDescent="0.25">
      <c r="A64" s="154" t="str">
        <f>VLOOKUP(E64,'LISTADO ATM'!$A$2:$C$902,3,0)</f>
        <v>SUR</v>
      </c>
      <c r="B64" s="112" t="s">
        <v>2665</v>
      </c>
      <c r="C64" s="97">
        <v>44412.878368055557</v>
      </c>
      <c r="D64" s="97" t="s">
        <v>2464</v>
      </c>
      <c r="E64" s="131">
        <v>615</v>
      </c>
      <c r="F64" s="154" t="str">
        <f>VLOOKUP(E64,VIP!$A$2:$O14890,2,0)</f>
        <v>DRBR418</v>
      </c>
      <c r="G64" s="154" t="str">
        <f>VLOOKUP(E64,'LISTADO ATM'!$A$2:$B$901,2,0)</f>
        <v xml:space="preserve">ATM Estación Sunix Cabral (Barahona) </v>
      </c>
      <c r="H64" s="154" t="str">
        <f>VLOOKUP(E64,VIP!$A$2:$O19851,7,FALSE)</f>
        <v>Si</v>
      </c>
      <c r="I64" s="154" t="str">
        <f>VLOOKUP(E64,VIP!$A$2:$O11816,8,FALSE)</f>
        <v>Si</v>
      </c>
      <c r="J64" s="154" t="str">
        <f>VLOOKUP(E64,VIP!$A$2:$O11766,8,FALSE)</f>
        <v>Si</v>
      </c>
      <c r="K64" s="154" t="str">
        <f>VLOOKUP(E64,VIP!$A$2:$O15340,6,0)</f>
        <v>NO</v>
      </c>
      <c r="L64" s="136" t="s">
        <v>2413</v>
      </c>
      <c r="M64" s="145" t="s">
        <v>2540</v>
      </c>
      <c r="N64" s="96" t="s">
        <v>2448</v>
      </c>
      <c r="O64" s="154" t="s">
        <v>2465</v>
      </c>
      <c r="P64" s="96"/>
      <c r="Q64" s="163">
        <v>44413.440648148149</v>
      </c>
      <c r="R64" s="44"/>
      <c r="S64" s="102"/>
      <c r="T64" s="102"/>
      <c r="U64" s="102"/>
      <c r="V64" s="78"/>
      <c r="W64" s="69"/>
    </row>
    <row r="65" spans="1:23" s="118" customFormat="1" ht="18" x14ac:dyDescent="0.25">
      <c r="A65" s="155" t="str">
        <f>VLOOKUP(E65,'LISTADO ATM'!$A$2:$C$902,3,0)</f>
        <v>DISTRITO NACIONAL</v>
      </c>
      <c r="B65" s="112" t="s">
        <v>2682</v>
      </c>
      <c r="C65" s="97">
        <v>44413.062789351854</v>
      </c>
      <c r="D65" s="97" t="s">
        <v>2444</v>
      </c>
      <c r="E65" s="131">
        <v>407</v>
      </c>
      <c r="F65" s="155" t="str">
        <f>VLOOKUP(E65,VIP!$A$2:$O14880,2,0)</f>
        <v>DRBR407</v>
      </c>
      <c r="G65" s="155" t="str">
        <f>VLOOKUP(E65,'LISTADO ATM'!$A$2:$B$901,2,0)</f>
        <v xml:space="preserve">ATM Multicentro La Sirena Villa Mella </v>
      </c>
      <c r="H65" s="155" t="str">
        <f>VLOOKUP(E65,VIP!$A$2:$O19841,7,FALSE)</f>
        <v>Si</v>
      </c>
      <c r="I65" s="155" t="str">
        <f>VLOOKUP(E65,VIP!$A$2:$O11806,8,FALSE)</f>
        <v>Si</v>
      </c>
      <c r="J65" s="155" t="str">
        <f>VLOOKUP(E65,VIP!$A$2:$O11756,8,FALSE)</f>
        <v>Si</v>
      </c>
      <c r="K65" s="155" t="str">
        <f>VLOOKUP(E65,VIP!$A$2:$O15330,6,0)</f>
        <v>NO</v>
      </c>
      <c r="L65" s="136" t="s">
        <v>2413</v>
      </c>
      <c r="M65" s="145" t="s">
        <v>2540</v>
      </c>
      <c r="N65" s="96" t="s">
        <v>2448</v>
      </c>
      <c r="O65" s="155" t="s">
        <v>2449</v>
      </c>
      <c r="P65" s="96"/>
      <c r="Q65" s="163">
        <v>44413.61546296296</v>
      </c>
      <c r="R65" s="44"/>
      <c r="V65" s="78"/>
      <c r="W65" s="69"/>
    </row>
    <row r="66" spans="1:23" s="118" customFormat="1" ht="18" x14ac:dyDescent="0.25">
      <c r="A66" s="155" t="str">
        <f>VLOOKUP(E66,'LISTADO ATM'!$A$2:$C$902,3,0)</f>
        <v>DISTRITO NACIONAL</v>
      </c>
      <c r="B66" s="112" t="s">
        <v>2680</v>
      </c>
      <c r="C66" s="97">
        <v>44413.118217592593</v>
      </c>
      <c r="D66" s="97" t="s">
        <v>2444</v>
      </c>
      <c r="E66" s="131">
        <v>670</v>
      </c>
      <c r="F66" s="155" t="str">
        <f>VLOOKUP(E66,VIP!$A$2:$O14878,2,0)</f>
        <v>DRBR670</v>
      </c>
      <c r="G66" s="155" t="str">
        <f>VLOOKUP(E66,'LISTADO ATM'!$A$2:$B$901,2,0)</f>
        <v>ATM Estación Texaco Algodón</v>
      </c>
      <c r="H66" s="155" t="str">
        <f>VLOOKUP(E66,VIP!$A$2:$O19839,7,FALSE)</f>
        <v>Si</v>
      </c>
      <c r="I66" s="155" t="str">
        <f>VLOOKUP(E66,VIP!$A$2:$O11804,8,FALSE)</f>
        <v>Si</v>
      </c>
      <c r="J66" s="155" t="str">
        <f>VLOOKUP(E66,VIP!$A$2:$O11754,8,FALSE)</f>
        <v>Si</v>
      </c>
      <c r="K66" s="155" t="str">
        <f>VLOOKUP(E66,VIP!$A$2:$O15328,6,0)</f>
        <v>NO</v>
      </c>
      <c r="L66" s="136" t="s">
        <v>2413</v>
      </c>
      <c r="M66" s="145" t="s">
        <v>2540</v>
      </c>
      <c r="N66" s="96" t="s">
        <v>2448</v>
      </c>
      <c r="O66" s="155" t="s">
        <v>2449</v>
      </c>
      <c r="P66" s="96"/>
      <c r="Q66" s="163">
        <v>44413.440648148149</v>
      </c>
      <c r="R66" s="44"/>
      <c r="V66" s="78"/>
      <c r="W66" s="69"/>
    </row>
    <row r="67" spans="1:23" s="118" customFormat="1" ht="18" x14ac:dyDescent="0.25">
      <c r="A67" s="155" t="str">
        <f>VLOOKUP(E67,'LISTADO ATM'!$A$2:$C$902,3,0)</f>
        <v>DISTRITO NACIONAL</v>
      </c>
      <c r="B67" s="112" t="s">
        <v>2706</v>
      </c>
      <c r="C67" s="97">
        <v>44413.388773148145</v>
      </c>
      <c r="D67" s="97" t="s">
        <v>2444</v>
      </c>
      <c r="E67" s="131">
        <v>32</v>
      </c>
      <c r="F67" s="155" t="str">
        <f>VLOOKUP(E67,VIP!$A$2:$O14889,2,0)</f>
        <v>DRBR032</v>
      </c>
      <c r="G67" s="155" t="str">
        <f>VLOOKUP(E67,'LISTADO ATM'!$A$2:$B$901,2,0)</f>
        <v xml:space="preserve">ATM Oficina San Martín II </v>
      </c>
      <c r="H67" s="155" t="str">
        <f>VLOOKUP(E67,VIP!$A$2:$O19850,7,FALSE)</f>
        <v>Si</v>
      </c>
      <c r="I67" s="155" t="str">
        <f>VLOOKUP(E67,VIP!$A$2:$O11815,8,FALSE)</f>
        <v>Si</v>
      </c>
      <c r="J67" s="155" t="str">
        <f>VLOOKUP(E67,VIP!$A$2:$O11765,8,FALSE)</f>
        <v>Si</v>
      </c>
      <c r="K67" s="155" t="str">
        <f>VLOOKUP(E67,VIP!$A$2:$O15339,6,0)</f>
        <v>NO</v>
      </c>
      <c r="L67" s="136" t="s">
        <v>2413</v>
      </c>
      <c r="M67" s="145" t="s">
        <v>2540</v>
      </c>
      <c r="N67" s="96" t="s">
        <v>2448</v>
      </c>
      <c r="O67" s="155" t="s">
        <v>2449</v>
      </c>
      <c r="P67" s="96"/>
      <c r="Q67" s="163">
        <v>44413.61546296296</v>
      </c>
      <c r="R67" s="44"/>
      <c r="V67" s="78"/>
      <c r="W67" s="69"/>
    </row>
    <row r="68" spans="1:23" s="118" customFormat="1" ht="18" x14ac:dyDescent="0.25">
      <c r="A68" s="155" t="str">
        <f>VLOOKUP(E68,'LISTADO ATM'!$A$2:$C$902,3,0)</f>
        <v>SUR</v>
      </c>
      <c r="B68" s="112" t="s">
        <v>2704</v>
      </c>
      <c r="C68" s="97">
        <v>44413.419247685182</v>
      </c>
      <c r="D68" s="97" t="s">
        <v>2444</v>
      </c>
      <c r="E68" s="131">
        <v>677</v>
      </c>
      <c r="F68" s="155" t="str">
        <f>VLOOKUP(E68,VIP!$A$2:$O14887,2,0)</f>
        <v>DRBR677</v>
      </c>
      <c r="G68" s="155" t="str">
        <f>VLOOKUP(E68,'LISTADO ATM'!$A$2:$B$901,2,0)</f>
        <v>ATM PBG Villa Jaragua</v>
      </c>
      <c r="H68" s="155" t="str">
        <f>VLOOKUP(E68,VIP!$A$2:$O19848,7,FALSE)</f>
        <v>Si</v>
      </c>
      <c r="I68" s="155" t="str">
        <f>VLOOKUP(E68,VIP!$A$2:$O11813,8,FALSE)</f>
        <v>Si</v>
      </c>
      <c r="J68" s="155" t="str">
        <f>VLOOKUP(E68,VIP!$A$2:$O11763,8,FALSE)</f>
        <v>Si</v>
      </c>
      <c r="K68" s="155" t="str">
        <f>VLOOKUP(E68,VIP!$A$2:$O15337,6,0)</f>
        <v>SI</v>
      </c>
      <c r="L68" s="136" t="s">
        <v>2413</v>
      </c>
      <c r="M68" s="145" t="s">
        <v>2540</v>
      </c>
      <c r="N68" s="96" t="s">
        <v>2448</v>
      </c>
      <c r="O68" s="155" t="s">
        <v>2449</v>
      </c>
      <c r="P68" s="96"/>
      <c r="Q68" s="163">
        <v>44413.61546296296</v>
      </c>
      <c r="R68" s="44"/>
      <c r="V68" s="78"/>
      <c r="W68" s="69"/>
    </row>
    <row r="69" spans="1:23" s="118" customFormat="1" ht="18" x14ac:dyDescent="0.25">
      <c r="A69" s="155" t="str">
        <f>VLOOKUP(E69,'LISTADO ATM'!$A$2:$C$902,3,0)</f>
        <v>DISTRITO NACIONAL</v>
      </c>
      <c r="B69" s="112" t="s">
        <v>2740</v>
      </c>
      <c r="C69" s="97">
        <v>44413.482673611114</v>
      </c>
      <c r="D69" s="97" t="s">
        <v>2464</v>
      </c>
      <c r="E69" s="131">
        <v>347</v>
      </c>
      <c r="F69" s="155" t="str">
        <f>VLOOKUP(E69,VIP!$A$2:$O14901,2,0)</f>
        <v>DRBR347</v>
      </c>
      <c r="G69" s="155" t="str">
        <f>VLOOKUP(E69,'LISTADO ATM'!$A$2:$B$901,2,0)</f>
        <v>ATM Patio de Colombia</v>
      </c>
      <c r="H69" s="155" t="str">
        <f>VLOOKUP(E69,VIP!$A$2:$O19862,7,FALSE)</f>
        <v>N/A</v>
      </c>
      <c r="I69" s="155" t="str">
        <f>VLOOKUP(E69,VIP!$A$2:$O11827,8,FALSE)</f>
        <v>N/A</v>
      </c>
      <c r="J69" s="155" t="str">
        <f>VLOOKUP(E69,VIP!$A$2:$O11777,8,FALSE)</f>
        <v>N/A</v>
      </c>
      <c r="K69" s="155" t="str">
        <f>VLOOKUP(E69,VIP!$A$2:$O15351,6,0)</f>
        <v>N/A</v>
      </c>
      <c r="L69" s="136" t="s">
        <v>2413</v>
      </c>
      <c r="M69" s="145" t="s">
        <v>2540</v>
      </c>
      <c r="N69" s="96" t="s">
        <v>2448</v>
      </c>
      <c r="O69" s="155" t="s">
        <v>2695</v>
      </c>
      <c r="P69" s="96"/>
      <c r="Q69" s="163">
        <v>44413.61546296296</v>
      </c>
      <c r="R69" s="44"/>
      <c r="V69" s="78"/>
      <c r="W69" s="69"/>
    </row>
    <row r="70" spans="1:23" s="118" customFormat="1" ht="18" x14ac:dyDescent="0.25">
      <c r="A70" s="155" t="str">
        <f>VLOOKUP(E70,'LISTADO ATM'!$A$2:$C$902,3,0)</f>
        <v>NORTE</v>
      </c>
      <c r="B70" s="112" t="s">
        <v>2737</v>
      </c>
      <c r="C70" s="97">
        <v>44413.52002314815</v>
      </c>
      <c r="D70" s="97" t="s">
        <v>2464</v>
      </c>
      <c r="E70" s="131">
        <v>144</v>
      </c>
      <c r="F70" s="155" t="str">
        <f>VLOOKUP(E70,VIP!$A$2:$O14898,2,0)</f>
        <v>DRBR144</v>
      </c>
      <c r="G70" s="155" t="str">
        <f>VLOOKUP(E70,'LISTADO ATM'!$A$2:$B$901,2,0)</f>
        <v xml:space="preserve">ATM Oficina Villa Altagracia </v>
      </c>
      <c r="H70" s="155" t="str">
        <f>VLOOKUP(E70,VIP!$A$2:$O19859,7,FALSE)</f>
        <v>Si</v>
      </c>
      <c r="I70" s="155" t="str">
        <f>VLOOKUP(E70,VIP!$A$2:$O11824,8,FALSE)</f>
        <v>Si</v>
      </c>
      <c r="J70" s="155" t="str">
        <f>VLOOKUP(E70,VIP!$A$2:$O11774,8,FALSE)</f>
        <v>Si</v>
      </c>
      <c r="K70" s="155" t="str">
        <f>VLOOKUP(E70,VIP!$A$2:$O15348,6,0)</f>
        <v>SI</v>
      </c>
      <c r="L70" s="136" t="s">
        <v>2413</v>
      </c>
      <c r="M70" s="145" t="s">
        <v>2540</v>
      </c>
      <c r="N70" s="96" t="s">
        <v>2448</v>
      </c>
      <c r="O70" s="155" t="s">
        <v>2695</v>
      </c>
      <c r="P70" s="96"/>
      <c r="Q70" s="163">
        <v>44413.61546296296</v>
      </c>
      <c r="R70" s="44"/>
      <c r="V70" s="78"/>
      <c r="W70" s="69"/>
    </row>
    <row r="71" spans="1:23" s="118" customFormat="1" ht="18" x14ac:dyDescent="0.25">
      <c r="A71" s="155" t="str">
        <f>VLOOKUP(E71,'LISTADO ATM'!$A$2:$C$902,3,0)</f>
        <v>DISTRITO NACIONAL</v>
      </c>
      <c r="B71" s="112" t="s">
        <v>2627</v>
      </c>
      <c r="C71" s="97">
        <v>44412.344537037039</v>
      </c>
      <c r="D71" s="97" t="s">
        <v>2176</v>
      </c>
      <c r="E71" s="131">
        <v>490</v>
      </c>
      <c r="F71" s="155" t="str">
        <f>VLOOKUP(E71,VIP!$A$2:$O14866,2,0)</f>
        <v>DRBR490</v>
      </c>
      <c r="G71" s="155" t="str">
        <f>VLOOKUP(E71,'LISTADO ATM'!$A$2:$B$901,2,0)</f>
        <v xml:space="preserve">ATM Hospital Ney Arias Lora </v>
      </c>
      <c r="H71" s="155" t="str">
        <f>VLOOKUP(E71,VIP!$A$2:$O19827,7,FALSE)</f>
        <v>Si</v>
      </c>
      <c r="I71" s="155" t="str">
        <f>VLOOKUP(E71,VIP!$A$2:$O11792,8,FALSE)</f>
        <v>Si</v>
      </c>
      <c r="J71" s="155" t="str">
        <f>VLOOKUP(E71,VIP!$A$2:$O11742,8,FALSE)</f>
        <v>Si</v>
      </c>
      <c r="K71" s="155" t="str">
        <f>VLOOKUP(E71,VIP!$A$2:$O15316,6,0)</f>
        <v>NO</v>
      </c>
      <c r="L71" s="136" t="s">
        <v>2460</v>
      </c>
      <c r="M71" s="145" t="s">
        <v>2540</v>
      </c>
      <c r="N71" s="145" t="s">
        <v>2599</v>
      </c>
      <c r="O71" s="155" t="s">
        <v>2450</v>
      </c>
      <c r="P71" s="96"/>
      <c r="Q71" s="163">
        <v>44413.61546296296</v>
      </c>
      <c r="R71" s="44"/>
      <c r="V71" s="78"/>
      <c r="W71" s="69"/>
    </row>
    <row r="72" spans="1:23" s="118" customFormat="1" ht="18" x14ac:dyDescent="0.25">
      <c r="A72" s="155" t="str">
        <f>VLOOKUP(E72,'LISTADO ATM'!$A$2:$C$902,3,0)</f>
        <v>SUR</v>
      </c>
      <c r="B72" s="112" t="s">
        <v>2641</v>
      </c>
      <c r="C72" s="97">
        <v>44412.537858796299</v>
      </c>
      <c r="D72" s="97" t="s">
        <v>2176</v>
      </c>
      <c r="E72" s="131">
        <v>829</v>
      </c>
      <c r="F72" s="155" t="str">
        <f>VLOOKUP(E72,VIP!$A$2:$O14876,2,0)</f>
        <v>DRBR829</v>
      </c>
      <c r="G72" s="155" t="str">
        <f>VLOOKUP(E72,'LISTADO ATM'!$A$2:$B$901,2,0)</f>
        <v xml:space="preserve">ATM UNP Multicentro Sirena Baní </v>
      </c>
      <c r="H72" s="155" t="str">
        <f>VLOOKUP(E72,VIP!$A$2:$O19837,7,FALSE)</f>
        <v>Si</v>
      </c>
      <c r="I72" s="155" t="str">
        <f>VLOOKUP(E72,VIP!$A$2:$O11802,8,FALSE)</f>
        <v>Si</v>
      </c>
      <c r="J72" s="155" t="str">
        <f>VLOOKUP(E72,VIP!$A$2:$O11752,8,FALSE)</f>
        <v>Si</v>
      </c>
      <c r="K72" s="155" t="str">
        <f>VLOOKUP(E72,VIP!$A$2:$O15326,6,0)</f>
        <v>NO</v>
      </c>
      <c r="L72" s="136" t="s">
        <v>2460</v>
      </c>
      <c r="M72" s="145" t="s">
        <v>2540</v>
      </c>
      <c r="N72" s="96" t="s">
        <v>2598</v>
      </c>
      <c r="O72" s="155" t="s">
        <v>2450</v>
      </c>
      <c r="P72" s="96"/>
      <c r="Q72" s="163">
        <v>44413.61546296296</v>
      </c>
      <c r="R72" s="44"/>
      <c r="V72" s="78"/>
      <c r="W72" s="69"/>
    </row>
    <row r="73" spans="1:23" s="118" customFormat="1" ht="18" x14ac:dyDescent="0.25">
      <c r="A73" s="155" t="str">
        <f>VLOOKUP(E73,'LISTADO ATM'!$A$2:$C$902,3,0)</f>
        <v>DISTRITO NACIONAL</v>
      </c>
      <c r="B73" s="112" t="s">
        <v>2638</v>
      </c>
      <c r="C73" s="97">
        <v>44412.559027777781</v>
      </c>
      <c r="D73" s="97" t="s">
        <v>2176</v>
      </c>
      <c r="E73" s="131">
        <v>697</v>
      </c>
      <c r="F73" s="155" t="str">
        <f>VLOOKUP(E73,VIP!$A$2:$O14873,2,0)</f>
        <v>DRBR697</v>
      </c>
      <c r="G73" s="155" t="str">
        <f>VLOOKUP(E73,'LISTADO ATM'!$A$2:$B$901,2,0)</f>
        <v>ATM Hipermercado Olé Ciudad Juan Bosch</v>
      </c>
      <c r="H73" s="155" t="str">
        <f>VLOOKUP(E73,VIP!$A$2:$O19834,7,FALSE)</f>
        <v>Si</v>
      </c>
      <c r="I73" s="155" t="str">
        <f>VLOOKUP(E73,VIP!$A$2:$O11799,8,FALSE)</f>
        <v>Si</v>
      </c>
      <c r="J73" s="155" t="str">
        <f>VLOOKUP(E73,VIP!$A$2:$O11749,8,FALSE)</f>
        <v>Si</v>
      </c>
      <c r="K73" s="155" t="str">
        <f>VLOOKUP(E73,VIP!$A$2:$O15323,6,0)</f>
        <v>NO</v>
      </c>
      <c r="L73" s="136" t="s">
        <v>2460</v>
      </c>
      <c r="M73" s="145" t="s">
        <v>2540</v>
      </c>
      <c r="N73" s="96" t="s">
        <v>2448</v>
      </c>
      <c r="O73" s="155" t="s">
        <v>2450</v>
      </c>
      <c r="P73" s="96"/>
      <c r="Q73" s="163">
        <v>44413.61546296296</v>
      </c>
      <c r="R73" s="44"/>
      <c r="V73" s="78"/>
      <c r="W73" s="69"/>
    </row>
    <row r="74" spans="1:23" s="118" customFormat="1" ht="18" x14ac:dyDescent="0.25">
      <c r="A74" s="155" t="str">
        <f>VLOOKUP(E74,'LISTADO ATM'!$A$2:$C$902,3,0)</f>
        <v>DISTRITO NACIONAL</v>
      </c>
      <c r="B74" s="112" t="s">
        <v>2657</v>
      </c>
      <c r="C74" s="97">
        <v>44412.942430555559</v>
      </c>
      <c r="D74" s="97" t="s">
        <v>2176</v>
      </c>
      <c r="E74" s="131">
        <v>722</v>
      </c>
      <c r="F74" s="155" t="str">
        <f>VLOOKUP(E74,VIP!$A$2:$O14879,2,0)</f>
        <v>DRBR393</v>
      </c>
      <c r="G74" s="155" t="str">
        <f>VLOOKUP(E74,'LISTADO ATM'!$A$2:$B$901,2,0)</f>
        <v xml:space="preserve">ATM Oficina Charles de Gaulle III </v>
      </c>
      <c r="H74" s="155" t="str">
        <f>VLOOKUP(E74,VIP!$A$2:$O19840,7,FALSE)</f>
        <v>Si</v>
      </c>
      <c r="I74" s="155" t="str">
        <f>VLOOKUP(E74,VIP!$A$2:$O11805,8,FALSE)</f>
        <v>Si</v>
      </c>
      <c r="J74" s="155" t="str">
        <f>VLOOKUP(E74,VIP!$A$2:$O11755,8,FALSE)</f>
        <v>Si</v>
      </c>
      <c r="K74" s="155" t="str">
        <f>VLOOKUP(E74,VIP!$A$2:$O15329,6,0)</f>
        <v>SI</v>
      </c>
      <c r="L74" s="136" t="s">
        <v>2460</v>
      </c>
      <c r="M74" s="145" t="s">
        <v>2540</v>
      </c>
      <c r="N74" s="145" t="s">
        <v>2599</v>
      </c>
      <c r="O74" s="155" t="s">
        <v>2450</v>
      </c>
      <c r="P74" s="96"/>
      <c r="Q74" s="163">
        <v>44413.440648148149</v>
      </c>
      <c r="R74" s="44"/>
      <c r="V74" s="78"/>
      <c r="W74" s="69"/>
    </row>
    <row r="75" spans="1:23" s="118" customFormat="1" ht="18" x14ac:dyDescent="0.25">
      <c r="A75" s="155" t="str">
        <f>VLOOKUP(E75,'LISTADO ATM'!$A$2:$C$902,3,0)</f>
        <v>DISTRITO NACIONAL</v>
      </c>
      <c r="B75" s="112" t="s">
        <v>2692</v>
      </c>
      <c r="C75" s="97">
        <v>44413.359039351853</v>
      </c>
      <c r="D75" s="97" t="s">
        <v>2176</v>
      </c>
      <c r="E75" s="131">
        <v>149</v>
      </c>
      <c r="F75" s="155" t="str">
        <f>VLOOKUP(E75,VIP!$A$2:$O14878,2,0)</f>
        <v>DRBR149</v>
      </c>
      <c r="G75" s="155" t="str">
        <f>VLOOKUP(E75,'LISTADO ATM'!$A$2:$B$901,2,0)</f>
        <v>ATM Estación Metro Concepción</v>
      </c>
      <c r="H75" s="155" t="str">
        <f>VLOOKUP(E75,VIP!$A$2:$O19839,7,FALSE)</f>
        <v>N/A</v>
      </c>
      <c r="I75" s="155" t="str">
        <f>VLOOKUP(E75,VIP!$A$2:$O11804,8,FALSE)</f>
        <v>N/A</v>
      </c>
      <c r="J75" s="155" t="str">
        <f>VLOOKUP(E75,VIP!$A$2:$O11754,8,FALSE)</f>
        <v>N/A</v>
      </c>
      <c r="K75" s="155" t="str">
        <f>VLOOKUP(E75,VIP!$A$2:$O15328,6,0)</f>
        <v>N/A</v>
      </c>
      <c r="L75" s="136" t="s">
        <v>2460</v>
      </c>
      <c r="M75" s="145" t="s">
        <v>2540</v>
      </c>
      <c r="N75" s="145" t="s">
        <v>2599</v>
      </c>
      <c r="O75" s="155" t="s">
        <v>2450</v>
      </c>
      <c r="P75" s="96"/>
      <c r="Q75" s="163">
        <v>44413.440648148149</v>
      </c>
      <c r="R75" s="44"/>
      <c r="V75" s="78"/>
      <c r="W75" s="69"/>
    </row>
    <row r="76" spans="1:23" s="118" customFormat="1" ht="18" x14ac:dyDescent="0.25">
      <c r="A76" s="157" t="str">
        <f>VLOOKUP(E76,'LISTADO ATM'!$A$2:$C$902,3,0)</f>
        <v>NORTE</v>
      </c>
      <c r="B76" s="112" t="s">
        <v>2700</v>
      </c>
      <c r="C76" s="97">
        <v>44413.437604166669</v>
      </c>
      <c r="D76" s="97" t="s">
        <v>2177</v>
      </c>
      <c r="E76" s="131">
        <v>862</v>
      </c>
      <c r="F76" s="157" t="str">
        <f>VLOOKUP(E76,VIP!$A$2:$O14882,2,0)</f>
        <v>DRBR862</v>
      </c>
      <c r="G76" s="157" t="str">
        <f>VLOOKUP(E76,'LISTADO ATM'!$A$2:$B$901,2,0)</f>
        <v xml:space="preserve">ATM S/M Doble A (Sabaneta) </v>
      </c>
      <c r="H76" s="157" t="str">
        <f>VLOOKUP(E76,VIP!$A$2:$O19843,7,FALSE)</f>
        <v>Si</v>
      </c>
      <c r="I76" s="157" t="str">
        <f>VLOOKUP(E76,VIP!$A$2:$O11808,8,FALSE)</f>
        <v>Si</v>
      </c>
      <c r="J76" s="157" t="str">
        <f>VLOOKUP(E76,VIP!$A$2:$O11758,8,FALSE)</f>
        <v>Si</v>
      </c>
      <c r="K76" s="157" t="str">
        <f>VLOOKUP(E76,VIP!$A$2:$O15332,6,0)</f>
        <v>NO</v>
      </c>
      <c r="L76" s="136" t="s">
        <v>2460</v>
      </c>
      <c r="M76" s="145" t="s">
        <v>2540</v>
      </c>
      <c r="N76" s="145" t="s">
        <v>2599</v>
      </c>
      <c r="O76" s="157" t="s">
        <v>2588</v>
      </c>
      <c r="P76" s="96"/>
      <c r="Q76" s="163">
        <v>44413.61546296296</v>
      </c>
      <c r="R76" s="44"/>
      <c r="V76" s="78"/>
      <c r="W76" s="69"/>
    </row>
    <row r="77" spans="1:23" s="118" customFormat="1" ht="18" x14ac:dyDescent="0.25">
      <c r="A77" s="157" t="str">
        <f>VLOOKUP(E77,'LISTADO ATM'!$A$2:$C$902,3,0)</f>
        <v>DISTRITO NACIONAL</v>
      </c>
      <c r="B77" s="112">
        <v>3335972458</v>
      </c>
      <c r="C77" s="97">
        <v>44407.503541666665</v>
      </c>
      <c r="D77" s="97" t="s">
        <v>2176</v>
      </c>
      <c r="E77" s="131">
        <v>883</v>
      </c>
      <c r="F77" s="157" t="str">
        <f>VLOOKUP(E77,VIP!$A$2:$O14815,2,0)</f>
        <v>DRBR883</v>
      </c>
      <c r="G77" s="157" t="str">
        <f>VLOOKUP(E77,'LISTADO ATM'!$A$2:$B$901,2,0)</f>
        <v xml:space="preserve">ATM Oficina Filadelfia Plaza </v>
      </c>
      <c r="H77" s="157" t="str">
        <f>VLOOKUP(E77,VIP!$A$2:$O19776,7,FALSE)</f>
        <v>Si</v>
      </c>
      <c r="I77" s="157" t="str">
        <f>VLOOKUP(E77,VIP!$A$2:$O11741,8,FALSE)</f>
        <v>Si</v>
      </c>
      <c r="J77" s="157" t="str">
        <f>VLOOKUP(E77,VIP!$A$2:$O11691,8,FALSE)</f>
        <v>Si</v>
      </c>
      <c r="K77" s="157" t="str">
        <f>VLOOKUP(E77,VIP!$A$2:$O15265,6,0)</f>
        <v>NO</v>
      </c>
      <c r="L77" s="136" t="s">
        <v>2215</v>
      </c>
      <c r="M77" s="96" t="s">
        <v>2441</v>
      </c>
      <c r="N77" s="145" t="s">
        <v>2599</v>
      </c>
      <c r="O77" s="157" t="s">
        <v>2450</v>
      </c>
      <c r="P77" s="158"/>
      <c r="Q77" s="96" t="s">
        <v>2215</v>
      </c>
      <c r="R77" s="44"/>
      <c r="V77" s="78"/>
      <c r="W77" s="69"/>
    </row>
    <row r="78" spans="1:23" s="118" customFormat="1" ht="18" x14ac:dyDescent="0.25">
      <c r="A78" s="157" t="str">
        <f>VLOOKUP(E78,'LISTADO ATM'!$A$2:$C$902,3,0)</f>
        <v>DISTRITO NACIONAL</v>
      </c>
      <c r="B78" s="112" t="s">
        <v>2596</v>
      </c>
      <c r="C78" s="97">
        <v>44409.739085648151</v>
      </c>
      <c r="D78" s="97" t="s">
        <v>2176</v>
      </c>
      <c r="E78" s="131">
        <v>488</v>
      </c>
      <c r="F78" s="157" t="str">
        <f>VLOOKUP(E78,VIP!$A$2:$O14838,2,0)</f>
        <v>DRBR488</v>
      </c>
      <c r="G78" s="157" t="str">
        <f>VLOOKUP(E78,'LISTADO ATM'!$A$2:$B$901,2,0)</f>
        <v xml:space="preserve">ATM Aeropuerto El Higuero </v>
      </c>
      <c r="H78" s="157" t="str">
        <f>VLOOKUP(E78,VIP!$A$2:$O19799,7,FALSE)</f>
        <v>Si</v>
      </c>
      <c r="I78" s="157" t="str">
        <f>VLOOKUP(E78,VIP!$A$2:$O11764,8,FALSE)</f>
        <v>Si</v>
      </c>
      <c r="J78" s="157" t="str">
        <f>VLOOKUP(E78,VIP!$A$2:$O11714,8,FALSE)</f>
        <v>Si</v>
      </c>
      <c r="K78" s="157" t="str">
        <f>VLOOKUP(E78,VIP!$A$2:$O15288,6,0)</f>
        <v>NO</v>
      </c>
      <c r="L78" s="136" t="s">
        <v>2215</v>
      </c>
      <c r="M78" s="96" t="s">
        <v>2441</v>
      </c>
      <c r="N78" s="145" t="s">
        <v>2599</v>
      </c>
      <c r="O78" s="157" t="s">
        <v>2450</v>
      </c>
      <c r="P78" s="96"/>
      <c r="Q78" s="96" t="s">
        <v>2215</v>
      </c>
      <c r="R78" s="44"/>
      <c r="V78" s="78"/>
      <c r="W78" s="69"/>
    </row>
    <row r="79" spans="1:23" s="118" customFormat="1" ht="18" x14ac:dyDescent="0.25">
      <c r="A79" s="157" t="str">
        <f>VLOOKUP(E79,'LISTADO ATM'!$A$2:$C$902,3,0)</f>
        <v>DISTRITO NACIONAL</v>
      </c>
      <c r="B79" s="112" t="s">
        <v>2634</v>
      </c>
      <c r="C79" s="97">
        <v>44412.596585648149</v>
      </c>
      <c r="D79" s="97" t="s">
        <v>2176</v>
      </c>
      <c r="E79" s="131">
        <v>473</v>
      </c>
      <c r="F79" s="157" t="str">
        <f>VLOOKUP(E79,VIP!$A$2:$O14867,2,0)</f>
        <v>DRBR473</v>
      </c>
      <c r="G79" s="157" t="str">
        <f>VLOOKUP(E79,'LISTADO ATM'!$A$2:$B$901,2,0)</f>
        <v xml:space="preserve">ATM Oficina Carrefour II </v>
      </c>
      <c r="H79" s="157" t="str">
        <f>VLOOKUP(E79,VIP!$A$2:$O19828,7,FALSE)</f>
        <v>Si</v>
      </c>
      <c r="I79" s="157" t="str">
        <f>VLOOKUP(E79,VIP!$A$2:$O11793,8,FALSE)</f>
        <v>Si</v>
      </c>
      <c r="J79" s="157" t="str">
        <f>VLOOKUP(E79,VIP!$A$2:$O11743,8,FALSE)</f>
        <v>Si</v>
      </c>
      <c r="K79" s="157" t="str">
        <f>VLOOKUP(E79,VIP!$A$2:$O15317,6,0)</f>
        <v>NO</v>
      </c>
      <c r="L79" s="136" t="s">
        <v>2215</v>
      </c>
      <c r="M79" s="96" t="s">
        <v>2441</v>
      </c>
      <c r="N79" s="96" t="s">
        <v>2448</v>
      </c>
      <c r="O79" s="157" t="s">
        <v>2450</v>
      </c>
      <c r="P79" s="96"/>
      <c r="Q79" s="96" t="s">
        <v>2215</v>
      </c>
      <c r="R79" s="44"/>
      <c r="V79" s="78"/>
      <c r="W79" s="69"/>
    </row>
    <row r="80" spans="1:23" s="118" customFormat="1" ht="18" x14ac:dyDescent="0.25">
      <c r="A80" s="157" t="str">
        <f>VLOOKUP(E80,'LISTADO ATM'!$A$2:$C$902,3,0)</f>
        <v>DISTRITO NACIONAL</v>
      </c>
      <c r="B80" s="112" t="s">
        <v>2645</v>
      </c>
      <c r="C80" s="97">
        <v>44412.654768518521</v>
      </c>
      <c r="D80" s="97" t="s">
        <v>2176</v>
      </c>
      <c r="E80" s="131">
        <v>549</v>
      </c>
      <c r="F80" s="157" t="str">
        <f>VLOOKUP(E80,VIP!$A$2:$O14868,2,0)</f>
        <v>DRBR026</v>
      </c>
      <c r="G80" s="157" t="str">
        <f>VLOOKUP(E80,'LISTADO ATM'!$A$2:$B$901,2,0)</f>
        <v xml:space="preserve">ATM Ministerio de Turismo (Oficinas Gubernamentales) </v>
      </c>
      <c r="H80" s="157" t="str">
        <f>VLOOKUP(E80,VIP!$A$2:$O19829,7,FALSE)</f>
        <v>Si</v>
      </c>
      <c r="I80" s="157" t="str">
        <f>VLOOKUP(E80,VIP!$A$2:$O11794,8,FALSE)</f>
        <v>Si</v>
      </c>
      <c r="J80" s="157" t="str">
        <f>VLOOKUP(E80,VIP!$A$2:$O11744,8,FALSE)</f>
        <v>Si</v>
      </c>
      <c r="K80" s="157" t="str">
        <f>VLOOKUP(E80,VIP!$A$2:$O15318,6,0)</f>
        <v>NO</v>
      </c>
      <c r="L80" s="136" t="s">
        <v>2215</v>
      </c>
      <c r="M80" s="96" t="s">
        <v>2441</v>
      </c>
      <c r="N80" s="96" t="s">
        <v>2598</v>
      </c>
      <c r="O80" s="157" t="s">
        <v>2450</v>
      </c>
      <c r="P80" s="96"/>
      <c r="Q80" s="96" t="s">
        <v>2215</v>
      </c>
      <c r="R80" s="44"/>
      <c r="V80" s="78"/>
      <c r="W80" s="69"/>
    </row>
    <row r="81" spans="1:23" s="118" customFormat="1" ht="18" x14ac:dyDescent="0.25">
      <c r="A81" s="157" t="str">
        <f>VLOOKUP(E81,'LISTADO ATM'!$A$2:$C$902,3,0)</f>
        <v>DISTRITO NACIONAL</v>
      </c>
      <c r="B81" s="112" t="s">
        <v>2671</v>
      </c>
      <c r="C81" s="97">
        <v>44412.850115740737</v>
      </c>
      <c r="D81" s="97" t="s">
        <v>2176</v>
      </c>
      <c r="E81" s="131">
        <v>194</v>
      </c>
      <c r="F81" s="157" t="str">
        <f>VLOOKUP(E81,VIP!$A$2:$O14896,2,0)</f>
        <v>DRBR194</v>
      </c>
      <c r="G81" s="157" t="str">
        <f>VLOOKUP(E81,'LISTADO ATM'!$A$2:$B$901,2,0)</f>
        <v xml:space="preserve">ATM UNP Pantoja </v>
      </c>
      <c r="H81" s="157" t="str">
        <f>VLOOKUP(E81,VIP!$A$2:$O19857,7,FALSE)</f>
        <v>Si</v>
      </c>
      <c r="I81" s="157" t="str">
        <f>VLOOKUP(E81,VIP!$A$2:$O11822,8,FALSE)</f>
        <v>No</v>
      </c>
      <c r="J81" s="157" t="str">
        <f>VLOOKUP(E81,VIP!$A$2:$O11772,8,FALSE)</f>
        <v>No</v>
      </c>
      <c r="K81" s="157" t="str">
        <f>VLOOKUP(E81,VIP!$A$2:$O15346,6,0)</f>
        <v>NO</v>
      </c>
      <c r="L81" s="136" t="s">
        <v>2215</v>
      </c>
      <c r="M81" s="96" t="s">
        <v>2441</v>
      </c>
      <c r="N81" s="96" t="s">
        <v>2448</v>
      </c>
      <c r="O81" s="157" t="s">
        <v>2450</v>
      </c>
      <c r="P81" s="96"/>
      <c r="Q81" s="96" t="s">
        <v>2215</v>
      </c>
      <c r="R81" s="44"/>
      <c r="V81" s="78"/>
      <c r="W81" s="69"/>
    </row>
    <row r="82" spans="1:23" s="118" customFormat="1" ht="18" x14ac:dyDescent="0.25">
      <c r="A82" s="157" t="str">
        <f>VLOOKUP(E82,'LISTADO ATM'!$A$2:$C$902,3,0)</f>
        <v>ESTE</v>
      </c>
      <c r="B82" s="112" t="s">
        <v>2755</v>
      </c>
      <c r="C82" s="97">
        <v>44413.428854166668</v>
      </c>
      <c r="D82" s="97" t="s">
        <v>2176</v>
      </c>
      <c r="E82" s="131">
        <v>519</v>
      </c>
      <c r="F82" s="157" t="str">
        <f>VLOOKUP(E82,VIP!$A$2:$O14886,2,0)</f>
        <v>DRBR519</v>
      </c>
      <c r="G82" s="157" t="str">
        <f>VLOOKUP(E82,'LISTADO ATM'!$A$2:$B$901,2,0)</f>
        <v xml:space="preserve">ATM Plaza Estrella (Bávaro) </v>
      </c>
      <c r="H82" s="157" t="str">
        <f>VLOOKUP(E82,VIP!$A$2:$O19847,7,FALSE)</f>
        <v>Si</v>
      </c>
      <c r="I82" s="157" t="str">
        <f>VLOOKUP(E82,VIP!$A$2:$O11812,8,FALSE)</f>
        <v>Si</v>
      </c>
      <c r="J82" s="157" t="str">
        <f>VLOOKUP(E82,VIP!$A$2:$O11762,8,FALSE)</f>
        <v>Si</v>
      </c>
      <c r="K82" s="157" t="str">
        <f>VLOOKUP(E82,VIP!$A$2:$O15336,6,0)</f>
        <v>NO</v>
      </c>
      <c r="L82" s="136" t="s">
        <v>2215</v>
      </c>
      <c r="M82" s="96" t="s">
        <v>2441</v>
      </c>
      <c r="N82" s="96" t="s">
        <v>2448</v>
      </c>
      <c r="O82" s="157" t="s">
        <v>2450</v>
      </c>
      <c r="P82" s="96"/>
      <c r="Q82" s="96" t="s">
        <v>2215</v>
      </c>
      <c r="R82" s="44"/>
      <c r="V82" s="78"/>
      <c r="W82" s="69"/>
    </row>
    <row r="83" spans="1:23" s="118" customFormat="1" ht="18" x14ac:dyDescent="0.25">
      <c r="A83" s="157" t="str">
        <f>VLOOKUP(E83,'LISTADO ATM'!$A$2:$C$902,3,0)</f>
        <v>DISTRITO NACIONAL</v>
      </c>
      <c r="B83" s="112" t="s">
        <v>2703</v>
      </c>
      <c r="C83" s="97">
        <v>44413.430150462962</v>
      </c>
      <c r="D83" s="97" t="s">
        <v>2176</v>
      </c>
      <c r="E83" s="131">
        <v>551</v>
      </c>
      <c r="F83" s="157" t="str">
        <f>VLOOKUP(E83,VIP!$A$2:$O14885,2,0)</f>
        <v>DRBR01C</v>
      </c>
      <c r="G83" s="157" t="str">
        <f>VLOOKUP(E83,'LISTADO ATM'!$A$2:$B$901,2,0)</f>
        <v xml:space="preserve">ATM Oficina Padre Castellanos </v>
      </c>
      <c r="H83" s="157" t="str">
        <f>VLOOKUP(E83,VIP!$A$2:$O19846,7,FALSE)</f>
        <v>Si</v>
      </c>
      <c r="I83" s="157" t="str">
        <f>VLOOKUP(E83,VIP!$A$2:$O11811,8,FALSE)</f>
        <v>Si</v>
      </c>
      <c r="J83" s="157" t="str">
        <f>VLOOKUP(E83,VIP!$A$2:$O11761,8,FALSE)</f>
        <v>Si</v>
      </c>
      <c r="K83" s="157" t="str">
        <f>VLOOKUP(E83,VIP!$A$2:$O15335,6,0)</f>
        <v>NO</v>
      </c>
      <c r="L83" s="136" t="s">
        <v>2215</v>
      </c>
      <c r="M83" s="96" t="s">
        <v>2441</v>
      </c>
      <c r="N83" s="96" t="s">
        <v>2448</v>
      </c>
      <c r="O83" s="157" t="s">
        <v>2450</v>
      </c>
      <c r="P83" s="96"/>
      <c r="Q83" s="96" t="s">
        <v>2215</v>
      </c>
      <c r="R83" s="44"/>
      <c r="V83" s="78"/>
      <c r="W83" s="69"/>
    </row>
    <row r="84" spans="1:23" s="118" customFormat="1" ht="18" x14ac:dyDescent="0.25">
      <c r="A84" s="157" t="str">
        <f>VLOOKUP(E84,'LISTADO ATM'!$A$2:$C$902,3,0)</f>
        <v>DISTRITO NACIONAL</v>
      </c>
      <c r="B84" s="112" t="s">
        <v>2739</v>
      </c>
      <c r="C84" s="97">
        <v>44413.49559027778</v>
      </c>
      <c r="D84" s="97" t="s">
        <v>2176</v>
      </c>
      <c r="E84" s="131">
        <v>192</v>
      </c>
      <c r="F84" s="157" t="str">
        <f>VLOOKUP(E84,VIP!$A$2:$O14900,2,0)</f>
        <v>DRBR192</v>
      </c>
      <c r="G84" s="157" t="str">
        <f>VLOOKUP(E84,'LISTADO ATM'!$A$2:$B$901,2,0)</f>
        <v xml:space="preserve">ATM Autobanco Luperón II </v>
      </c>
      <c r="H84" s="157" t="str">
        <f>VLOOKUP(E84,VIP!$A$2:$O19861,7,FALSE)</f>
        <v>Si</v>
      </c>
      <c r="I84" s="157" t="str">
        <f>VLOOKUP(E84,VIP!$A$2:$O11826,8,FALSE)</f>
        <v>Si</v>
      </c>
      <c r="J84" s="157" t="str">
        <f>VLOOKUP(E84,VIP!$A$2:$O11776,8,FALSE)</f>
        <v>Si</v>
      </c>
      <c r="K84" s="157" t="str">
        <f>VLOOKUP(E84,VIP!$A$2:$O15350,6,0)</f>
        <v>NO</v>
      </c>
      <c r="L84" s="136" t="s">
        <v>2215</v>
      </c>
      <c r="M84" s="96" t="s">
        <v>2441</v>
      </c>
      <c r="N84" s="96" t="s">
        <v>2598</v>
      </c>
      <c r="O84" s="157" t="s">
        <v>2450</v>
      </c>
      <c r="P84" s="96"/>
      <c r="Q84" s="96" t="s">
        <v>2215</v>
      </c>
      <c r="R84" s="44"/>
      <c r="V84" s="78"/>
      <c r="W84" s="69"/>
    </row>
    <row r="85" spans="1:23" s="118" customFormat="1" ht="18" x14ac:dyDescent="0.25">
      <c r="A85" s="157" t="str">
        <f>VLOOKUP(E85,'LISTADO ATM'!$A$2:$C$902,3,0)</f>
        <v>DISTRITO NACIONAL</v>
      </c>
      <c r="B85" s="112" t="s">
        <v>2734</v>
      </c>
      <c r="C85" s="97">
        <v>44413.567754629628</v>
      </c>
      <c r="D85" s="97" t="s">
        <v>2176</v>
      </c>
      <c r="E85" s="131">
        <v>542</v>
      </c>
      <c r="F85" s="157" t="str">
        <f>VLOOKUP(E85,VIP!$A$2:$O14895,2,0)</f>
        <v>DRBR542</v>
      </c>
      <c r="G85" s="157" t="str">
        <f>VLOOKUP(E85,'LISTADO ATM'!$A$2:$B$901,2,0)</f>
        <v>ATM S/M la Cadena Carretera Mella</v>
      </c>
      <c r="H85" s="157" t="str">
        <f>VLOOKUP(E85,VIP!$A$2:$O19856,7,FALSE)</f>
        <v>NO</v>
      </c>
      <c r="I85" s="157" t="str">
        <f>VLOOKUP(E85,VIP!$A$2:$O11821,8,FALSE)</f>
        <v>SI</v>
      </c>
      <c r="J85" s="157" t="str">
        <f>VLOOKUP(E85,VIP!$A$2:$O11771,8,FALSE)</f>
        <v>SI</v>
      </c>
      <c r="K85" s="157" t="str">
        <f>VLOOKUP(E85,VIP!$A$2:$O15345,6,0)</f>
        <v>NO</v>
      </c>
      <c r="L85" s="136" t="s">
        <v>2215</v>
      </c>
      <c r="M85" s="96" t="s">
        <v>2441</v>
      </c>
      <c r="N85" s="96" t="s">
        <v>2448</v>
      </c>
      <c r="O85" s="157" t="s">
        <v>2450</v>
      </c>
      <c r="P85" s="96"/>
      <c r="Q85" s="96" t="s">
        <v>2215</v>
      </c>
      <c r="R85" s="44"/>
      <c r="V85" s="78"/>
      <c r="W85" s="69"/>
    </row>
    <row r="86" spans="1:23" s="118" customFormat="1" ht="18" x14ac:dyDescent="0.25">
      <c r="A86" s="157" t="str">
        <f>VLOOKUP(E86,'LISTADO ATM'!$A$2:$C$902,3,0)</f>
        <v>DISTRITO NACIONAL</v>
      </c>
      <c r="B86" s="112" t="s">
        <v>2733</v>
      </c>
      <c r="C86" s="97">
        <v>44413.569421296299</v>
      </c>
      <c r="D86" s="97" t="s">
        <v>2176</v>
      </c>
      <c r="E86" s="131">
        <v>113</v>
      </c>
      <c r="F86" s="157" t="str">
        <f>VLOOKUP(E86,VIP!$A$2:$O14894,2,0)</f>
        <v>DRBR113</v>
      </c>
      <c r="G86" s="157" t="str">
        <f>VLOOKUP(E86,'LISTADO ATM'!$A$2:$B$901,2,0)</f>
        <v xml:space="preserve">ATM Autoservicio Atalaya del Mar </v>
      </c>
      <c r="H86" s="157" t="str">
        <f>VLOOKUP(E86,VIP!$A$2:$O19855,7,FALSE)</f>
        <v>Si</v>
      </c>
      <c r="I86" s="157" t="str">
        <f>VLOOKUP(E86,VIP!$A$2:$O11820,8,FALSE)</f>
        <v>No</v>
      </c>
      <c r="J86" s="157" t="str">
        <f>VLOOKUP(E86,VIP!$A$2:$O11770,8,FALSE)</f>
        <v>No</v>
      </c>
      <c r="K86" s="157" t="str">
        <f>VLOOKUP(E86,VIP!$A$2:$O15344,6,0)</f>
        <v>NO</v>
      </c>
      <c r="L86" s="136" t="s">
        <v>2215</v>
      </c>
      <c r="M86" s="96" t="s">
        <v>2441</v>
      </c>
      <c r="N86" s="96" t="s">
        <v>2448</v>
      </c>
      <c r="O86" s="157" t="s">
        <v>2450</v>
      </c>
      <c r="P86" s="96"/>
      <c r="Q86" s="96" t="s">
        <v>2215</v>
      </c>
      <c r="R86" s="44"/>
      <c r="V86" s="78"/>
      <c r="W86" s="69"/>
    </row>
    <row r="87" spans="1:23" s="118" customFormat="1" ht="18" x14ac:dyDescent="0.25">
      <c r="A87" s="157" t="str">
        <f>VLOOKUP(E87,'LISTADO ATM'!$A$2:$C$902,3,0)</f>
        <v>DISTRITO NACIONAL</v>
      </c>
      <c r="B87" s="112" t="s">
        <v>2732</v>
      </c>
      <c r="C87" s="97">
        <v>44413.570543981485</v>
      </c>
      <c r="D87" s="97" t="s">
        <v>2176</v>
      </c>
      <c r="E87" s="131">
        <v>639</v>
      </c>
      <c r="F87" s="157" t="str">
        <f>VLOOKUP(E87,VIP!$A$2:$O14893,2,0)</f>
        <v>DRBR639</v>
      </c>
      <c r="G87" s="157" t="str">
        <f>VLOOKUP(E87,'LISTADO ATM'!$A$2:$B$901,2,0)</f>
        <v xml:space="preserve">ATM Comisión Militar MOPC </v>
      </c>
      <c r="H87" s="157" t="str">
        <f>VLOOKUP(E87,VIP!$A$2:$O19854,7,FALSE)</f>
        <v>Si</v>
      </c>
      <c r="I87" s="157" t="str">
        <f>VLOOKUP(E87,VIP!$A$2:$O11819,8,FALSE)</f>
        <v>Si</v>
      </c>
      <c r="J87" s="157" t="str">
        <f>VLOOKUP(E87,VIP!$A$2:$O11769,8,FALSE)</f>
        <v>Si</v>
      </c>
      <c r="K87" s="157" t="str">
        <f>VLOOKUP(E87,VIP!$A$2:$O15343,6,0)</f>
        <v>NO</v>
      </c>
      <c r="L87" s="136" t="s">
        <v>2215</v>
      </c>
      <c r="M87" s="96" t="s">
        <v>2441</v>
      </c>
      <c r="N87" s="96" t="s">
        <v>2448</v>
      </c>
      <c r="O87" s="157" t="s">
        <v>2450</v>
      </c>
      <c r="P87" s="96"/>
      <c r="Q87" s="96" t="s">
        <v>2215</v>
      </c>
      <c r="R87" s="44"/>
      <c r="V87" s="78"/>
      <c r="W87" s="69"/>
    </row>
    <row r="88" spans="1:23" s="118" customFormat="1" ht="18" x14ac:dyDescent="0.25">
      <c r="A88" s="157" t="str">
        <f>VLOOKUP(E88,'LISTADO ATM'!$A$2:$C$902,3,0)</f>
        <v>DISTRITO NACIONAL</v>
      </c>
      <c r="B88" s="112" t="s">
        <v>2731</v>
      </c>
      <c r="C88" s="97">
        <v>44413.580763888887</v>
      </c>
      <c r="D88" s="97" t="s">
        <v>2176</v>
      </c>
      <c r="E88" s="131">
        <v>952</v>
      </c>
      <c r="F88" s="157" t="str">
        <f>VLOOKUP(E88,VIP!$A$2:$O14892,2,0)</f>
        <v>DRBR16L</v>
      </c>
      <c r="G88" s="157" t="str">
        <f>VLOOKUP(E88,'LISTADO ATM'!$A$2:$B$901,2,0)</f>
        <v xml:space="preserve">ATM Alvarez Rivas </v>
      </c>
      <c r="H88" s="157" t="str">
        <f>VLOOKUP(E88,VIP!$A$2:$O19853,7,FALSE)</f>
        <v>Si</v>
      </c>
      <c r="I88" s="157" t="str">
        <f>VLOOKUP(E88,VIP!$A$2:$O11818,8,FALSE)</f>
        <v>Si</v>
      </c>
      <c r="J88" s="157" t="str">
        <f>VLOOKUP(E88,VIP!$A$2:$O11768,8,FALSE)</f>
        <v>Si</v>
      </c>
      <c r="K88" s="157" t="str">
        <f>VLOOKUP(E88,VIP!$A$2:$O15342,6,0)</f>
        <v>NO</v>
      </c>
      <c r="L88" s="136" t="s">
        <v>2215</v>
      </c>
      <c r="M88" s="96" t="s">
        <v>2441</v>
      </c>
      <c r="N88" s="96" t="s">
        <v>2448</v>
      </c>
      <c r="O88" s="157" t="s">
        <v>2450</v>
      </c>
      <c r="P88" s="96"/>
      <c r="Q88" s="96" t="s">
        <v>2215</v>
      </c>
      <c r="R88" s="44"/>
      <c r="V88" s="78"/>
      <c r="W88" s="69"/>
    </row>
    <row r="89" spans="1:23" s="118" customFormat="1" ht="18" x14ac:dyDescent="0.25">
      <c r="A89" s="157" t="str">
        <f>VLOOKUP(E89,'LISTADO ATM'!$A$2:$C$902,3,0)</f>
        <v>NORTE</v>
      </c>
      <c r="B89" s="112" t="s">
        <v>2730</v>
      </c>
      <c r="C89" s="97">
        <v>44413.581423611111</v>
      </c>
      <c r="D89" s="97" t="s">
        <v>2176</v>
      </c>
      <c r="E89" s="131">
        <v>510</v>
      </c>
      <c r="F89" s="157" t="str">
        <f>VLOOKUP(E89,VIP!$A$2:$O14891,2,0)</f>
        <v>DRBR510</v>
      </c>
      <c r="G89" s="157" t="str">
        <f>VLOOKUP(E89,'LISTADO ATM'!$A$2:$B$901,2,0)</f>
        <v xml:space="preserve">ATM Ferretería Bellón (Santiago) </v>
      </c>
      <c r="H89" s="157" t="str">
        <f>VLOOKUP(E89,VIP!$A$2:$O19852,7,FALSE)</f>
        <v>Si</v>
      </c>
      <c r="I89" s="157" t="str">
        <f>VLOOKUP(E89,VIP!$A$2:$O11817,8,FALSE)</f>
        <v>Si</v>
      </c>
      <c r="J89" s="157" t="str">
        <f>VLOOKUP(E89,VIP!$A$2:$O11767,8,FALSE)</f>
        <v>Si</v>
      </c>
      <c r="K89" s="157" t="str">
        <f>VLOOKUP(E89,VIP!$A$2:$O15341,6,0)</f>
        <v>NO</v>
      </c>
      <c r="L89" s="136" t="s">
        <v>2215</v>
      </c>
      <c r="M89" s="96" t="s">
        <v>2441</v>
      </c>
      <c r="N89" s="96" t="s">
        <v>2448</v>
      </c>
      <c r="O89" s="157" t="s">
        <v>2450</v>
      </c>
      <c r="P89" s="96"/>
      <c r="Q89" s="96" t="s">
        <v>2215</v>
      </c>
    </row>
    <row r="90" spans="1:23" s="118" customFormat="1" ht="18" x14ac:dyDescent="0.25">
      <c r="A90" s="157" t="str">
        <f>VLOOKUP(E90,'LISTADO ATM'!$A$2:$C$902,3,0)</f>
        <v>NORTE</v>
      </c>
      <c r="B90" s="112" t="s">
        <v>2728</v>
      </c>
      <c r="C90" s="97">
        <v>44413.58258101852</v>
      </c>
      <c r="D90" s="97" t="s">
        <v>2177</v>
      </c>
      <c r="E90" s="131">
        <v>99</v>
      </c>
      <c r="F90" s="157" t="str">
        <f>VLOOKUP(E90,VIP!$A$2:$O14889,2,0)</f>
        <v>DRBR099</v>
      </c>
      <c r="G90" s="157" t="str">
        <f>VLOOKUP(E90,'LISTADO ATM'!$A$2:$B$901,2,0)</f>
        <v xml:space="preserve">ATM Multicentro La Sirena S.F.M. </v>
      </c>
      <c r="H90" s="157" t="str">
        <f>VLOOKUP(E90,VIP!$A$2:$O19850,7,FALSE)</f>
        <v>Si</v>
      </c>
      <c r="I90" s="157" t="str">
        <f>VLOOKUP(E90,VIP!$A$2:$O11815,8,FALSE)</f>
        <v>Si</v>
      </c>
      <c r="J90" s="157" t="str">
        <f>VLOOKUP(E90,VIP!$A$2:$O11765,8,FALSE)</f>
        <v>Si</v>
      </c>
      <c r="K90" s="157" t="str">
        <f>VLOOKUP(E90,VIP!$A$2:$O15339,6,0)</f>
        <v>NO</v>
      </c>
      <c r="L90" s="136" t="s">
        <v>2215</v>
      </c>
      <c r="M90" s="96" t="s">
        <v>2441</v>
      </c>
      <c r="N90" s="96" t="s">
        <v>2448</v>
      </c>
      <c r="O90" s="157" t="s">
        <v>2588</v>
      </c>
      <c r="P90" s="96"/>
      <c r="Q90" s="96" t="s">
        <v>2215</v>
      </c>
    </row>
    <row r="91" spans="1:23" s="118" customFormat="1" ht="18" x14ac:dyDescent="0.25">
      <c r="A91" s="157" t="str">
        <f>VLOOKUP(E91,'LISTADO ATM'!$A$2:$C$902,3,0)</f>
        <v>DISTRITO NACIONAL</v>
      </c>
      <c r="B91" s="112" t="s">
        <v>2727</v>
      </c>
      <c r="C91" s="97">
        <v>44413.583668981482</v>
      </c>
      <c r="D91" s="97" t="s">
        <v>2176</v>
      </c>
      <c r="E91" s="131">
        <v>694</v>
      </c>
      <c r="F91" s="157" t="str">
        <f>VLOOKUP(E91,VIP!$A$2:$O14888,2,0)</f>
        <v>DRBR694</v>
      </c>
      <c r="G91" s="157" t="str">
        <f>VLOOKUP(E91,'LISTADO ATM'!$A$2:$B$901,2,0)</f>
        <v>ATM Optica 27 de Febrero</v>
      </c>
      <c r="H91" s="157" t="str">
        <f>VLOOKUP(E91,VIP!$A$2:$O19849,7,FALSE)</f>
        <v>Si</v>
      </c>
      <c r="I91" s="157" t="str">
        <f>VLOOKUP(E91,VIP!$A$2:$O11814,8,FALSE)</f>
        <v>Si</v>
      </c>
      <c r="J91" s="157" t="str">
        <f>VLOOKUP(E91,VIP!$A$2:$O11764,8,FALSE)</f>
        <v>Si</v>
      </c>
      <c r="K91" s="157" t="str">
        <f>VLOOKUP(E91,VIP!$A$2:$O15338,6,0)</f>
        <v>NO</v>
      </c>
      <c r="L91" s="136" t="s">
        <v>2215</v>
      </c>
      <c r="M91" s="96" t="s">
        <v>2441</v>
      </c>
      <c r="N91" s="96" t="s">
        <v>2448</v>
      </c>
      <c r="O91" s="157" t="s">
        <v>2450</v>
      </c>
      <c r="P91" s="96"/>
      <c r="Q91" s="96" t="s">
        <v>2215</v>
      </c>
    </row>
    <row r="92" spans="1:23" s="118" customFormat="1" ht="18" x14ac:dyDescent="0.25">
      <c r="A92" s="157" t="str">
        <f>VLOOKUP(E92,'LISTADO ATM'!$A$2:$C$902,3,0)</f>
        <v>SUR</v>
      </c>
      <c r="B92" s="112" t="s">
        <v>2724</v>
      </c>
      <c r="C92" s="97">
        <v>44413.585856481484</v>
      </c>
      <c r="D92" s="97" t="s">
        <v>2176</v>
      </c>
      <c r="E92" s="131">
        <v>470</v>
      </c>
      <c r="F92" s="157" t="str">
        <f>VLOOKUP(E92,VIP!$A$2:$O14885,2,0)</f>
        <v>DRBR470</v>
      </c>
      <c r="G92" s="157" t="str">
        <f>VLOOKUP(E92,'LISTADO ATM'!$A$2:$B$901,2,0)</f>
        <v xml:space="preserve">ATM Hospital Taiwán (Azua) </v>
      </c>
      <c r="H92" s="157" t="str">
        <f>VLOOKUP(E92,VIP!$A$2:$O19846,7,FALSE)</f>
        <v>Si</v>
      </c>
      <c r="I92" s="157" t="str">
        <f>VLOOKUP(E92,VIP!$A$2:$O11811,8,FALSE)</f>
        <v>Si</v>
      </c>
      <c r="J92" s="157" t="str">
        <f>VLOOKUP(E92,VIP!$A$2:$O11761,8,FALSE)</f>
        <v>Si</v>
      </c>
      <c r="K92" s="157" t="str">
        <f>VLOOKUP(E92,VIP!$A$2:$O15335,6,0)</f>
        <v>NO</v>
      </c>
      <c r="L92" s="136" t="s">
        <v>2215</v>
      </c>
      <c r="M92" s="96" t="s">
        <v>2441</v>
      </c>
      <c r="N92" s="96" t="s">
        <v>2448</v>
      </c>
      <c r="O92" s="157" t="s">
        <v>2450</v>
      </c>
      <c r="P92" s="96"/>
      <c r="Q92" s="96" t="s">
        <v>2215</v>
      </c>
    </row>
    <row r="93" spans="1:23" s="118" customFormat="1" ht="18" x14ac:dyDescent="0.25">
      <c r="A93" s="157" t="str">
        <f>VLOOKUP(E93,'LISTADO ATM'!$A$2:$C$902,3,0)</f>
        <v>SUR</v>
      </c>
      <c r="B93" s="112" t="s">
        <v>2723</v>
      </c>
      <c r="C93" s="97">
        <v>44413.586678240739</v>
      </c>
      <c r="D93" s="97" t="s">
        <v>2176</v>
      </c>
      <c r="E93" s="131">
        <v>47</v>
      </c>
      <c r="F93" s="157" t="str">
        <f>VLOOKUP(E93,VIP!$A$2:$O14884,2,0)</f>
        <v>DRBR047</v>
      </c>
      <c r="G93" s="157" t="str">
        <f>VLOOKUP(E93,'LISTADO ATM'!$A$2:$B$901,2,0)</f>
        <v xml:space="preserve">ATM Oficina Jimaní </v>
      </c>
      <c r="H93" s="157" t="str">
        <f>VLOOKUP(E93,VIP!$A$2:$O19845,7,FALSE)</f>
        <v>Si</v>
      </c>
      <c r="I93" s="157" t="str">
        <f>VLOOKUP(E93,VIP!$A$2:$O11810,8,FALSE)</f>
        <v>Si</v>
      </c>
      <c r="J93" s="157" t="str">
        <f>VLOOKUP(E93,VIP!$A$2:$O11760,8,FALSE)</f>
        <v>Si</v>
      </c>
      <c r="K93" s="157" t="str">
        <f>VLOOKUP(E93,VIP!$A$2:$O15334,6,0)</f>
        <v>NO</v>
      </c>
      <c r="L93" s="136" t="s">
        <v>2215</v>
      </c>
      <c r="M93" s="96" t="s">
        <v>2441</v>
      </c>
      <c r="N93" s="96" t="s">
        <v>2448</v>
      </c>
      <c r="O93" s="157" t="s">
        <v>2450</v>
      </c>
      <c r="P93" s="96"/>
      <c r="Q93" s="96" t="s">
        <v>2215</v>
      </c>
    </row>
    <row r="94" spans="1:23" s="118" customFormat="1" ht="18" x14ac:dyDescent="0.25">
      <c r="A94" s="158" t="str">
        <f>VLOOKUP(E94,'LISTADO ATM'!$A$2:$C$902,3,0)</f>
        <v>DISTRITO NACIONAL</v>
      </c>
      <c r="B94" s="112" t="s">
        <v>2752</v>
      </c>
      <c r="C94" s="97">
        <v>44413.659131944441</v>
      </c>
      <c r="D94" s="97" t="s">
        <v>2176</v>
      </c>
      <c r="E94" s="131">
        <v>336</v>
      </c>
      <c r="F94" s="158" t="str">
        <f>VLOOKUP(E94,VIP!$A$2:$O14891,2,0)</f>
        <v>DRBR336</v>
      </c>
      <c r="G94" s="158" t="str">
        <f>VLOOKUP(E94,'LISTADO ATM'!$A$2:$B$901,2,0)</f>
        <v>ATM Instituto Nacional de Cancer (incart)</v>
      </c>
      <c r="H94" s="158" t="str">
        <f>VLOOKUP(E94,VIP!$A$2:$O19852,7,FALSE)</f>
        <v>Si</v>
      </c>
      <c r="I94" s="158" t="str">
        <f>VLOOKUP(E94,VIP!$A$2:$O11817,8,FALSE)</f>
        <v>Si</v>
      </c>
      <c r="J94" s="158" t="str">
        <f>VLOOKUP(E94,VIP!$A$2:$O11767,8,FALSE)</f>
        <v>Si</v>
      </c>
      <c r="K94" s="158" t="str">
        <f>VLOOKUP(E94,VIP!$A$2:$O15341,6,0)</f>
        <v>NO</v>
      </c>
      <c r="L94" s="136" t="s">
        <v>2215</v>
      </c>
      <c r="M94" s="96" t="s">
        <v>2441</v>
      </c>
      <c r="N94" s="96" t="s">
        <v>2448</v>
      </c>
      <c r="O94" s="158" t="s">
        <v>2450</v>
      </c>
      <c r="P94" s="96"/>
      <c r="Q94" s="96" t="s">
        <v>2215</v>
      </c>
    </row>
    <row r="95" spans="1:23" s="118" customFormat="1" ht="18" x14ac:dyDescent="0.25">
      <c r="A95" s="158" t="str">
        <f>VLOOKUP(E95,'LISTADO ATM'!$A$2:$C$902,3,0)</f>
        <v>DISTRITO NACIONAL</v>
      </c>
      <c r="B95" s="112" t="s">
        <v>2751</v>
      </c>
      <c r="C95" s="97">
        <v>44413.659814814811</v>
      </c>
      <c r="D95" s="97" t="s">
        <v>2176</v>
      </c>
      <c r="E95" s="131">
        <v>541</v>
      </c>
      <c r="F95" s="158" t="str">
        <f>VLOOKUP(E95,VIP!$A$2:$O14890,2,0)</f>
        <v>DRBR541</v>
      </c>
      <c r="G95" s="158" t="str">
        <f>VLOOKUP(E95,'LISTADO ATM'!$A$2:$B$901,2,0)</f>
        <v xml:space="preserve">ATM Oficina Sambil II </v>
      </c>
      <c r="H95" s="158" t="str">
        <f>VLOOKUP(E95,VIP!$A$2:$O19851,7,FALSE)</f>
        <v>Si</v>
      </c>
      <c r="I95" s="158" t="str">
        <f>VLOOKUP(E95,VIP!$A$2:$O11816,8,FALSE)</f>
        <v>Si</v>
      </c>
      <c r="J95" s="158" t="str">
        <f>VLOOKUP(E95,VIP!$A$2:$O11766,8,FALSE)</f>
        <v>Si</v>
      </c>
      <c r="K95" s="158" t="str">
        <f>VLOOKUP(E95,VIP!$A$2:$O15340,6,0)</f>
        <v>SI</v>
      </c>
      <c r="L95" s="136" t="s">
        <v>2215</v>
      </c>
      <c r="M95" s="96" t="s">
        <v>2441</v>
      </c>
      <c r="N95" s="96" t="s">
        <v>2448</v>
      </c>
      <c r="O95" s="158" t="s">
        <v>2450</v>
      </c>
      <c r="P95" s="96"/>
      <c r="Q95" s="96" t="s">
        <v>2215</v>
      </c>
    </row>
    <row r="96" spans="1:23" s="118" customFormat="1" ht="18" x14ac:dyDescent="0.25">
      <c r="A96" s="158" t="str">
        <f>VLOOKUP(E96,'LISTADO ATM'!$A$2:$C$902,3,0)</f>
        <v>DISTRITO NACIONAL</v>
      </c>
      <c r="B96" s="112" t="s">
        <v>2750</v>
      </c>
      <c r="C96" s="97">
        <v>44413.660694444443</v>
      </c>
      <c r="D96" s="97" t="s">
        <v>2176</v>
      </c>
      <c r="E96" s="131">
        <v>721</v>
      </c>
      <c r="F96" s="158" t="str">
        <f>VLOOKUP(E96,VIP!$A$2:$O14889,2,0)</f>
        <v>DRBR23A</v>
      </c>
      <c r="G96" s="158" t="str">
        <f>VLOOKUP(E96,'LISTADO ATM'!$A$2:$B$901,2,0)</f>
        <v xml:space="preserve">ATM Oficina Charles de Gaulle II </v>
      </c>
      <c r="H96" s="158" t="str">
        <f>VLOOKUP(E96,VIP!$A$2:$O19850,7,FALSE)</f>
        <v>Si</v>
      </c>
      <c r="I96" s="158" t="str">
        <f>VLOOKUP(E96,VIP!$A$2:$O11815,8,FALSE)</f>
        <v>Si</v>
      </c>
      <c r="J96" s="158" t="str">
        <f>VLOOKUP(E96,VIP!$A$2:$O11765,8,FALSE)</f>
        <v>Si</v>
      </c>
      <c r="K96" s="158" t="str">
        <f>VLOOKUP(E96,VIP!$A$2:$O15339,6,0)</f>
        <v>NO</v>
      </c>
      <c r="L96" s="136" t="s">
        <v>2215</v>
      </c>
      <c r="M96" s="96" t="s">
        <v>2441</v>
      </c>
      <c r="N96" s="96" t="s">
        <v>2448</v>
      </c>
      <c r="O96" s="158" t="s">
        <v>2450</v>
      </c>
      <c r="P96" s="96"/>
      <c r="Q96" s="96" t="s">
        <v>2215</v>
      </c>
    </row>
    <row r="97" spans="1:17" s="118" customFormat="1" ht="18" x14ac:dyDescent="0.25">
      <c r="A97" s="158" t="str">
        <f>VLOOKUP(E97,'LISTADO ATM'!$A$2:$C$902,3,0)</f>
        <v>DISTRITO NACIONAL</v>
      </c>
      <c r="B97" s="112" t="s">
        <v>2643</v>
      </c>
      <c r="C97" s="97">
        <v>44412.473252314812</v>
      </c>
      <c r="D97" s="97" t="s">
        <v>2176</v>
      </c>
      <c r="E97" s="131">
        <v>600</v>
      </c>
      <c r="F97" s="158" t="str">
        <f>VLOOKUP(E97,VIP!$A$2:$O14882,2,0)</f>
        <v>DRBR600</v>
      </c>
      <c r="G97" s="158" t="str">
        <f>VLOOKUP(E97,'LISTADO ATM'!$A$2:$B$901,2,0)</f>
        <v>ATM S/M Bravo Hipica</v>
      </c>
      <c r="H97" s="158" t="str">
        <f>VLOOKUP(E97,VIP!$A$2:$O19843,7,FALSE)</f>
        <v>N/A</v>
      </c>
      <c r="I97" s="158" t="str">
        <f>VLOOKUP(E97,VIP!$A$2:$O11808,8,FALSE)</f>
        <v>N/A</v>
      </c>
      <c r="J97" s="158" t="str">
        <f>VLOOKUP(E97,VIP!$A$2:$O11758,8,FALSE)</f>
        <v>N/A</v>
      </c>
      <c r="K97" s="158" t="str">
        <f>VLOOKUP(E97,VIP!$A$2:$O15332,6,0)</f>
        <v>N/A</v>
      </c>
      <c r="L97" s="136" t="s">
        <v>2241</v>
      </c>
      <c r="M97" s="96" t="s">
        <v>2441</v>
      </c>
      <c r="N97" s="96" t="s">
        <v>2448</v>
      </c>
      <c r="O97" s="158" t="s">
        <v>2450</v>
      </c>
      <c r="P97" s="96"/>
      <c r="Q97" s="96" t="s">
        <v>2241</v>
      </c>
    </row>
    <row r="98" spans="1:17" s="118" customFormat="1" ht="18" x14ac:dyDescent="0.25">
      <c r="A98" s="158" t="str">
        <f>VLOOKUP(E98,'LISTADO ATM'!$A$2:$C$902,3,0)</f>
        <v>DISTRITO NACIONAL</v>
      </c>
      <c r="B98" s="112" t="s">
        <v>2636</v>
      </c>
      <c r="C98" s="97">
        <v>44412.567349537036</v>
      </c>
      <c r="D98" s="97" t="s">
        <v>2176</v>
      </c>
      <c r="E98" s="131">
        <v>35</v>
      </c>
      <c r="F98" s="158" t="str">
        <f>VLOOKUP(E98,VIP!$A$2:$O14871,2,0)</f>
        <v>DRBR035</v>
      </c>
      <c r="G98" s="158" t="str">
        <f>VLOOKUP(E98,'LISTADO ATM'!$A$2:$B$901,2,0)</f>
        <v xml:space="preserve">ATM Dirección General de Aduanas I </v>
      </c>
      <c r="H98" s="158" t="str">
        <f>VLOOKUP(E98,VIP!$A$2:$O19832,7,FALSE)</f>
        <v>Si</v>
      </c>
      <c r="I98" s="158" t="str">
        <f>VLOOKUP(E98,VIP!$A$2:$O11797,8,FALSE)</f>
        <v>Si</v>
      </c>
      <c r="J98" s="158" t="str">
        <f>VLOOKUP(E98,VIP!$A$2:$O11747,8,FALSE)</f>
        <v>Si</v>
      </c>
      <c r="K98" s="158" t="str">
        <f>VLOOKUP(E98,VIP!$A$2:$O15321,6,0)</f>
        <v>NO</v>
      </c>
      <c r="L98" s="136" t="s">
        <v>2241</v>
      </c>
      <c r="M98" s="96" t="s">
        <v>2441</v>
      </c>
      <c r="N98" s="96" t="s">
        <v>2448</v>
      </c>
      <c r="O98" s="158" t="s">
        <v>2450</v>
      </c>
      <c r="P98" s="96"/>
      <c r="Q98" s="96" t="s">
        <v>2241</v>
      </c>
    </row>
    <row r="99" spans="1:17" s="118" customFormat="1" ht="18" x14ac:dyDescent="0.25">
      <c r="A99" s="158" t="str">
        <f>VLOOKUP(E99,'LISTADO ATM'!$A$2:$C$902,3,0)</f>
        <v>NORTE</v>
      </c>
      <c r="B99" s="112" t="s">
        <v>2670</v>
      </c>
      <c r="C99" s="97">
        <v>44412.851400462961</v>
      </c>
      <c r="D99" s="97" t="s">
        <v>2177</v>
      </c>
      <c r="E99" s="131">
        <v>276</v>
      </c>
      <c r="F99" s="158" t="str">
        <f>VLOOKUP(E99,VIP!$A$2:$O14895,2,0)</f>
        <v>DRBR276</v>
      </c>
      <c r="G99" s="158" t="str">
        <f>VLOOKUP(E99,'LISTADO ATM'!$A$2:$B$901,2,0)</f>
        <v xml:space="preserve">ATM UNP Las Guáranas (San Francisco) </v>
      </c>
      <c r="H99" s="158" t="str">
        <f>VLOOKUP(E99,VIP!$A$2:$O19856,7,FALSE)</f>
        <v>Si</v>
      </c>
      <c r="I99" s="158" t="str">
        <f>VLOOKUP(E99,VIP!$A$2:$O11821,8,FALSE)</f>
        <v>Si</v>
      </c>
      <c r="J99" s="158" t="str">
        <f>VLOOKUP(E99,VIP!$A$2:$O11771,8,FALSE)</f>
        <v>Si</v>
      </c>
      <c r="K99" s="158" t="str">
        <f>VLOOKUP(E99,VIP!$A$2:$O15345,6,0)</f>
        <v>NO</v>
      </c>
      <c r="L99" s="136" t="s">
        <v>2241</v>
      </c>
      <c r="M99" s="96" t="s">
        <v>2441</v>
      </c>
      <c r="N99" s="96" t="s">
        <v>2448</v>
      </c>
      <c r="O99" s="158" t="s">
        <v>2588</v>
      </c>
      <c r="P99" s="96"/>
      <c r="Q99" s="96" t="s">
        <v>2241</v>
      </c>
    </row>
    <row r="100" spans="1:17" s="118" customFormat="1" ht="18" x14ac:dyDescent="0.25">
      <c r="A100" s="158" t="str">
        <f>VLOOKUP(E100,'LISTADO ATM'!$A$2:$C$902,3,0)</f>
        <v>DISTRITO NACIONAL</v>
      </c>
      <c r="B100" s="112" t="s">
        <v>2656</v>
      </c>
      <c r="C100" s="97">
        <v>44412.943333333336</v>
      </c>
      <c r="D100" s="97" t="s">
        <v>2176</v>
      </c>
      <c r="E100" s="131">
        <v>939</v>
      </c>
      <c r="F100" s="158" t="str">
        <f>VLOOKUP(E100,VIP!$A$2:$O14878,2,0)</f>
        <v>DRBR939</v>
      </c>
      <c r="G100" s="158" t="str">
        <f>VLOOKUP(E100,'LISTADO ATM'!$A$2:$B$901,2,0)</f>
        <v xml:space="preserve">ATM Estación Texaco Máximo Gómez </v>
      </c>
      <c r="H100" s="158" t="str">
        <f>VLOOKUP(E100,VIP!$A$2:$O19839,7,FALSE)</f>
        <v>Si</v>
      </c>
      <c r="I100" s="158" t="str">
        <f>VLOOKUP(E100,VIP!$A$2:$O11804,8,FALSE)</f>
        <v>Si</v>
      </c>
      <c r="J100" s="158" t="str">
        <f>VLOOKUP(E100,VIP!$A$2:$O11754,8,FALSE)</f>
        <v>Si</v>
      </c>
      <c r="K100" s="158" t="str">
        <f>VLOOKUP(E100,VIP!$A$2:$O15328,6,0)</f>
        <v>NO</v>
      </c>
      <c r="L100" s="136" t="s">
        <v>2241</v>
      </c>
      <c r="M100" s="96" t="s">
        <v>2441</v>
      </c>
      <c r="N100" s="96" t="s">
        <v>2448</v>
      </c>
      <c r="O100" s="158" t="s">
        <v>2450</v>
      </c>
      <c r="P100" s="96"/>
      <c r="Q100" s="96" t="s">
        <v>2241</v>
      </c>
    </row>
    <row r="101" spans="1:17" s="118" customFormat="1" ht="18" x14ac:dyDescent="0.25">
      <c r="A101" s="158" t="str">
        <f>VLOOKUP(E101,'LISTADO ATM'!$A$2:$C$902,3,0)</f>
        <v>ESTE</v>
      </c>
      <c r="B101" s="112" t="s">
        <v>2719</v>
      </c>
      <c r="C101" s="97">
        <v>44413.605173611111</v>
      </c>
      <c r="D101" s="97" t="s">
        <v>2176</v>
      </c>
      <c r="E101" s="131">
        <v>472</v>
      </c>
      <c r="F101" s="158" t="str">
        <f>VLOOKUP(E101,VIP!$A$2:$O14880,2,0)</f>
        <v>DRBRA72</v>
      </c>
      <c r="G101" s="158" t="str">
        <f>VLOOKUP(E101,'LISTADO ATM'!$A$2:$B$901,2,0)</f>
        <v>ATM Ayuntamiento Ramon Santana</v>
      </c>
      <c r="H101" s="158" t="str">
        <f>VLOOKUP(E101,VIP!$A$2:$O19841,7,FALSE)</f>
        <v>Si</v>
      </c>
      <c r="I101" s="158" t="str">
        <f>VLOOKUP(E101,VIP!$A$2:$O11806,8,FALSE)</f>
        <v>Si</v>
      </c>
      <c r="J101" s="158" t="str">
        <f>VLOOKUP(E101,VIP!$A$2:$O11756,8,FALSE)</f>
        <v>Si</v>
      </c>
      <c r="K101" s="158" t="str">
        <f>VLOOKUP(E101,VIP!$A$2:$O15330,6,0)</f>
        <v>NO</v>
      </c>
      <c r="L101" s="136" t="s">
        <v>2241</v>
      </c>
      <c r="M101" s="96" t="s">
        <v>2441</v>
      </c>
      <c r="N101" s="96" t="s">
        <v>2448</v>
      </c>
      <c r="O101" s="158" t="s">
        <v>2450</v>
      </c>
      <c r="P101" s="96"/>
      <c r="Q101" s="96" t="s">
        <v>2241</v>
      </c>
    </row>
    <row r="102" spans="1:17" s="118" customFormat="1" ht="18" x14ac:dyDescent="0.25">
      <c r="A102" s="158" t="str">
        <f>VLOOKUP(E102,'LISTADO ATM'!$A$2:$C$902,3,0)</f>
        <v>DISTRITO NACIONAL</v>
      </c>
      <c r="B102" s="112" t="s">
        <v>2746</v>
      </c>
      <c r="C102" s="97">
        <v>44413.614525462966</v>
      </c>
      <c r="D102" s="97" t="s">
        <v>2176</v>
      </c>
      <c r="E102" s="131">
        <v>2</v>
      </c>
      <c r="F102" s="158" t="str">
        <f>VLOOKUP(E102,VIP!$A$2:$O14886,2,0)</f>
        <v>DRBR002</v>
      </c>
      <c r="G102" s="158" t="str">
        <f>VLOOKUP(E102,'LISTADO ATM'!$A$2:$B$901,2,0)</f>
        <v>ATM Autoservicio Padre Castellano</v>
      </c>
      <c r="H102" s="158" t="str">
        <f>VLOOKUP(E102,VIP!$A$2:$O19847,7,FALSE)</f>
        <v>Si</v>
      </c>
      <c r="I102" s="158" t="str">
        <f>VLOOKUP(E102,VIP!$A$2:$O11812,8,FALSE)</f>
        <v>Si</v>
      </c>
      <c r="J102" s="158" t="str">
        <f>VLOOKUP(E102,VIP!$A$2:$O11762,8,FALSE)</f>
        <v>Si</v>
      </c>
      <c r="K102" s="158" t="str">
        <f>VLOOKUP(E102,VIP!$A$2:$O15336,6,0)</f>
        <v>NO</v>
      </c>
      <c r="L102" s="136" t="s">
        <v>2241</v>
      </c>
      <c r="M102" s="96" t="s">
        <v>2441</v>
      </c>
      <c r="N102" s="96" t="s">
        <v>2448</v>
      </c>
      <c r="O102" s="158" t="s">
        <v>2450</v>
      </c>
      <c r="P102" s="96"/>
      <c r="Q102" s="96" t="s">
        <v>2241</v>
      </c>
    </row>
    <row r="103" spans="1:17" s="118" customFormat="1" ht="18" x14ac:dyDescent="0.25">
      <c r="A103" s="158" t="str">
        <f>VLOOKUP(E103,'LISTADO ATM'!$A$2:$C$902,3,0)</f>
        <v>DISTRITO NACIONAL</v>
      </c>
      <c r="B103" s="112" t="s">
        <v>2618</v>
      </c>
      <c r="C103" s="97">
        <v>44411.452685185184</v>
      </c>
      <c r="D103" s="97" t="s">
        <v>2444</v>
      </c>
      <c r="E103" s="131">
        <v>318</v>
      </c>
      <c r="F103" s="158" t="str">
        <f>VLOOKUP(E103,VIP!$A$2:$O14858,2,0)</f>
        <v>DRBR318</v>
      </c>
      <c r="G103" s="158" t="str">
        <f>VLOOKUP(E103,'LISTADO ATM'!$A$2:$B$901,2,0)</f>
        <v>ATM Autoservicio Lope de Vega</v>
      </c>
      <c r="H103" s="158" t="str">
        <f>VLOOKUP(E103,VIP!$A$2:$O19819,7,FALSE)</f>
        <v>Si</v>
      </c>
      <c r="I103" s="158" t="str">
        <f>VLOOKUP(E103,VIP!$A$2:$O11784,8,FALSE)</f>
        <v>Si</v>
      </c>
      <c r="J103" s="158" t="str">
        <f>VLOOKUP(E103,VIP!$A$2:$O11734,8,FALSE)</f>
        <v>Si</v>
      </c>
      <c r="K103" s="158" t="str">
        <f>VLOOKUP(E103,VIP!$A$2:$O15308,6,0)</f>
        <v>NO</v>
      </c>
      <c r="L103" s="136" t="s">
        <v>2593</v>
      </c>
      <c r="M103" s="96" t="s">
        <v>2441</v>
      </c>
      <c r="N103" s="145" t="s">
        <v>2599</v>
      </c>
      <c r="O103" s="158" t="s">
        <v>2449</v>
      </c>
      <c r="P103" s="96"/>
      <c r="Q103" s="96" t="s">
        <v>2664</v>
      </c>
    </row>
    <row r="104" spans="1:17" s="118" customFormat="1" ht="18" x14ac:dyDescent="0.25">
      <c r="A104" s="158" t="str">
        <f>VLOOKUP(E104,'LISTADO ATM'!$A$2:$C$902,3,0)</f>
        <v>SUR</v>
      </c>
      <c r="B104" s="112" t="s">
        <v>2745</v>
      </c>
      <c r="C104" s="97">
        <v>44413.618125000001</v>
      </c>
      <c r="D104" s="97" t="s">
        <v>2464</v>
      </c>
      <c r="E104" s="131">
        <v>880</v>
      </c>
      <c r="F104" s="158" t="str">
        <f>VLOOKUP(E104,VIP!$A$2:$O14885,2,0)</f>
        <v>DRBR880</v>
      </c>
      <c r="G104" s="158" t="str">
        <f>VLOOKUP(E104,'LISTADO ATM'!$A$2:$B$901,2,0)</f>
        <v xml:space="preserve">ATM Autoservicio Barahona II </v>
      </c>
      <c r="H104" s="158" t="str">
        <f>VLOOKUP(E104,VIP!$A$2:$O19846,7,FALSE)</f>
        <v>Si</v>
      </c>
      <c r="I104" s="158" t="str">
        <f>VLOOKUP(E104,VIP!$A$2:$O11811,8,FALSE)</f>
        <v>Si</v>
      </c>
      <c r="J104" s="158" t="str">
        <f>VLOOKUP(E104,VIP!$A$2:$O11761,8,FALSE)</f>
        <v>Si</v>
      </c>
      <c r="K104" s="158" t="str">
        <f>VLOOKUP(E104,VIP!$A$2:$O15335,6,0)</f>
        <v>SI</v>
      </c>
      <c r="L104" s="136" t="s">
        <v>2593</v>
      </c>
      <c r="M104" s="96" t="s">
        <v>2441</v>
      </c>
      <c r="N104" s="96" t="s">
        <v>2448</v>
      </c>
      <c r="O104" s="158" t="s">
        <v>2695</v>
      </c>
      <c r="P104" s="96"/>
      <c r="Q104" s="96" t="s">
        <v>2593</v>
      </c>
    </row>
    <row r="105" spans="1:17" s="118" customFormat="1" ht="18" x14ac:dyDescent="0.25">
      <c r="A105" s="158" t="str">
        <f>VLOOKUP(E105,'LISTADO ATM'!$A$2:$C$902,3,0)</f>
        <v>DISTRITO NACIONAL</v>
      </c>
      <c r="B105" s="112" t="s">
        <v>2744</v>
      </c>
      <c r="C105" s="97">
        <v>44413.622546296298</v>
      </c>
      <c r="D105" s="97" t="s">
        <v>2464</v>
      </c>
      <c r="E105" s="131">
        <v>2</v>
      </c>
      <c r="F105" s="158" t="str">
        <f>VLOOKUP(E105,VIP!$A$2:$O14884,2,0)</f>
        <v>DRBR002</v>
      </c>
      <c r="G105" s="158" t="str">
        <f>VLOOKUP(E105,'LISTADO ATM'!$A$2:$B$901,2,0)</f>
        <v>ATM Autoservicio Padre Castellano</v>
      </c>
      <c r="H105" s="158" t="str">
        <f>VLOOKUP(E105,VIP!$A$2:$O19845,7,FALSE)</f>
        <v>Si</v>
      </c>
      <c r="I105" s="158" t="str">
        <f>VLOOKUP(E105,VIP!$A$2:$O11810,8,FALSE)</f>
        <v>Si</v>
      </c>
      <c r="J105" s="158" t="str">
        <f>VLOOKUP(E105,VIP!$A$2:$O11760,8,FALSE)</f>
        <v>Si</v>
      </c>
      <c r="K105" s="158" t="str">
        <f>VLOOKUP(E105,VIP!$A$2:$O15334,6,0)</f>
        <v>NO</v>
      </c>
      <c r="L105" s="136" t="s">
        <v>2593</v>
      </c>
      <c r="M105" s="96" t="s">
        <v>2441</v>
      </c>
      <c r="N105" s="96" t="s">
        <v>2448</v>
      </c>
      <c r="O105" s="158" t="s">
        <v>2695</v>
      </c>
      <c r="P105" s="96"/>
      <c r="Q105" s="96" t="s">
        <v>2593</v>
      </c>
    </row>
    <row r="106" spans="1:17" s="118" customFormat="1" ht="18" x14ac:dyDescent="0.25">
      <c r="A106" s="158" t="str">
        <f>VLOOKUP(E106,'LISTADO ATM'!$A$2:$C$902,3,0)</f>
        <v>NORTE</v>
      </c>
      <c r="B106" s="112" t="s">
        <v>2743</v>
      </c>
      <c r="C106" s="97">
        <v>44413.625474537039</v>
      </c>
      <c r="D106" s="97" t="s">
        <v>2464</v>
      </c>
      <c r="E106" s="131">
        <v>171</v>
      </c>
      <c r="F106" s="158" t="str">
        <f>VLOOKUP(E106,VIP!$A$2:$O14883,2,0)</f>
        <v>DRBR171</v>
      </c>
      <c r="G106" s="158" t="str">
        <f>VLOOKUP(E106,'LISTADO ATM'!$A$2:$B$901,2,0)</f>
        <v xml:space="preserve">ATM Oficina Moca </v>
      </c>
      <c r="H106" s="158" t="str">
        <f>VLOOKUP(E106,VIP!$A$2:$O19844,7,FALSE)</f>
        <v>Si</v>
      </c>
      <c r="I106" s="158" t="str">
        <f>VLOOKUP(E106,VIP!$A$2:$O11809,8,FALSE)</f>
        <v>Si</v>
      </c>
      <c r="J106" s="158" t="str">
        <f>VLOOKUP(E106,VIP!$A$2:$O11759,8,FALSE)</f>
        <v>Si</v>
      </c>
      <c r="K106" s="158" t="str">
        <f>VLOOKUP(E106,VIP!$A$2:$O15333,6,0)</f>
        <v>NO</v>
      </c>
      <c r="L106" s="136" t="s">
        <v>2593</v>
      </c>
      <c r="M106" s="96" t="s">
        <v>2441</v>
      </c>
      <c r="N106" s="96" t="s">
        <v>2448</v>
      </c>
      <c r="O106" s="158" t="s">
        <v>2695</v>
      </c>
      <c r="P106" s="96"/>
      <c r="Q106" s="96" t="s">
        <v>2593</v>
      </c>
    </row>
    <row r="107" spans="1:17" s="118" customFormat="1" ht="18" x14ac:dyDescent="0.25">
      <c r="A107" s="158" t="str">
        <f>VLOOKUP(E107,'LISTADO ATM'!$A$2:$C$902,3,0)</f>
        <v>SUR</v>
      </c>
      <c r="B107" s="112" t="s">
        <v>2742</v>
      </c>
      <c r="C107" s="97">
        <v>44413.62809027778</v>
      </c>
      <c r="D107" s="97" t="s">
        <v>2444</v>
      </c>
      <c r="E107" s="131">
        <v>48</v>
      </c>
      <c r="F107" s="158" t="str">
        <f>VLOOKUP(E107,VIP!$A$2:$O14882,2,0)</f>
        <v>DRBR048</v>
      </c>
      <c r="G107" s="158" t="str">
        <f>VLOOKUP(E107,'LISTADO ATM'!$A$2:$B$901,2,0)</f>
        <v xml:space="preserve">ATM Autoservicio Neiba I </v>
      </c>
      <c r="H107" s="158" t="str">
        <f>VLOOKUP(E107,VIP!$A$2:$O19843,7,FALSE)</f>
        <v>Si</v>
      </c>
      <c r="I107" s="158" t="str">
        <f>VLOOKUP(E107,VIP!$A$2:$O11808,8,FALSE)</f>
        <v>Si</v>
      </c>
      <c r="J107" s="158" t="str">
        <f>VLOOKUP(E107,VIP!$A$2:$O11758,8,FALSE)</f>
        <v>Si</v>
      </c>
      <c r="K107" s="158" t="str">
        <f>VLOOKUP(E107,VIP!$A$2:$O15332,6,0)</f>
        <v>SI</v>
      </c>
      <c r="L107" s="136" t="s">
        <v>2593</v>
      </c>
      <c r="M107" s="96" t="s">
        <v>2441</v>
      </c>
      <c r="N107" s="96" t="s">
        <v>2448</v>
      </c>
      <c r="O107" s="158" t="s">
        <v>2449</v>
      </c>
      <c r="P107" s="96"/>
      <c r="Q107" s="96" t="s">
        <v>2593</v>
      </c>
    </row>
    <row r="108" spans="1:17" s="118" customFormat="1" ht="18" x14ac:dyDescent="0.25">
      <c r="A108" s="158" t="str">
        <f>VLOOKUP(E108,'LISTADO ATM'!$A$2:$C$902,3,0)</f>
        <v>NORTE</v>
      </c>
      <c r="B108" s="112" t="s">
        <v>2741</v>
      </c>
      <c r="C108" s="97">
        <v>44413.630509259259</v>
      </c>
      <c r="D108" s="97" t="s">
        <v>2594</v>
      </c>
      <c r="E108" s="131">
        <v>291</v>
      </c>
      <c r="F108" s="158" t="str">
        <f>VLOOKUP(E108,VIP!$A$2:$O14881,2,0)</f>
        <v>DRBR291</v>
      </c>
      <c r="G108" s="158" t="str">
        <f>VLOOKUP(E108,'LISTADO ATM'!$A$2:$B$901,2,0)</f>
        <v xml:space="preserve">ATM S/M Jumbo Las Colinas </v>
      </c>
      <c r="H108" s="158" t="str">
        <f>VLOOKUP(E108,VIP!$A$2:$O19842,7,FALSE)</f>
        <v>Si</v>
      </c>
      <c r="I108" s="158" t="str">
        <f>VLOOKUP(E108,VIP!$A$2:$O11807,8,FALSE)</f>
        <v>Si</v>
      </c>
      <c r="J108" s="158" t="str">
        <f>VLOOKUP(E108,VIP!$A$2:$O11757,8,FALSE)</f>
        <v>Si</v>
      </c>
      <c r="K108" s="158" t="str">
        <f>VLOOKUP(E108,VIP!$A$2:$O15331,6,0)</f>
        <v>NO</v>
      </c>
      <c r="L108" s="136" t="s">
        <v>2593</v>
      </c>
      <c r="M108" s="96" t="s">
        <v>2441</v>
      </c>
      <c r="N108" s="96" t="s">
        <v>2448</v>
      </c>
      <c r="O108" s="158" t="s">
        <v>2708</v>
      </c>
      <c r="P108" s="96"/>
      <c r="Q108" s="96" t="s">
        <v>2593</v>
      </c>
    </row>
    <row r="109" spans="1:17" s="118" customFormat="1" ht="18" x14ac:dyDescent="0.25">
      <c r="A109" s="158" t="str">
        <f>VLOOKUP(E109,'LISTADO ATM'!$A$2:$C$902,3,0)</f>
        <v>DISTRITO NACIONAL</v>
      </c>
      <c r="B109" s="112" t="s">
        <v>2663</v>
      </c>
      <c r="C109" s="97">
        <v>44412.880856481483</v>
      </c>
      <c r="D109" s="97" t="s">
        <v>2444</v>
      </c>
      <c r="E109" s="131">
        <v>54</v>
      </c>
      <c r="F109" s="158" t="str">
        <f>VLOOKUP(E109,VIP!$A$2:$O14889,2,0)</f>
        <v>DRBR054</v>
      </c>
      <c r="G109" s="158" t="str">
        <f>VLOOKUP(E109,'LISTADO ATM'!$A$2:$B$901,2,0)</f>
        <v xml:space="preserve">ATM Autoservicio Galería 360 </v>
      </c>
      <c r="H109" s="158" t="str">
        <f>VLOOKUP(E109,VIP!$A$2:$O19850,7,FALSE)</f>
        <v>Si</v>
      </c>
      <c r="I109" s="158" t="str">
        <f>VLOOKUP(E109,VIP!$A$2:$O11815,8,FALSE)</f>
        <v>Si</v>
      </c>
      <c r="J109" s="158" t="str">
        <f>VLOOKUP(E109,VIP!$A$2:$O11765,8,FALSE)</f>
        <v>Si</v>
      </c>
      <c r="K109" s="158" t="str">
        <f>VLOOKUP(E109,VIP!$A$2:$O15339,6,0)</f>
        <v>NO</v>
      </c>
      <c r="L109" s="136" t="s">
        <v>2664</v>
      </c>
      <c r="M109" s="96" t="s">
        <v>2441</v>
      </c>
      <c r="N109" s="96" t="s">
        <v>2448</v>
      </c>
      <c r="O109" s="158" t="s">
        <v>2449</v>
      </c>
      <c r="P109" s="96"/>
      <c r="Q109" s="96" t="s">
        <v>2664</v>
      </c>
    </row>
    <row r="110" spans="1:17" s="118" customFormat="1" ht="18" x14ac:dyDescent="0.25">
      <c r="A110" s="158" t="str">
        <f>VLOOKUP(E110,'LISTADO ATM'!$A$2:$C$902,3,0)</f>
        <v>NORTE</v>
      </c>
      <c r="B110" s="112" t="s">
        <v>2725</v>
      </c>
      <c r="C110" s="97">
        <v>44413.584826388891</v>
      </c>
      <c r="D110" s="97" t="s">
        <v>2594</v>
      </c>
      <c r="E110" s="131">
        <v>388</v>
      </c>
      <c r="F110" s="158" t="str">
        <f>VLOOKUP(E110,VIP!$A$2:$O14886,2,0)</f>
        <v>DRBR388</v>
      </c>
      <c r="G110" s="158" t="str">
        <f>VLOOKUP(E110,'LISTADO ATM'!$A$2:$B$901,2,0)</f>
        <v xml:space="preserve">ATM Multicentro La Sirena Puerto Plata </v>
      </c>
      <c r="H110" s="158" t="str">
        <f>VLOOKUP(E110,VIP!$A$2:$O19847,7,FALSE)</f>
        <v>Si</v>
      </c>
      <c r="I110" s="158" t="str">
        <f>VLOOKUP(E110,VIP!$A$2:$O11812,8,FALSE)</f>
        <v>Si</v>
      </c>
      <c r="J110" s="158" t="str">
        <f>VLOOKUP(E110,VIP!$A$2:$O11762,8,FALSE)</f>
        <v>Si</v>
      </c>
      <c r="K110" s="158" t="str">
        <f>VLOOKUP(E110,VIP!$A$2:$O15336,6,0)</f>
        <v>NO</v>
      </c>
      <c r="L110" s="136" t="s">
        <v>2555</v>
      </c>
      <c r="M110" s="96" t="s">
        <v>2441</v>
      </c>
      <c r="N110" s="96" t="s">
        <v>2448</v>
      </c>
      <c r="O110" s="158" t="s">
        <v>2708</v>
      </c>
      <c r="P110" s="96"/>
      <c r="Q110" s="96" t="s">
        <v>2555</v>
      </c>
    </row>
    <row r="111" spans="1:17" s="118" customFormat="1" ht="18" x14ac:dyDescent="0.25">
      <c r="A111" s="158" t="str">
        <f>VLOOKUP(E111,'LISTADO ATM'!$A$2:$C$902,3,0)</f>
        <v>ESTE</v>
      </c>
      <c r="B111" s="112" t="s">
        <v>2631</v>
      </c>
      <c r="C111" s="97">
        <v>44412.372395833336</v>
      </c>
      <c r="D111" s="97" t="s">
        <v>2444</v>
      </c>
      <c r="E111" s="131">
        <v>673</v>
      </c>
      <c r="F111" s="158" t="str">
        <f>VLOOKUP(E111,VIP!$A$2:$O14876,2,0)</f>
        <v>DRBR673</v>
      </c>
      <c r="G111" s="158" t="str">
        <f>VLOOKUP(E111,'LISTADO ATM'!$A$2:$B$901,2,0)</f>
        <v>ATM Clínica Dr. Cruz Jiminián</v>
      </c>
      <c r="H111" s="158" t="str">
        <f>VLOOKUP(E111,VIP!$A$2:$O19837,7,FALSE)</f>
        <v>Si</v>
      </c>
      <c r="I111" s="158" t="str">
        <f>VLOOKUP(E111,VIP!$A$2:$O11802,8,FALSE)</f>
        <v>Si</v>
      </c>
      <c r="J111" s="158" t="str">
        <f>VLOOKUP(E111,VIP!$A$2:$O11752,8,FALSE)</f>
        <v>Si</v>
      </c>
      <c r="K111" s="158" t="str">
        <f>VLOOKUP(E111,VIP!$A$2:$O15326,6,0)</f>
        <v>NO</v>
      </c>
      <c r="L111" s="136" t="s">
        <v>2437</v>
      </c>
      <c r="M111" s="96" t="s">
        <v>2441</v>
      </c>
      <c r="N111" s="96" t="s">
        <v>2448</v>
      </c>
      <c r="O111" s="158" t="s">
        <v>2449</v>
      </c>
      <c r="P111" s="96"/>
      <c r="Q111" s="96" t="s">
        <v>2437</v>
      </c>
    </row>
    <row r="112" spans="1:17" s="118" customFormat="1" ht="18" x14ac:dyDescent="0.25">
      <c r="A112" s="158" t="str">
        <f>VLOOKUP(E112,'LISTADO ATM'!$A$2:$C$902,3,0)</f>
        <v>DISTRITO NACIONAL</v>
      </c>
      <c r="B112" s="112" t="s">
        <v>2629</v>
      </c>
      <c r="C112" s="97">
        <v>44412.444004629629</v>
      </c>
      <c r="D112" s="97" t="s">
        <v>2176</v>
      </c>
      <c r="E112" s="131">
        <v>793</v>
      </c>
      <c r="F112" s="158" t="str">
        <f>VLOOKUP(E112,VIP!$A$2:$O14865,2,0)</f>
        <v>DRBR793</v>
      </c>
      <c r="G112" s="158" t="str">
        <f>VLOOKUP(E112,'LISTADO ATM'!$A$2:$B$901,2,0)</f>
        <v xml:space="preserve">ATM Centro de Caja Agora Mall </v>
      </c>
      <c r="H112" s="158" t="str">
        <f>VLOOKUP(E112,VIP!$A$2:$O19826,7,FALSE)</f>
        <v>Si</v>
      </c>
      <c r="I112" s="158" t="str">
        <f>VLOOKUP(E112,VIP!$A$2:$O11791,8,FALSE)</f>
        <v>Si</v>
      </c>
      <c r="J112" s="158" t="str">
        <f>VLOOKUP(E112,VIP!$A$2:$O11741,8,FALSE)</f>
        <v>Si</v>
      </c>
      <c r="K112" s="158" t="str">
        <f>VLOOKUP(E112,VIP!$A$2:$O15315,6,0)</f>
        <v>NO</v>
      </c>
      <c r="L112" s="136" t="s">
        <v>2632</v>
      </c>
      <c r="M112" s="96" t="s">
        <v>2441</v>
      </c>
      <c r="N112" s="96" t="s">
        <v>2448</v>
      </c>
      <c r="O112" s="158" t="s">
        <v>2450</v>
      </c>
      <c r="P112" s="96"/>
      <c r="Q112" s="96" t="s">
        <v>2632</v>
      </c>
    </row>
    <row r="113" spans="1:17" s="118" customFormat="1" ht="18" x14ac:dyDescent="0.25">
      <c r="A113" s="158" t="str">
        <f>VLOOKUP(E113,'LISTADO ATM'!$A$2:$C$902,3,0)</f>
        <v>DISTRITO NACIONAL</v>
      </c>
      <c r="B113" s="112" t="s">
        <v>2661</v>
      </c>
      <c r="C113" s="97">
        <v>44412.916770833333</v>
      </c>
      <c r="D113" s="97" t="s">
        <v>2176</v>
      </c>
      <c r="E113" s="131">
        <v>267</v>
      </c>
      <c r="F113" s="158" t="str">
        <f>VLOOKUP(E113,VIP!$A$2:$O14886,2,0)</f>
        <v>DRBR267</v>
      </c>
      <c r="G113" s="158" t="str">
        <f>VLOOKUP(E113,'LISTADO ATM'!$A$2:$B$901,2,0)</f>
        <v xml:space="preserve">ATM Centro de Caja México </v>
      </c>
      <c r="H113" s="158" t="str">
        <f>VLOOKUP(E113,VIP!$A$2:$O19847,7,FALSE)</f>
        <v>Si</v>
      </c>
      <c r="I113" s="158" t="str">
        <f>VLOOKUP(E113,VIP!$A$2:$O11812,8,FALSE)</f>
        <v>Si</v>
      </c>
      <c r="J113" s="158" t="str">
        <f>VLOOKUP(E113,VIP!$A$2:$O11762,8,FALSE)</f>
        <v>Si</v>
      </c>
      <c r="K113" s="158" t="str">
        <f>VLOOKUP(E113,VIP!$A$2:$O15336,6,0)</f>
        <v>NO</v>
      </c>
      <c r="L113" s="136" t="s">
        <v>2625</v>
      </c>
      <c r="M113" s="96" t="s">
        <v>2441</v>
      </c>
      <c r="N113" s="96" t="s">
        <v>2448</v>
      </c>
      <c r="O113" s="158" t="s">
        <v>2450</v>
      </c>
      <c r="P113" s="96"/>
      <c r="Q113" s="96" t="s">
        <v>2625</v>
      </c>
    </row>
    <row r="114" spans="1:17" s="118" customFormat="1" ht="18" x14ac:dyDescent="0.25">
      <c r="A114" s="158" t="str">
        <f>VLOOKUP(E114,'LISTADO ATM'!$A$2:$C$902,3,0)</f>
        <v>SUR</v>
      </c>
      <c r="B114" s="112" t="s">
        <v>2693</v>
      </c>
      <c r="C114" s="97">
        <v>44413.346215277779</v>
      </c>
      <c r="D114" s="97" t="s">
        <v>2176</v>
      </c>
      <c r="E114" s="131">
        <v>101</v>
      </c>
      <c r="F114" s="158" t="str">
        <f>VLOOKUP(E114,VIP!$A$2:$O14879,2,0)</f>
        <v>DRBR101</v>
      </c>
      <c r="G114" s="158" t="str">
        <f>VLOOKUP(E114,'LISTADO ATM'!$A$2:$B$901,2,0)</f>
        <v xml:space="preserve">ATM Oficina San Juan de la Maguana I </v>
      </c>
      <c r="H114" s="158" t="str">
        <f>VLOOKUP(E114,VIP!$A$2:$O19840,7,FALSE)</f>
        <v>Si</v>
      </c>
      <c r="I114" s="158" t="str">
        <f>VLOOKUP(E114,VIP!$A$2:$O11805,8,FALSE)</f>
        <v>Si</v>
      </c>
      <c r="J114" s="158" t="str">
        <f>VLOOKUP(E114,VIP!$A$2:$O11755,8,FALSE)</f>
        <v>Si</v>
      </c>
      <c r="K114" s="158" t="str">
        <f>VLOOKUP(E114,VIP!$A$2:$O15329,6,0)</f>
        <v>SI</v>
      </c>
      <c r="L114" s="136" t="s">
        <v>2625</v>
      </c>
      <c r="M114" s="96" t="s">
        <v>2441</v>
      </c>
      <c r="N114" s="96" t="s">
        <v>2448</v>
      </c>
      <c r="O114" s="158" t="s">
        <v>2450</v>
      </c>
      <c r="P114" s="96"/>
      <c r="Q114" s="96" t="s">
        <v>2625</v>
      </c>
    </row>
    <row r="115" spans="1:17" s="118" customFormat="1" ht="18" x14ac:dyDescent="0.25">
      <c r="A115" s="158" t="str">
        <f>VLOOKUP(E115,'LISTADO ATM'!$A$2:$C$902,3,0)</f>
        <v>NORTE</v>
      </c>
      <c r="B115" s="112" t="s">
        <v>2697</v>
      </c>
      <c r="C115" s="97">
        <v>44413.45585648148</v>
      </c>
      <c r="D115" s="97" t="s">
        <v>2594</v>
      </c>
      <c r="E115" s="131">
        <v>632</v>
      </c>
      <c r="F115" s="158" t="str">
        <f>VLOOKUP(E115,VIP!$A$2:$O14879,2,0)</f>
        <v>DRBR263</v>
      </c>
      <c r="G115" s="158" t="str">
        <f>VLOOKUP(E115,'LISTADO ATM'!$A$2:$B$901,2,0)</f>
        <v xml:space="preserve">ATM Autobanco Gurabo </v>
      </c>
      <c r="H115" s="158" t="str">
        <f>VLOOKUP(E115,VIP!$A$2:$O19840,7,FALSE)</f>
        <v>Si</v>
      </c>
      <c r="I115" s="158" t="str">
        <f>VLOOKUP(E115,VIP!$A$2:$O11805,8,FALSE)</f>
        <v>Si</v>
      </c>
      <c r="J115" s="158" t="str">
        <f>VLOOKUP(E115,VIP!$A$2:$O11755,8,FALSE)</f>
        <v>Si</v>
      </c>
      <c r="K115" s="158" t="str">
        <f>VLOOKUP(E115,VIP!$A$2:$O15329,6,0)</f>
        <v>NO</v>
      </c>
      <c r="L115" s="136" t="s">
        <v>2413</v>
      </c>
      <c r="M115" s="96" t="s">
        <v>2441</v>
      </c>
      <c r="N115" s="96" t="s">
        <v>2448</v>
      </c>
      <c r="O115" s="158" t="s">
        <v>2708</v>
      </c>
      <c r="P115" s="96"/>
      <c r="Q115" s="96" t="s">
        <v>2413</v>
      </c>
    </row>
    <row r="116" spans="1:17" s="118" customFormat="1" ht="18" x14ac:dyDescent="0.25">
      <c r="A116" s="158" t="str">
        <f>VLOOKUP(E116,'LISTADO ATM'!$A$2:$C$902,3,0)</f>
        <v>NORTE</v>
      </c>
      <c r="B116" s="112" t="s">
        <v>2738</v>
      </c>
      <c r="C116" s="97">
        <v>44413.514548611114</v>
      </c>
      <c r="D116" s="97" t="s">
        <v>2464</v>
      </c>
      <c r="E116" s="131">
        <v>395</v>
      </c>
      <c r="F116" s="158" t="str">
        <f>VLOOKUP(E116,VIP!$A$2:$O14899,2,0)</f>
        <v>DRBR395</v>
      </c>
      <c r="G116" s="158" t="str">
        <f>VLOOKUP(E116,'LISTADO ATM'!$A$2:$B$901,2,0)</f>
        <v xml:space="preserve">ATM UNP Sabana Iglesia </v>
      </c>
      <c r="H116" s="158" t="str">
        <f>VLOOKUP(E116,VIP!$A$2:$O19860,7,FALSE)</f>
        <v>Si</v>
      </c>
      <c r="I116" s="158" t="str">
        <f>VLOOKUP(E116,VIP!$A$2:$O11825,8,FALSE)</f>
        <v>Si</v>
      </c>
      <c r="J116" s="158" t="str">
        <f>VLOOKUP(E116,VIP!$A$2:$O11775,8,FALSE)</f>
        <v>Si</v>
      </c>
      <c r="K116" s="158" t="str">
        <f>VLOOKUP(E116,VIP!$A$2:$O15349,6,0)</f>
        <v>NO</v>
      </c>
      <c r="L116" s="136" t="s">
        <v>2413</v>
      </c>
      <c r="M116" s="96" t="s">
        <v>2441</v>
      </c>
      <c r="N116" s="96" t="s">
        <v>2448</v>
      </c>
      <c r="O116" s="158" t="s">
        <v>2695</v>
      </c>
      <c r="P116" s="96"/>
      <c r="Q116" s="96" t="s">
        <v>2413</v>
      </c>
    </row>
    <row r="117" spans="1:17" s="118" customFormat="1" ht="18" x14ac:dyDescent="0.25">
      <c r="A117" s="158" t="str">
        <f>VLOOKUP(E117,'LISTADO ATM'!$A$2:$C$902,3,0)</f>
        <v>DISTRITO NACIONAL</v>
      </c>
      <c r="B117" s="112" t="s">
        <v>2736</v>
      </c>
      <c r="C117" s="97">
        <v>44413.523263888892</v>
      </c>
      <c r="D117" s="97" t="s">
        <v>2444</v>
      </c>
      <c r="E117" s="131">
        <v>583</v>
      </c>
      <c r="F117" s="158" t="str">
        <f>VLOOKUP(E117,VIP!$A$2:$O14897,2,0)</f>
        <v>DRBR431</v>
      </c>
      <c r="G117" s="158" t="str">
        <f>VLOOKUP(E117,'LISTADO ATM'!$A$2:$B$901,2,0)</f>
        <v xml:space="preserve">ATM Ministerio Fuerzas Armadas I </v>
      </c>
      <c r="H117" s="158" t="str">
        <f>VLOOKUP(E117,VIP!$A$2:$O19858,7,FALSE)</f>
        <v>Si</v>
      </c>
      <c r="I117" s="158" t="str">
        <f>VLOOKUP(E117,VIP!$A$2:$O11823,8,FALSE)</f>
        <v>Si</v>
      </c>
      <c r="J117" s="158" t="str">
        <f>VLOOKUP(E117,VIP!$A$2:$O11773,8,FALSE)</f>
        <v>Si</v>
      </c>
      <c r="K117" s="158" t="str">
        <f>VLOOKUP(E117,VIP!$A$2:$O15347,6,0)</f>
        <v>NO</v>
      </c>
      <c r="L117" s="136" t="s">
        <v>2413</v>
      </c>
      <c r="M117" s="96" t="s">
        <v>2441</v>
      </c>
      <c r="N117" s="96" t="s">
        <v>2448</v>
      </c>
      <c r="O117" s="158" t="s">
        <v>2449</v>
      </c>
      <c r="P117" s="96"/>
      <c r="Q117" s="96" t="s">
        <v>2413</v>
      </c>
    </row>
    <row r="118" spans="1:17" s="118" customFormat="1" ht="18" x14ac:dyDescent="0.25">
      <c r="A118" s="158" t="str">
        <f>VLOOKUP(E118,'LISTADO ATM'!$A$2:$C$902,3,0)</f>
        <v>NORTE</v>
      </c>
      <c r="B118" s="112" t="s">
        <v>2729</v>
      </c>
      <c r="C118" s="97">
        <v>44413.582326388889</v>
      </c>
      <c r="D118" s="97" t="s">
        <v>2464</v>
      </c>
      <c r="E118" s="131">
        <v>119</v>
      </c>
      <c r="F118" s="158" t="str">
        <f>VLOOKUP(E118,VIP!$A$2:$O14890,2,0)</f>
        <v>DRBR119</v>
      </c>
      <c r="G118" s="158" t="str">
        <f>VLOOKUP(E118,'LISTADO ATM'!$A$2:$B$901,2,0)</f>
        <v>ATM Oficina La Barranquita</v>
      </c>
      <c r="H118" s="158" t="str">
        <f>VLOOKUP(E118,VIP!$A$2:$O19851,7,FALSE)</f>
        <v>N/A</v>
      </c>
      <c r="I118" s="158" t="str">
        <f>VLOOKUP(E118,VIP!$A$2:$O11816,8,FALSE)</f>
        <v>N/A</v>
      </c>
      <c r="J118" s="158" t="str">
        <f>VLOOKUP(E118,VIP!$A$2:$O11766,8,FALSE)</f>
        <v>N/A</v>
      </c>
      <c r="K118" s="158" t="str">
        <f>VLOOKUP(E118,VIP!$A$2:$O15340,6,0)</f>
        <v>N/A</v>
      </c>
      <c r="L118" s="136" t="s">
        <v>2413</v>
      </c>
      <c r="M118" s="96" t="s">
        <v>2441</v>
      </c>
      <c r="N118" s="96" t="s">
        <v>2448</v>
      </c>
      <c r="O118" s="158" t="s">
        <v>2695</v>
      </c>
      <c r="P118" s="96"/>
      <c r="Q118" s="96" t="s">
        <v>2413</v>
      </c>
    </row>
    <row r="119" spans="1:17" s="118" customFormat="1" ht="18" x14ac:dyDescent="0.25">
      <c r="A119" s="158" t="str">
        <f>VLOOKUP(E119,'LISTADO ATM'!$A$2:$C$902,3,0)</f>
        <v>DISTRITO NACIONAL</v>
      </c>
      <c r="B119" s="112" t="s">
        <v>2726</v>
      </c>
      <c r="C119" s="97">
        <v>44413.584652777776</v>
      </c>
      <c r="D119" s="97" t="s">
        <v>2464</v>
      </c>
      <c r="E119" s="131">
        <v>715</v>
      </c>
      <c r="F119" s="158" t="str">
        <f>VLOOKUP(E119,VIP!$A$2:$O14887,2,0)</f>
        <v>DRBR992</v>
      </c>
      <c r="G119" s="158" t="str">
        <f>VLOOKUP(E119,'LISTADO ATM'!$A$2:$B$901,2,0)</f>
        <v xml:space="preserve">ATM Oficina 27 de Febrero (Lobby) </v>
      </c>
      <c r="H119" s="158" t="str">
        <f>VLOOKUP(E119,VIP!$A$2:$O19848,7,FALSE)</f>
        <v>Si</v>
      </c>
      <c r="I119" s="158" t="str">
        <f>VLOOKUP(E119,VIP!$A$2:$O11813,8,FALSE)</f>
        <v>Si</v>
      </c>
      <c r="J119" s="158" t="str">
        <f>VLOOKUP(E119,VIP!$A$2:$O11763,8,FALSE)</f>
        <v>Si</v>
      </c>
      <c r="K119" s="158" t="str">
        <f>VLOOKUP(E119,VIP!$A$2:$O15337,6,0)</f>
        <v>NO</v>
      </c>
      <c r="L119" s="136" t="s">
        <v>2413</v>
      </c>
      <c r="M119" s="96" t="s">
        <v>2441</v>
      </c>
      <c r="N119" s="96" t="s">
        <v>2448</v>
      </c>
      <c r="O119" s="158" t="s">
        <v>2695</v>
      </c>
      <c r="P119" s="96"/>
      <c r="Q119" s="96" t="s">
        <v>2413</v>
      </c>
    </row>
    <row r="120" spans="1:17" s="118" customFormat="1" ht="18" x14ac:dyDescent="0.25">
      <c r="A120" s="158" t="str">
        <f>VLOOKUP(E120,'LISTADO ATM'!$A$2:$C$902,3,0)</f>
        <v>NORTE</v>
      </c>
      <c r="B120" s="112" t="s">
        <v>2722</v>
      </c>
      <c r="C120" s="97">
        <v>44413.586944444447</v>
      </c>
      <c r="D120" s="97" t="s">
        <v>2594</v>
      </c>
      <c r="E120" s="131">
        <v>373</v>
      </c>
      <c r="F120" s="158" t="str">
        <f>VLOOKUP(E120,VIP!$A$2:$O14883,2,0)</f>
        <v>DRBR373</v>
      </c>
      <c r="G120" s="158" t="str">
        <f>VLOOKUP(E120,'LISTADO ATM'!$A$2:$B$901,2,0)</f>
        <v>S/M Tangui Nagua</v>
      </c>
      <c r="H120" s="158" t="str">
        <f>VLOOKUP(E120,VIP!$A$2:$O19844,7,FALSE)</f>
        <v>N/A</v>
      </c>
      <c r="I120" s="158" t="str">
        <f>VLOOKUP(E120,VIP!$A$2:$O11809,8,FALSE)</f>
        <v>N/A</v>
      </c>
      <c r="J120" s="158" t="str">
        <f>VLOOKUP(E120,VIP!$A$2:$O11759,8,FALSE)</f>
        <v>N/A</v>
      </c>
      <c r="K120" s="158" t="str">
        <f>VLOOKUP(E120,VIP!$A$2:$O15333,6,0)</f>
        <v>N/A</v>
      </c>
      <c r="L120" s="136" t="s">
        <v>2413</v>
      </c>
      <c r="M120" s="96" t="s">
        <v>2441</v>
      </c>
      <c r="N120" s="96" t="s">
        <v>2448</v>
      </c>
      <c r="O120" s="158" t="s">
        <v>2708</v>
      </c>
      <c r="P120" s="96"/>
      <c r="Q120" s="96" t="s">
        <v>2413</v>
      </c>
    </row>
    <row r="121" spans="1:17" s="118" customFormat="1" ht="18" x14ac:dyDescent="0.25">
      <c r="A121" s="158" t="str">
        <f>VLOOKUP(E121,'LISTADO ATM'!$A$2:$C$902,3,0)</f>
        <v>NORTE</v>
      </c>
      <c r="B121" s="112" t="s">
        <v>2721</v>
      </c>
      <c r="C121" s="97">
        <v>44413.58898148148</v>
      </c>
      <c r="D121" s="97" t="s">
        <v>2464</v>
      </c>
      <c r="E121" s="131">
        <v>643</v>
      </c>
      <c r="F121" s="158" t="str">
        <f>VLOOKUP(E121,VIP!$A$2:$O14882,2,0)</f>
        <v>DRBR127</v>
      </c>
      <c r="G121" s="158" t="str">
        <f>VLOOKUP(E121,'LISTADO ATM'!$A$2:$B$901,2,0)</f>
        <v xml:space="preserve">ATM Oficina Valerio </v>
      </c>
      <c r="H121" s="158" t="str">
        <f>VLOOKUP(E121,VIP!$A$2:$O19843,7,FALSE)</f>
        <v>Si</v>
      </c>
      <c r="I121" s="158" t="str">
        <f>VLOOKUP(E121,VIP!$A$2:$O11808,8,FALSE)</f>
        <v>No</v>
      </c>
      <c r="J121" s="158" t="str">
        <f>VLOOKUP(E121,VIP!$A$2:$O11758,8,FALSE)</f>
        <v>No</v>
      </c>
      <c r="K121" s="158" t="str">
        <f>VLOOKUP(E121,VIP!$A$2:$O15332,6,0)</f>
        <v>NO</v>
      </c>
      <c r="L121" s="136" t="s">
        <v>2413</v>
      </c>
      <c r="M121" s="96" t="s">
        <v>2441</v>
      </c>
      <c r="N121" s="96" t="s">
        <v>2448</v>
      </c>
      <c r="O121" s="158" t="s">
        <v>2695</v>
      </c>
      <c r="P121" s="96"/>
      <c r="Q121" s="96" t="s">
        <v>2413</v>
      </c>
    </row>
    <row r="122" spans="1:17" s="118" customFormat="1" ht="18" x14ac:dyDescent="0.25">
      <c r="A122" s="158" t="str">
        <f>VLOOKUP(E122,'LISTADO ATM'!$A$2:$C$902,3,0)</f>
        <v>NORTE</v>
      </c>
      <c r="B122" s="112" t="s">
        <v>2754</v>
      </c>
      <c r="C122" s="97">
        <v>44413.652256944442</v>
      </c>
      <c r="D122" s="97" t="s">
        <v>2594</v>
      </c>
      <c r="E122" s="131">
        <v>633</v>
      </c>
      <c r="F122" s="158" t="str">
        <f>VLOOKUP(E122,VIP!$A$2:$O14893,2,0)</f>
        <v>DRBR260</v>
      </c>
      <c r="G122" s="158" t="str">
        <f>VLOOKUP(E122,'LISTADO ATM'!$A$2:$B$901,2,0)</f>
        <v xml:space="preserve">ATM Autobanco Las Colinas </v>
      </c>
      <c r="H122" s="158" t="str">
        <f>VLOOKUP(E122,VIP!$A$2:$O19854,7,FALSE)</f>
        <v>Si</v>
      </c>
      <c r="I122" s="158" t="str">
        <f>VLOOKUP(E122,VIP!$A$2:$O11819,8,FALSE)</f>
        <v>Si</v>
      </c>
      <c r="J122" s="158" t="str">
        <f>VLOOKUP(E122,VIP!$A$2:$O11769,8,FALSE)</f>
        <v>Si</v>
      </c>
      <c r="K122" s="158" t="str">
        <f>VLOOKUP(E122,VIP!$A$2:$O15343,6,0)</f>
        <v>SI</v>
      </c>
      <c r="L122" s="136" t="s">
        <v>2413</v>
      </c>
      <c r="M122" s="96" t="s">
        <v>2441</v>
      </c>
      <c r="N122" s="96" t="s">
        <v>2448</v>
      </c>
      <c r="O122" s="158" t="s">
        <v>2708</v>
      </c>
      <c r="P122" s="96"/>
      <c r="Q122" s="96" t="s">
        <v>2413</v>
      </c>
    </row>
    <row r="123" spans="1:17" s="118" customFormat="1" ht="18" x14ac:dyDescent="0.25">
      <c r="A123" s="158" t="str">
        <f>VLOOKUP(E123,'LISTADO ATM'!$A$2:$C$902,3,0)</f>
        <v>NORTE</v>
      </c>
      <c r="B123" s="112" t="s">
        <v>2753</v>
      </c>
      <c r="C123" s="97">
        <v>44413.654432870368</v>
      </c>
      <c r="D123" s="97" t="s">
        <v>2464</v>
      </c>
      <c r="E123" s="131">
        <v>728</v>
      </c>
      <c r="F123" s="158" t="str">
        <f>VLOOKUP(E123,VIP!$A$2:$O14892,2,0)</f>
        <v>DRBR051</v>
      </c>
      <c r="G123" s="158" t="str">
        <f>VLOOKUP(E123,'LISTADO ATM'!$A$2:$B$901,2,0)</f>
        <v xml:space="preserve">ATM UNP La Vega Oficina Regional Norcentral </v>
      </c>
      <c r="H123" s="158" t="str">
        <f>VLOOKUP(E123,VIP!$A$2:$O19853,7,FALSE)</f>
        <v>Si</v>
      </c>
      <c r="I123" s="158" t="str">
        <f>VLOOKUP(E123,VIP!$A$2:$O11818,8,FALSE)</f>
        <v>Si</v>
      </c>
      <c r="J123" s="158" t="str">
        <f>VLOOKUP(E123,VIP!$A$2:$O11768,8,FALSE)</f>
        <v>Si</v>
      </c>
      <c r="K123" s="158" t="str">
        <f>VLOOKUP(E123,VIP!$A$2:$O15342,6,0)</f>
        <v>SI</v>
      </c>
      <c r="L123" s="136" t="s">
        <v>2413</v>
      </c>
      <c r="M123" s="96" t="s">
        <v>2441</v>
      </c>
      <c r="N123" s="96" t="s">
        <v>2448</v>
      </c>
      <c r="O123" s="158" t="s">
        <v>2695</v>
      </c>
      <c r="P123" s="96"/>
      <c r="Q123" s="96" t="s">
        <v>2413</v>
      </c>
    </row>
    <row r="124" spans="1:17" s="118" customFormat="1" ht="18" x14ac:dyDescent="0.25">
      <c r="A124" s="158" t="str">
        <f>VLOOKUP(E124,'LISTADO ATM'!$A$2:$C$902,3,0)</f>
        <v>DISTRITO NACIONAL</v>
      </c>
      <c r="B124" s="112" t="s">
        <v>2639</v>
      </c>
      <c r="C124" s="97">
        <v>44412.556550925925</v>
      </c>
      <c r="D124" s="97" t="s">
        <v>2176</v>
      </c>
      <c r="E124" s="131">
        <v>983</v>
      </c>
      <c r="F124" s="158" t="str">
        <f>VLOOKUP(E124,VIP!$A$2:$O14874,2,0)</f>
        <v>DRBR983</v>
      </c>
      <c r="G124" s="158" t="str">
        <f>VLOOKUP(E124,'LISTADO ATM'!$A$2:$B$901,2,0)</f>
        <v xml:space="preserve">ATM Bravo República de Colombia </v>
      </c>
      <c r="H124" s="158" t="str">
        <f>VLOOKUP(E124,VIP!$A$2:$O19835,7,FALSE)</f>
        <v>Si</v>
      </c>
      <c r="I124" s="158" t="str">
        <f>VLOOKUP(E124,VIP!$A$2:$O11800,8,FALSE)</f>
        <v>No</v>
      </c>
      <c r="J124" s="158" t="str">
        <f>VLOOKUP(E124,VIP!$A$2:$O11750,8,FALSE)</f>
        <v>No</v>
      </c>
      <c r="K124" s="158" t="str">
        <f>VLOOKUP(E124,VIP!$A$2:$O15324,6,0)</f>
        <v>NO</v>
      </c>
      <c r="L124" s="136" t="s">
        <v>2460</v>
      </c>
      <c r="M124" s="96" t="s">
        <v>2441</v>
      </c>
      <c r="N124" s="96" t="s">
        <v>2448</v>
      </c>
      <c r="O124" s="158" t="s">
        <v>2450</v>
      </c>
      <c r="P124" s="96"/>
      <c r="Q124" s="96" t="s">
        <v>2460</v>
      </c>
    </row>
    <row r="125" spans="1:17" s="118" customFormat="1" ht="18" x14ac:dyDescent="0.25">
      <c r="A125" s="158" t="str">
        <f>VLOOKUP(E125,'LISTADO ATM'!$A$2:$C$902,3,0)</f>
        <v>DISTRITO NACIONAL</v>
      </c>
      <c r="B125" s="112" t="s">
        <v>2637</v>
      </c>
      <c r="C125" s="97">
        <v>44412.561122685183</v>
      </c>
      <c r="D125" s="97" t="s">
        <v>2176</v>
      </c>
      <c r="E125" s="131">
        <v>696</v>
      </c>
      <c r="F125" s="158" t="str">
        <f>VLOOKUP(E125,VIP!$A$2:$O14872,2,0)</f>
        <v>DRBR696</v>
      </c>
      <c r="G125" s="158" t="str">
        <f>VLOOKUP(E125,'LISTADO ATM'!$A$2:$B$901,2,0)</f>
        <v>ATM Olé Jacobo Majluta</v>
      </c>
      <c r="H125" s="158" t="str">
        <f>VLOOKUP(E125,VIP!$A$2:$O19833,7,FALSE)</f>
        <v>Si</v>
      </c>
      <c r="I125" s="158" t="str">
        <f>VLOOKUP(E125,VIP!$A$2:$O11798,8,FALSE)</f>
        <v>Si</v>
      </c>
      <c r="J125" s="158" t="str">
        <f>VLOOKUP(E125,VIP!$A$2:$O11748,8,FALSE)</f>
        <v>Si</v>
      </c>
      <c r="K125" s="158" t="str">
        <f>VLOOKUP(E125,VIP!$A$2:$O15322,6,0)</f>
        <v>NO</v>
      </c>
      <c r="L125" s="136" t="s">
        <v>2460</v>
      </c>
      <c r="M125" s="96" t="s">
        <v>2441</v>
      </c>
      <c r="N125" s="96" t="s">
        <v>2448</v>
      </c>
      <c r="O125" s="158" t="s">
        <v>2450</v>
      </c>
      <c r="P125" s="96"/>
      <c r="Q125" s="96" t="s">
        <v>2460</v>
      </c>
    </row>
    <row r="126" spans="1:17" s="118" customFormat="1" ht="18" x14ac:dyDescent="0.25">
      <c r="A126" s="158" t="str">
        <f>VLOOKUP(E126,'LISTADO ATM'!$A$2:$C$902,3,0)</f>
        <v>DISTRITO NACIONAL</v>
      </c>
      <c r="B126" s="112" t="s">
        <v>2699</v>
      </c>
      <c r="C126" s="97">
        <v>44413.441527777781</v>
      </c>
      <c r="D126" s="97" t="s">
        <v>2176</v>
      </c>
      <c r="E126" s="131">
        <v>835</v>
      </c>
      <c r="F126" s="158" t="str">
        <f>VLOOKUP(E126,VIP!$A$2:$O14881,2,0)</f>
        <v>DRBR835</v>
      </c>
      <c r="G126" s="158" t="str">
        <f>VLOOKUP(E126,'LISTADO ATM'!$A$2:$B$901,2,0)</f>
        <v xml:space="preserve">ATM UNP Megacentro </v>
      </c>
      <c r="H126" s="158" t="str">
        <f>VLOOKUP(E126,VIP!$A$2:$O19842,7,FALSE)</f>
        <v>Si</v>
      </c>
      <c r="I126" s="158" t="str">
        <f>VLOOKUP(E126,VIP!$A$2:$O11807,8,FALSE)</f>
        <v>Si</v>
      </c>
      <c r="J126" s="158" t="str">
        <f>VLOOKUP(E126,VIP!$A$2:$O11757,8,FALSE)</f>
        <v>Si</v>
      </c>
      <c r="K126" s="158" t="str">
        <f>VLOOKUP(E126,VIP!$A$2:$O15331,6,0)</f>
        <v>SI</v>
      </c>
      <c r="L126" s="136" t="s">
        <v>2460</v>
      </c>
      <c r="M126" s="96" t="s">
        <v>2441</v>
      </c>
      <c r="N126" s="96" t="s">
        <v>2448</v>
      </c>
      <c r="O126" s="158" t="s">
        <v>2450</v>
      </c>
      <c r="P126" s="96"/>
      <c r="Q126" s="96" t="s">
        <v>2460</v>
      </c>
    </row>
    <row r="127" spans="1:17" s="118" customFormat="1" ht="18" x14ac:dyDescent="0.25">
      <c r="A127" s="158" t="str">
        <f>VLOOKUP(E127,'LISTADO ATM'!$A$2:$C$902,3,0)</f>
        <v>DISTRITO NACIONAL</v>
      </c>
      <c r="B127" s="112" t="s">
        <v>2698</v>
      </c>
      <c r="C127" s="97">
        <v>44413.442870370367</v>
      </c>
      <c r="D127" s="97" t="s">
        <v>2176</v>
      </c>
      <c r="E127" s="131">
        <v>355</v>
      </c>
      <c r="F127" s="158" t="str">
        <f>VLOOKUP(E127,VIP!$A$2:$O14880,2,0)</f>
        <v>DRBR355</v>
      </c>
      <c r="G127" s="158" t="str">
        <f>VLOOKUP(E127,'LISTADO ATM'!$A$2:$B$901,2,0)</f>
        <v xml:space="preserve">ATM UNP Metro II </v>
      </c>
      <c r="H127" s="158" t="str">
        <f>VLOOKUP(E127,VIP!$A$2:$O19841,7,FALSE)</f>
        <v>Si</v>
      </c>
      <c r="I127" s="158" t="str">
        <f>VLOOKUP(E127,VIP!$A$2:$O11806,8,FALSE)</f>
        <v>Si</v>
      </c>
      <c r="J127" s="158" t="str">
        <f>VLOOKUP(E127,VIP!$A$2:$O11756,8,FALSE)</f>
        <v>Si</v>
      </c>
      <c r="K127" s="158" t="str">
        <f>VLOOKUP(E127,VIP!$A$2:$O15330,6,0)</f>
        <v>SI</v>
      </c>
      <c r="L127" s="136" t="s">
        <v>2460</v>
      </c>
      <c r="M127" s="96" t="s">
        <v>2441</v>
      </c>
      <c r="N127" s="96" t="s">
        <v>2448</v>
      </c>
      <c r="O127" s="158" t="s">
        <v>2450</v>
      </c>
      <c r="P127" s="96"/>
      <c r="Q127" s="96" t="s">
        <v>2460</v>
      </c>
    </row>
    <row r="128" spans="1:17" s="118" customFormat="1" ht="18" x14ac:dyDescent="0.25">
      <c r="A128" s="158" t="str">
        <f>VLOOKUP(E128,'LISTADO ATM'!$A$2:$C$902,3,0)</f>
        <v>NORTE</v>
      </c>
      <c r="B128" s="112" t="s">
        <v>2720</v>
      </c>
      <c r="C128" s="97">
        <v>44413.59716435185</v>
      </c>
      <c r="D128" s="97" t="s">
        <v>2177</v>
      </c>
      <c r="E128" s="131">
        <v>965</v>
      </c>
      <c r="F128" s="158" t="str">
        <f>VLOOKUP(E128,VIP!$A$2:$O14881,2,0)</f>
        <v>DRBR965</v>
      </c>
      <c r="G128" s="158" t="str">
        <f>VLOOKUP(E128,'LISTADO ATM'!$A$2:$B$901,2,0)</f>
        <v xml:space="preserve">ATM S/M La Fuente FUN (Santiago) </v>
      </c>
      <c r="H128" s="158" t="str">
        <f>VLOOKUP(E128,VIP!$A$2:$O19842,7,FALSE)</f>
        <v>Si</v>
      </c>
      <c r="I128" s="158" t="str">
        <f>VLOOKUP(E128,VIP!$A$2:$O11807,8,FALSE)</f>
        <v>Si</v>
      </c>
      <c r="J128" s="158" t="str">
        <f>VLOOKUP(E128,VIP!$A$2:$O11757,8,FALSE)</f>
        <v>Si</v>
      </c>
      <c r="K128" s="158" t="str">
        <f>VLOOKUP(E128,VIP!$A$2:$O15331,6,0)</f>
        <v>NO</v>
      </c>
      <c r="L128" s="136" t="s">
        <v>2460</v>
      </c>
      <c r="M128" s="96" t="s">
        <v>2441</v>
      </c>
      <c r="N128" s="96" t="s">
        <v>2448</v>
      </c>
      <c r="O128" s="158" t="s">
        <v>2588</v>
      </c>
      <c r="P128" s="96"/>
      <c r="Q128" s="96" t="s">
        <v>2460</v>
      </c>
    </row>
    <row r="129" spans="1:17" s="118" customFormat="1" ht="18" x14ac:dyDescent="0.25">
      <c r="A129" s="158" t="str">
        <f>VLOOKUP(E129,'LISTADO ATM'!$A$2:$C$902,3,0)</f>
        <v>DISTRITO NACIONAL</v>
      </c>
      <c r="B129" s="112" t="s">
        <v>2749</v>
      </c>
      <c r="C129" s="97">
        <v>44413.662604166668</v>
      </c>
      <c r="D129" s="97" t="s">
        <v>2176</v>
      </c>
      <c r="E129" s="131">
        <v>12</v>
      </c>
      <c r="F129" s="158" t="str">
        <f>VLOOKUP(E129,VIP!$A$2:$O14888,2,0)</f>
        <v>DRBR012</v>
      </c>
      <c r="G129" s="158" t="str">
        <f>VLOOKUP(E129,'LISTADO ATM'!$A$2:$B$901,2,0)</f>
        <v xml:space="preserve">ATM Comercial Ganadera (San Isidro) </v>
      </c>
      <c r="H129" s="158" t="str">
        <f>VLOOKUP(E129,VIP!$A$2:$O19849,7,FALSE)</f>
        <v>Si</v>
      </c>
      <c r="I129" s="158" t="str">
        <f>VLOOKUP(E129,VIP!$A$2:$O11814,8,FALSE)</f>
        <v>No</v>
      </c>
      <c r="J129" s="158" t="str">
        <f>VLOOKUP(E129,VIP!$A$2:$O11764,8,FALSE)</f>
        <v>No</v>
      </c>
      <c r="K129" s="158" t="str">
        <f>VLOOKUP(E129,VIP!$A$2:$O15338,6,0)</f>
        <v>NO</v>
      </c>
      <c r="L129" s="136" t="s">
        <v>2460</v>
      </c>
      <c r="M129" s="96" t="s">
        <v>2441</v>
      </c>
      <c r="N129" s="96" t="s">
        <v>2448</v>
      </c>
      <c r="O129" s="158" t="s">
        <v>2450</v>
      </c>
      <c r="P129" s="96"/>
      <c r="Q129" s="96" t="s">
        <v>2460</v>
      </c>
    </row>
    <row r="1038776" spans="16:16" ht="18" x14ac:dyDescent="0.25">
      <c r="P1038776" s="113"/>
    </row>
  </sheetData>
  <autoFilter ref="A4:Q78">
    <sortState ref="A5:Q129">
      <sortCondition ref="M4:M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70" zoomScale="70" zoomScaleNormal="70" workbookViewId="0">
      <selection activeCell="B109" sqref="B109"/>
    </sheetView>
  </sheetViews>
  <sheetFormatPr defaultColWidth="23.42578125" defaultRowHeight="15" x14ac:dyDescent="0.25"/>
  <cols>
    <col min="1" max="1" width="25.7109375" style="118" bestFit="1" customWidth="1"/>
    <col min="2" max="2" width="17.7109375" style="140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6" t="s">
        <v>2146</v>
      </c>
      <c r="B1" s="187"/>
      <c r="C1" s="187"/>
      <c r="D1" s="187"/>
      <c r="E1" s="188"/>
      <c r="F1" s="184" t="s">
        <v>2545</v>
      </c>
      <c r="G1" s="185"/>
      <c r="H1" s="101">
        <f>COUNTIF(A:E,"2 Gavetas Vacias + 1 Fallando")</f>
        <v>0</v>
      </c>
      <c r="I1" s="101">
        <f>COUNTIF(A:E,("3 Gavetas Vacías"))</f>
        <v>10</v>
      </c>
      <c r="J1" s="82">
        <f>COUNTIF(A:E,"2 Gavetas Fallando + 1 Vacias")</f>
        <v>0</v>
      </c>
    </row>
    <row r="2" spans="1:11" ht="25.5" customHeight="1" x14ac:dyDescent="0.25">
      <c r="A2" s="189" t="s">
        <v>2446</v>
      </c>
      <c r="B2" s="190"/>
      <c r="C2" s="190"/>
      <c r="D2" s="190"/>
      <c r="E2" s="191"/>
      <c r="F2" s="100" t="s">
        <v>2544</v>
      </c>
      <c r="G2" s="99">
        <f>G3+G4</f>
        <v>125</v>
      </c>
      <c r="H2" s="100" t="s">
        <v>2554</v>
      </c>
      <c r="I2" s="99">
        <f>COUNTIF(A:E,"Abastecido")</f>
        <v>19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7"/>
      <c r="C3" s="119"/>
      <c r="D3" s="119"/>
      <c r="E3" s="126"/>
      <c r="F3" s="100" t="s">
        <v>2543</v>
      </c>
      <c r="G3" s="99">
        <f>COUNTIF(REPORTE!A:Q,"fuera de Servicio")</f>
        <v>53</v>
      </c>
      <c r="H3" s="100" t="s">
        <v>2550</v>
      </c>
      <c r="I3" s="99">
        <f>COUNTIF(A:E,"Gavetas Vacías + Gavetas Fallando")</f>
        <v>1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5">
        <v>44413.25</v>
      </c>
      <c r="C4" s="119"/>
      <c r="D4" s="119"/>
      <c r="E4" s="208"/>
      <c r="F4" s="100" t="s">
        <v>2540</v>
      </c>
      <c r="G4" s="99">
        <f>COUNTIF(REPORTE!A:Q,"En Servicio")</f>
        <v>72</v>
      </c>
      <c r="H4" s="100" t="s">
        <v>2553</v>
      </c>
      <c r="I4" s="99">
        <f>COUNTIF(A:E,"Solucionado")</f>
        <v>6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5">
        <v>44413.708333333336</v>
      </c>
      <c r="C5" s="142"/>
      <c r="D5" s="119"/>
      <c r="E5" s="208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10</v>
      </c>
    </row>
    <row r="6" spans="1:11" ht="18" x14ac:dyDescent="0.25">
      <c r="B6" s="137"/>
      <c r="C6" s="119"/>
      <c r="D6" s="119"/>
      <c r="E6" s="127"/>
      <c r="F6" s="100" t="s">
        <v>2542</v>
      </c>
      <c r="G6" s="99">
        <f>COUNTIF(REPORTE!A:Q,"carga exitosa")</f>
        <v>5</v>
      </c>
      <c r="H6" s="100" t="s">
        <v>2551</v>
      </c>
      <c r="I6" s="99">
        <f>COUNTIF(A:E,"GAVETA DE RECHAZO LLENA")</f>
        <v>0</v>
      </c>
    </row>
    <row r="7" spans="1:11" ht="18" customHeight="1" x14ac:dyDescent="0.25">
      <c r="A7" s="192" t="s">
        <v>2575</v>
      </c>
      <c r="B7" s="193"/>
      <c r="C7" s="193"/>
      <c r="D7" s="193"/>
      <c r="E7" s="194"/>
      <c r="F7" s="100" t="s">
        <v>2546</v>
      </c>
      <c r="G7" s="99">
        <f>COUNTIF(A:E,"Sin Efectivo")</f>
        <v>9</v>
      </c>
      <c r="H7" s="100" t="s">
        <v>2552</v>
      </c>
      <c r="I7" s="99">
        <f>COUNTIF(A:E,"GAVETA DE DEPOSITO LLENA")</f>
        <v>6</v>
      </c>
    </row>
    <row r="8" spans="1:11" ht="18" x14ac:dyDescent="0.25">
      <c r="A8" s="130" t="s">
        <v>15</v>
      </c>
      <c r="B8" s="130" t="s">
        <v>2411</v>
      </c>
      <c r="C8" s="130" t="s">
        <v>46</v>
      </c>
      <c r="D8" s="130" t="s">
        <v>2414</v>
      </c>
      <c r="E8" s="209" t="s">
        <v>2412</v>
      </c>
    </row>
    <row r="9" spans="1:11" s="110" customFormat="1" ht="18" x14ac:dyDescent="0.25">
      <c r="A9" s="131" t="str">
        <f>VLOOKUP(B9,'[1]LISTADO ATM'!$A$2:$C$822,3,0)</f>
        <v>NORTE</v>
      </c>
      <c r="B9" s="158">
        <v>637</v>
      </c>
      <c r="C9" s="131" t="str">
        <f>VLOOKUP(B9,'[1]LISTADO ATM'!$A$2:$B$822,2,0)</f>
        <v xml:space="preserve">ATM UNP Monción </v>
      </c>
      <c r="D9" s="129" t="s">
        <v>2539</v>
      </c>
      <c r="E9" s="210">
        <v>3335978693</v>
      </c>
    </row>
    <row r="10" spans="1:11" s="110" customFormat="1" ht="18" x14ac:dyDescent="0.25">
      <c r="A10" s="131" t="str">
        <f>VLOOKUP(B10,'[1]LISTADO ATM'!$A$2:$C$822,3,0)</f>
        <v>ESTE</v>
      </c>
      <c r="B10" s="158">
        <v>634</v>
      </c>
      <c r="C10" s="131" t="str">
        <f>VLOOKUP(B10,'[1]LISTADO ATM'!$A$2:$B$822,2,0)</f>
        <v xml:space="preserve">ATM Ayuntamiento Los Llanos (SPM) </v>
      </c>
      <c r="D10" s="129" t="s">
        <v>2539</v>
      </c>
      <c r="E10" s="210">
        <v>3335978436</v>
      </c>
    </row>
    <row r="11" spans="1:11" s="110" customFormat="1" ht="18" x14ac:dyDescent="0.25">
      <c r="A11" s="131" t="e">
        <f>VLOOKUP(B11,'[1]LISTADO ATM'!$A$2:$C$822,3,0)</f>
        <v>#N/A</v>
      </c>
      <c r="B11" s="158">
        <v>993</v>
      </c>
      <c r="C11" s="131" t="e">
        <f>VLOOKUP(B11,'[1]LISTADO ATM'!$A$2:$B$822,2,0)</f>
        <v>#N/A</v>
      </c>
      <c r="D11" s="129" t="s">
        <v>2539</v>
      </c>
      <c r="E11" s="210">
        <v>3335978690</v>
      </c>
    </row>
    <row r="12" spans="1:11" s="110" customFormat="1" ht="18" customHeight="1" x14ac:dyDescent="0.25">
      <c r="A12" s="131" t="str">
        <f>VLOOKUP(B12,'[1]LISTADO ATM'!$A$2:$C$822,3,0)</f>
        <v>SUR</v>
      </c>
      <c r="B12" s="158">
        <v>89</v>
      </c>
      <c r="C12" s="131" t="str">
        <f>VLOOKUP(B12,'[1]LISTADO ATM'!$A$2:$B$822,2,0)</f>
        <v xml:space="preserve">ATM UNP El Cercado (San Juan) </v>
      </c>
      <c r="D12" s="129" t="s">
        <v>2539</v>
      </c>
      <c r="E12" s="210">
        <v>3335978691</v>
      </c>
    </row>
    <row r="13" spans="1:11" s="110" customFormat="1" ht="18" x14ac:dyDescent="0.25">
      <c r="A13" s="131" t="str">
        <f>VLOOKUP(B13,'[1]LISTADO ATM'!$A$2:$C$822,3,0)</f>
        <v>ESTE</v>
      </c>
      <c r="B13" s="158">
        <v>121</v>
      </c>
      <c r="C13" s="131" t="str">
        <f>VLOOKUP(B13,'[1]LISTADO ATM'!$A$2:$B$822,2,0)</f>
        <v xml:space="preserve">ATM Oficina Bayaguana </v>
      </c>
      <c r="D13" s="129" t="s">
        <v>2539</v>
      </c>
      <c r="E13" s="210">
        <v>3335978694</v>
      </c>
    </row>
    <row r="14" spans="1:11" s="110" customFormat="1" ht="18" x14ac:dyDescent="0.25">
      <c r="A14" s="131" t="str">
        <f>VLOOKUP(B14,'[1]LISTADO ATM'!$A$2:$C$822,3,0)</f>
        <v>DISTRITO NACIONAL</v>
      </c>
      <c r="B14" s="158">
        <v>240</v>
      </c>
      <c r="C14" s="131" t="str">
        <f>VLOOKUP(B14,'[1]LISTADO ATM'!$A$2:$B$822,2,0)</f>
        <v xml:space="preserve">ATM Oficina Carrefour I </v>
      </c>
      <c r="D14" s="129" t="s">
        <v>2539</v>
      </c>
      <c r="E14" s="210">
        <v>3335978696</v>
      </c>
    </row>
    <row r="15" spans="1:11" s="110" customFormat="1" ht="18" x14ac:dyDescent="0.25">
      <c r="A15" s="131" t="str">
        <f>VLOOKUP(B15,'[1]LISTADO ATM'!$A$2:$C$822,3,0)</f>
        <v>SUR</v>
      </c>
      <c r="B15" s="158">
        <v>615</v>
      </c>
      <c r="C15" s="131" t="str">
        <f>VLOOKUP(B15,'[1]LISTADO ATM'!$A$2:$B$822,2,0)</f>
        <v xml:space="preserve">ATM Estación Sunix Cabral (Barahona) </v>
      </c>
      <c r="D15" s="129" t="s">
        <v>2539</v>
      </c>
      <c r="E15" s="210">
        <v>3335978715</v>
      </c>
    </row>
    <row r="16" spans="1:11" s="110" customFormat="1" ht="18" x14ac:dyDescent="0.25">
      <c r="A16" s="131" t="str">
        <f>VLOOKUP(B16,'[1]LISTADO ATM'!$A$2:$C$822,3,0)</f>
        <v>NORTE</v>
      </c>
      <c r="B16" s="158">
        <v>40</v>
      </c>
      <c r="C16" s="131" t="str">
        <f>VLOOKUP(B16,'[1]LISTADO ATM'!$A$2:$B$822,2,0)</f>
        <v xml:space="preserve">ATM Oficina El Puñal </v>
      </c>
      <c r="D16" s="129" t="s">
        <v>2539</v>
      </c>
      <c r="E16" s="210">
        <v>3335978603</v>
      </c>
    </row>
    <row r="17" spans="1:5" s="110" customFormat="1" ht="18.75" customHeight="1" x14ac:dyDescent="0.25">
      <c r="A17" s="131" t="str">
        <f>VLOOKUP(B17,'[1]LISTADO ATM'!$A$2:$C$822,3,0)</f>
        <v>DISTRITO NACIONAL</v>
      </c>
      <c r="B17" s="158">
        <v>670</v>
      </c>
      <c r="C17" s="131" t="str">
        <f>VLOOKUP(B17,'[1]LISTADO ATM'!$A$2:$B$822,2,0)</f>
        <v>ATM Estación Texaco Algodón</v>
      </c>
      <c r="D17" s="129" t="s">
        <v>2539</v>
      </c>
      <c r="E17" s="210" t="s">
        <v>2696</v>
      </c>
    </row>
    <row r="18" spans="1:5" s="110" customFormat="1" ht="18" x14ac:dyDescent="0.25">
      <c r="A18" s="131" t="str">
        <f>VLOOKUP(B18,'[1]LISTADO ATM'!$A$2:$C$822,3,0)</f>
        <v>DISTRITO NACIONAL</v>
      </c>
      <c r="B18" s="158">
        <v>32</v>
      </c>
      <c r="C18" s="131" t="str">
        <f>VLOOKUP(B18,'[1]LISTADO ATM'!$A$2:$B$822,2,0)</f>
        <v xml:space="preserve">ATM Oficina San Martín II </v>
      </c>
      <c r="D18" s="129" t="s">
        <v>2539</v>
      </c>
      <c r="E18" s="210">
        <v>3335978992</v>
      </c>
    </row>
    <row r="19" spans="1:5" s="110" customFormat="1" ht="18" customHeight="1" x14ac:dyDescent="0.25">
      <c r="A19" s="131" t="str">
        <f>VLOOKUP(B19,'[1]LISTADO ATM'!$A$2:$C$822,3,0)</f>
        <v>SUR</v>
      </c>
      <c r="B19" s="158">
        <v>677</v>
      </c>
      <c r="C19" s="131" t="str">
        <f>VLOOKUP(B19,'[1]LISTADO ATM'!$A$2:$B$822,2,0)</f>
        <v>ATM PBG Villa Jaragua</v>
      </c>
      <c r="D19" s="129" t="s">
        <v>2539</v>
      </c>
      <c r="E19" s="210">
        <v>3335979105</v>
      </c>
    </row>
    <row r="20" spans="1:5" s="118" customFormat="1" ht="18" x14ac:dyDescent="0.25">
      <c r="A20" s="131" t="str">
        <f>VLOOKUP(B20,'[1]LISTADO ATM'!$A$2:$C$822,3,0)</f>
        <v>DISTRITO NACIONAL</v>
      </c>
      <c r="B20" s="158">
        <v>347</v>
      </c>
      <c r="C20" s="131" t="str">
        <f>VLOOKUP(B20,'[1]LISTADO ATM'!$A$2:$B$822,2,0)</f>
        <v>ATM Patio de Colombia</v>
      </c>
      <c r="D20" s="129" t="s">
        <v>2539</v>
      </c>
      <c r="E20" s="210">
        <v>3335979355</v>
      </c>
    </row>
    <row r="21" spans="1:5" s="118" customFormat="1" ht="18" x14ac:dyDescent="0.25">
      <c r="A21" s="131" t="str">
        <f>VLOOKUP(B21,'[1]LISTADO ATM'!$A$2:$C$822,3,0)</f>
        <v>DISTRITO NACIONAL</v>
      </c>
      <c r="B21" s="158">
        <v>566</v>
      </c>
      <c r="C21" s="131" t="str">
        <f>VLOOKUP(B21,'[1]LISTADO ATM'!$A$2:$B$822,2,0)</f>
        <v xml:space="preserve">ATM Hiper Olé Aut. Duarte </v>
      </c>
      <c r="D21" s="129" t="s">
        <v>2539</v>
      </c>
      <c r="E21" s="210">
        <v>3335979503</v>
      </c>
    </row>
    <row r="22" spans="1:5" s="118" customFormat="1" ht="18" customHeight="1" x14ac:dyDescent="0.25">
      <c r="A22" s="131" t="str">
        <f>VLOOKUP(B22,'[1]LISTADO ATM'!$A$2:$C$822,3,0)</f>
        <v>SUR</v>
      </c>
      <c r="B22" s="158">
        <v>825</v>
      </c>
      <c r="C22" s="131" t="str">
        <f>VLOOKUP(B22,'[1]LISTADO ATM'!$A$2:$B$822,2,0)</f>
        <v xml:space="preserve">ATM Estacion Eco Cibeles (Las Matas de Farfán) </v>
      </c>
      <c r="D22" s="129" t="s">
        <v>2539</v>
      </c>
      <c r="E22" s="211">
        <v>3335976198</v>
      </c>
    </row>
    <row r="23" spans="1:5" s="118" customFormat="1" ht="18" x14ac:dyDescent="0.25">
      <c r="A23" s="131" t="str">
        <f>VLOOKUP(B23,'[1]LISTADO ATM'!$A$2:$C$822,3,0)</f>
        <v>ESTE</v>
      </c>
      <c r="B23" s="158">
        <v>802</v>
      </c>
      <c r="C23" s="131" t="str">
        <f>VLOOKUP(B23,'[1]LISTADO ATM'!$A$2:$B$822,2,0)</f>
        <v xml:space="preserve">ATM UNP Aeropuerto La Romana </v>
      </c>
      <c r="D23" s="129" t="s">
        <v>2539</v>
      </c>
      <c r="E23" s="211">
        <v>3335977124</v>
      </c>
    </row>
    <row r="24" spans="1:5" s="118" customFormat="1" ht="18" x14ac:dyDescent="0.25">
      <c r="A24" s="131" t="str">
        <f>VLOOKUP(B24,'[1]LISTADO ATM'!$A$2:$C$822,3,0)</f>
        <v>DISTRITO NACIONAL</v>
      </c>
      <c r="B24" s="158">
        <v>336</v>
      </c>
      <c r="C24" s="131" t="str">
        <f>VLOOKUP(B24,'[1]LISTADO ATM'!$A$2:$B$822,2,0)</f>
        <v>ATM Instituto Nacional de Cancer (incart)</v>
      </c>
      <c r="D24" s="129" t="s">
        <v>2539</v>
      </c>
      <c r="E24" s="211">
        <v>3335978743</v>
      </c>
    </row>
    <row r="25" spans="1:5" s="118" customFormat="1" ht="18" customHeight="1" x14ac:dyDescent="0.25">
      <c r="A25" s="131" t="str">
        <f>VLOOKUP(B25,'[1]LISTADO ATM'!$A$2:$C$822,3,0)</f>
        <v>ESTE</v>
      </c>
      <c r="B25" s="158">
        <v>111</v>
      </c>
      <c r="C25" s="131" t="str">
        <f>VLOOKUP(B25,'[1]LISTADO ATM'!$A$2:$B$822,2,0)</f>
        <v xml:space="preserve">ATM Oficina San Pedro </v>
      </c>
      <c r="D25" s="129" t="s">
        <v>2539</v>
      </c>
      <c r="E25" s="211">
        <v>3335978744</v>
      </c>
    </row>
    <row r="26" spans="1:5" s="118" customFormat="1" ht="18" customHeight="1" x14ac:dyDescent="0.25">
      <c r="A26" s="131" t="str">
        <f>VLOOKUP(B26,'[1]LISTADO ATM'!$A$2:$C$822,3,0)</f>
        <v>NORTE</v>
      </c>
      <c r="B26" s="158">
        <v>882</v>
      </c>
      <c r="C26" s="131" t="str">
        <f>VLOOKUP(B26,'[1]LISTADO ATM'!$A$2:$B$822,2,0)</f>
        <v xml:space="preserve">ATM Oficina Moca II </v>
      </c>
      <c r="D26" s="129" t="s">
        <v>2539</v>
      </c>
      <c r="E26" s="211">
        <v>3335978746</v>
      </c>
    </row>
    <row r="27" spans="1:5" s="118" customFormat="1" ht="18.75" customHeight="1" x14ac:dyDescent="0.25">
      <c r="A27" s="131" t="str">
        <f>VLOOKUP(B27,'[1]LISTADO ATM'!$A$2:$C$822,3,0)</f>
        <v>ESTE</v>
      </c>
      <c r="B27" s="158">
        <v>912</v>
      </c>
      <c r="C27" s="131" t="str">
        <f>VLOOKUP(B27,'[1]LISTADO ATM'!$A$2:$B$822,2,0)</f>
        <v xml:space="preserve">ATM Oficina San Pedro II </v>
      </c>
      <c r="D27" s="129" t="s">
        <v>2539</v>
      </c>
      <c r="E27" s="211">
        <v>3335978756</v>
      </c>
    </row>
    <row r="28" spans="1:5" s="118" customFormat="1" ht="18" x14ac:dyDescent="0.25">
      <c r="A28" s="131" t="e">
        <f>VLOOKUP(B28,'[1]LISTADO ATM'!$A$2:$C$822,3,0)</f>
        <v>#N/A</v>
      </c>
      <c r="B28" s="158"/>
      <c r="C28" s="131" t="e">
        <f>VLOOKUP(B28,'[1]LISTADO ATM'!$A$2:$B$822,2,0)</f>
        <v>#N/A</v>
      </c>
      <c r="D28" s="129"/>
      <c r="E28" s="210"/>
    </row>
    <row r="29" spans="1:5" s="118" customFormat="1" ht="18" x14ac:dyDescent="0.25">
      <c r="A29" s="131" t="e">
        <f>VLOOKUP(B29,'[1]LISTADO ATM'!$A$2:$C$822,3,0)</f>
        <v>#N/A</v>
      </c>
      <c r="B29" s="158"/>
      <c r="C29" s="131" t="e">
        <f>VLOOKUP(B29,'[1]LISTADO ATM'!$A$2:$B$822,2,0)</f>
        <v>#N/A</v>
      </c>
      <c r="D29" s="129"/>
      <c r="E29" s="210"/>
    </row>
    <row r="30" spans="1:5" s="118" customFormat="1" ht="18.75" customHeight="1" x14ac:dyDescent="0.25">
      <c r="A30" s="131" t="e">
        <f>VLOOKUP(B30,'[1]LISTADO ATM'!$A$2:$C$822,3,0)</f>
        <v>#N/A</v>
      </c>
      <c r="B30" s="158"/>
      <c r="C30" s="131" t="e">
        <f>VLOOKUP(B30,'[1]LISTADO ATM'!$A$2:$B$822,2,0)</f>
        <v>#N/A</v>
      </c>
      <c r="D30" s="129"/>
      <c r="E30" s="210"/>
    </row>
    <row r="31" spans="1:5" s="118" customFormat="1" ht="18" x14ac:dyDescent="0.25">
      <c r="A31" s="131" t="e">
        <f>VLOOKUP(B31,'[1]LISTADO ATM'!$A$2:$C$822,3,0)</f>
        <v>#N/A</v>
      </c>
      <c r="B31" s="158"/>
      <c r="C31" s="131" t="e">
        <f>VLOOKUP(B31,'[1]LISTADO ATM'!$A$2:$B$822,2,0)</f>
        <v>#N/A</v>
      </c>
      <c r="D31" s="129"/>
      <c r="E31" s="210"/>
    </row>
    <row r="32" spans="1:5" s="118" customFormat="1" ht="18" x14ac:dyDescent="0.25">
      <c r="A32" s="131" t="e">
        <f>VLOOKUP(B32,'[1]LISTADO ATM'!$A$2:$C$822,3,0)</f>
        <v>#N/A</v>
      </c>
      <c r="B32" s="158"/>
      <c r="C32" s="131" t="e">
        <f>VLOOKUP(B32,'[1]LISTADO ATM'!$A$2:$B$822,2,0)</f>
        <v>#N/A</v>
      </c>
      <c r="D32" s="129"/>
      <c r="E32" s="210"/>
    </row>
    <row r="33" spans="1:5" s="118" customFormat="1" ht="18" x14ac:dyDescent="0.25">
      <c r="A33" s="131" t="e">
        <f>VLOOKUP(B33,'[1]LISTADO ATM'!$A$2:$C$822,3,0)</f>
        <v>#N/A</v>
      </c>
      <c r="B33" s="158"/>
      <c r="C33" s="131" t="e">
        <f>VLOOKUP(B33,'[1]LISTADO ATM'!$A$2:$B$822,2,0)</f>
        <v>#N/A</v>
      </c>
      <c r="D33" s="129"/>
      <c r="E33" s="210"/>
    </row>
    <row r="34" spans="1:5" s="118" customFormat="1" ht="18" customHeight="1" x14ac:dyDescent="0.25">
      <c r="A34" s="131" t="e">
        <f>VLOOKUP(B34,'[1]LISTADO ATM'!$A$2:$C$822,3,0)</f>
        <v>#N/A</v>
      </c>
      <c r="B34" s="158"/>
      <c r="C34" s="131" t="e">
        <f>VLOOKUP(B34,'[1]LISTADO ATM'!$A$2:$B$822,2,0)</f>
        <v>#N/A</v>
      </c>
      <c r="D34" s="129"/>
      <c r="E34" s="210"/>
    </row>
    <row r="35" spans="1:5" s="118" customFormat="1" ht="18.75" thickBot="1" x14ac:dyDescent="0.3">
      <c r="A35" s="121" t="s">
        <v>2467</v>
      </c>
      <c r="B35" s="144">
        <f>COUNT(B9:B21)</f>
        <v>13</v>
      </c>
      <c r="C35" s="195"/>
      <c r="D35" s="196"/>
      <c r="E35" s="197"/>
    </row>
    <row r="36" spans="1:5" s="118" customFormat="1" ht="18.75" customHeight="1" x14ac:dyDescent="0.25">
      <c r="B36" s="138"/>
      <c r="E36" s="123"/>
    </row>
    <row r="37" spans="1:5" s="118" customFormat="1" ht="18" x14ac:dyDescent="0.25">
      <c r="A37" s="192" t="s">
        <v>2576</v>
      </c>
      <c r="B37" s="193"/>
      <c r="C37" s="193"/>
      <c r="D37" s="193"/>
      <c r="E37" s="194"/>
    </row>
    <row r="38" spans="1:5" s="118" customFormat="1" ht="18" x14ac:dyDescent="0.25">
      <c r="A38" s="130" t="s">
        <v>15</v>
      </c>
      <c r="B38" s="130" t="s">
        <v>2411</v>
      </c>
      <c r="C38" s="130" t="s">
        <v>46</v>
      </c>
      <c r="D38" s="130" t="s">
        <v>2414</v>
      </c>
      <c r="E38" s="209" t="s">
        <v>2412</v>
      </c>
    </row>
    <row r="39" spans="1:5" s="118" customFormat="1" ht="18" customHeight="1" x14ac:dyDescent="0.25">
      <c r="A39" s="131" t="str">
        <f>VLOOKUP(B39,'[1]LISTADO ATM'!$A$2:$C$822,3,0)</f>
        <v>DISTRITO NACIONAL</v>
      </c>
      <c r="B39" s="158">
        <v>85</v>
      </c>
      <c r="C39" s="132" t="str">
        <f>VLOOKUP(B39,'[1]LISTADO ATM'!$A$2:$B$822,2,0)</f>
        <v xml:space="preserve">ATM Oficina San Isidro (Fuerza Aérea) </v>
      </c>
      <c r="D39" s="129" t="s">
        <v>2535</v>
      </c>
      <c r="E39" s="211">
        <v>3335978983</v>
      </c>
    </row>
    <row r="40" spans="1:5" s="118" customFormat="1" ht="18" x14ac:dyDescent="0.25">
      <c r="A40" s="131" t="str">
        <f>VLOOKUP(B40,'[1]LISTADO ATM'!$A$2:$C$822,3,0)</f>
        <v>DISTRITO NACIONAL</v>
      </c>
      <c r="B40" s="158">
        <v>2</v>
      </c>
      <c r="C40" s="132" t="str">
        <f>VLOOKUP(B40,'[1]LISTADO ATM'!$A$2:$B$822,2,0)</f>
        <v>ATM Autoservicio Padre Castellano</v>
      </c>
      <c r="D40" s="129" t="s">
        <v>2535</v>
      </c>
      <c r="E40" s="211">
        <v>3335976559</v>
      </c>
    </row>
    <row r="41" spans="1:5" s="118" customFormat="1" ht="18" x14ac:dyDescent="0.25">
      <c r="A41" s="131" t="str">
        <f>VLOOKUP(B41,'[1]LISTADO ATM'!$A$2:$C$822,3,0)</f>
        <v>DISTRITO NACIONAL</v>
      </c>
      <c r="B41" s="158">
        <v>639</v>
      </c>
      <c r="C41" s="132" t="str">
        <f>VLOOKUP(B41,'[1]LISTADO ATM'!$A$2:$B$822,2,0)</f>
        <v xml:space="preserve">ATM Comisión Militar MOPC </v>
      </c>
      <c r="D41" s="129" t="s">
        <v>2535</v>
      </c>
      <c r="E41" s="211">
        <v>3335974946</v>
      </c>
    </row>
    <row r="42" spans="1:5" s="118" customFormat="1" ht="18" x14ac:dyDescent="0.25">
      <c r="A42" s="131" t="str">
        <f>VLOOKUP(B42,'[1]LISTADO ATM'!$A$2:$C$822,3,0)</f>
        <v>NORTE</v>
      </c>
      <c r="B42" s="158">
        <v>857</v>
      </c>
      <c r="C42" s="132" t="str">
        <f>VLOOKUP(B42,'[1]LISTADO ATM'!$A$2:$B$822,2,0)</f>
        <v xml:space="preserve">ATM Oficina Los Alamos </v>
      </c>
      <c r="D42" s="129" t="s">
        <v>2535</v>
      </c>
      <c r="E42" s="211">
        <v>3335978504</v>
      </c>
    </row>
    <row r="43" spans="1:5" s="118" customFormat="1" ht="18" x14ac:dyDescent="0.25">
      <c r="A43" s="131" t="str">
        <f>VLOOKUP(B43,'[1]LISTADO ATM'!$A$2:$C$822,3,0)</f>
        <v>DISTRITO NACIONAL</v>
      </c>
      <c r="B43" s="158">
        <v>980</v>
      </c>
      <c r="C43" s="132" t="str">
        <f>VLOOKUP(B43,'[1]LISTADO ATM'!$A$2:$B$822,2,0)</f>
        <v xml:space="preserve">ATM Oficina Bella Vista Mall II </v>
      </c>
      <c r="D43" s="129" t="s">
        <v>2535</v>
      </c>
      <c r="E43" s="211" t="s">
        <v>2652</v>
      </c>
    </row>
    <row r="44" spans="1:5" s="118" customFormat="1" ht="18.75" customHeight="1" x14ac:dyDescent="0.25">
      <c r="A44" s="131" t="str">
        <f>VLOOKUP(B44,'[1]LISTADO ATM'!$A$2:$C$822,3,0)</f>
        <v>NORTE</v>
      </c>
      <c r="B44" s="158">
        <v>431</v>
      </c>
      <c r="C44" s="132" t="str">
        <f>VLOOKUP(B44,'[1]LISTADO ATM'!$A$2:$B$822,2,0)</f>
        <v xml:space="preserve">ATM Autoservicio Sol (Santiago) </v>
      </c>
      <c r="D44" s="129" t="s">
        <v>2535</v>
      </c>
      <c r="E44" s="211">
        <v>3335978738</v>
      </c>
    </row>
    <row r="45" spans="1:5" s="118" customFormat="1" ht="18" customHeight="1" x14ac:dyDescent="0.25">
      <c r="A45" s="131" t="e">
        <f>VLOOKUP(B45,'[1]LISTADO ATM'!$A$2:$C$822,3,0)</f>
        <v>#N/A</v>
      </c>
      <c r="B45" s="158"/>
      <c r="C45" s="132" t="e">
        <f>VLOOKUP(B45,'[1]LISTADO ATM'!$A$2:$B$822,2,0)</f>
        <v>#N/A</v>
      </c>
      <c r="D45" s="129"/>
      <c r="E45" s="210"/>
    </row>
    <row r="46" spans="1:5" s="118" customFormat="1" ht="18" customHeight="1" thickBot="1" x14ac:dyDescent="0.3">
      <c r="A46" s="121" t="s">
        <v>2467</v>
      </c>
      <c r="B46" s="144">
        <f>COUNT(B39:B39)</f>
        <v>1</v>
      </c>
      <c r="C46" s="195"/>
      <c r="D46" s="196"/>
      <c r="E46" s="197"/>
    </row>
    <row r="47" spans="1:5" s="118" customFormat="1" ht="15.75" thickBot="1" x14ac:dyDescent="0.3">
      <c r="B47" s="138"/>
      <c r="E47" s="123"/>
    </row>
    <row r="48" spans="1:5" s="118" customFormat="1" ht="18.75" thickBot="1" x14ac:dyDescent="0.3">
      <c r="A48" s="178" t="s">
        <v>2468</v>
      </c>
      <c r="B48" s="179"/>
      <c r="C48" s="179"/>
      <c r="D48" s="179"/>
      <c r="E48" s="180"/>
    </row>
    <row r="49" spans="1:5" s="118" customFormat="1" ht="18" x14ac:dyDescent="0.25">
      <c r="A49" s="120" t="s">
        <v>15</v>
      </c>
      <c r="B49" s="120" t="s">
        <v>2411</v>
      </c>
      <c r="C49" s="120" t="s">
        <v>46</v>
      </c>
      <c r="D49" s="120" t="s">
        <v>2414</v>
      </c>
      <c r="E49" s="209" t="s">
        <v>2412</v>
      </c>
    </row>
    <row r="50" spans="1:5" s="118" customFormat="1" ht="18" x14ac:dyDescent="0.25">
      <c r="A50" s="131" t="str">
        <f>VLOOKUP(B50,'[1]LISTADO ATM'!$A$2:$C$822,3,0)</f>
        <v>DISTRITO NACIONAL</v>
      </c>
      <c r="B50" s="158">
        <v>407</v>
      </c>
      <c r="C50" s="132" t="str">
        <f>VLOOKUP(B50,'[1]LISTADO ATM'!$A$2:$B$822,2,0)</f>
        <v xml:space="preserve">ATM Multicentro La Sirena Villa Mella </v>
      </c>
      <c r="D50" s="147" t="s">
        <v>2432</v>
      </c>
      <c r="E50" s="210">
        <v>3335978745</v>
      </c>
    </row>
    <row r="51" spans="1:5" s="118" customFormat="1" ht="18" customHeight="1" x14ac:dyDescent="0.25">
      <c r="A51" s="131" t="str">
        <f>VLOOKUP(B51,'[1]LISTADO ATM'!$A$2:$C$822,3,0)</f>
        <v>NORTE</v>
      </c>
      <c r="B51" s="158">
        <v>632</v>
      </c>
      <c r="C51" s="132" t="str">
        <f>VLOOKUP(B51,'[1]LISTADO ATM'!$A$2:$B$822,2,0)</f>
        <v xml:space="preserve">ATM Autobanco Gurabo </v>
      </c>
      <c r="D51" s="147" t="s">
        <v>2432</v>
      </c>
      <c r="E51" s="210">
        <v>3335979221</v>
      </c>
    </row>
    <row r="52" spans="1:5" s="118" customFormat="1" ht="18" customHeight="1" x14ac:dyDescent="0.25">
      <c r="A52" s="131" t="str">
        <f>VLOOKUP(B52,'[1]LISTADO ATM'!$A$2:$C$822,3,0)</f>
        <v>NORTE</v>
      </c>
      <c r="B52" s="158">
        <v>395</v>
      </c>
      <c r="C52" s="132" t="str">
        <f>VLOOKUP(B52,'[1]LISTADO ATM'!$A$2:$B$822,2,0)</f>
        <v xml:space="preserve">ATM UNP Sabana Iglesia </v>
      </c>
      <c r="D52" s="147" t="s">
        <v>2432</v>
      </c>
      <c r="E52" s="210">
        <v>3335979455</v>
      </c>
    </row>
    <row r="53" spans="1:5" s="118" customFormat="1" ht="18.75" customHeight="1" x14ac:dyDescent="0.25">
      <c r="A53" s="131" t="str">
        <f>VLOOKUP(B53,'[1]LISTADO ATM'!$A$2:$C$822,3,0)</f>
        <v>NORTE</v>
      </c>
      <c r="B53" s="158">
        <v>144</v>
      </c>
      <c r="C53" s="132" t="str">
        <f>VLOOKUP(B53,'[1]LISTADO ATM'!$A$2:$B$822,2,0)</f>
        <v xml:space="preserve">ATM Oficina Villa Altagracia </v>
      </c>
      <c r="D53" s="147" t="s">
        <v>2432</v>
      </c>
      <c r="E53" s="210">
        <v>3335979471</v>
      </c>
    </row>
    <row r="54" spans="1:5" s="118" customFormat="1" ht="18" x14ac:dyDescent="0.25">
      <c r="A54" s="131" t="str">
        <f>VLOOKUP(B54,'[1]LISTADO ATM'!$A$2:$C$822,3,0)</f>
        <v>DISTRITO NACIONAL</v>
      </c>
      <c r="B54" s="158">
        <v>583</v>
      </c>
      <c r="C54" s="132" t="str">
        <f>VLOOKUP(B54,'[1]LISTADO ATM'!$A$2:$B$822,2,0)</f>
        <v xml:space="preserve">ATM Ministerio Fuerzas Armadas I </v>
      </c>
      <c r="D54" s="147" t="s">
        <v>2432</v>
      </c>
      <c r="E54" s="210">
        <v>3335979479</v>
      </c>
    </row>
    <row r="55" spans="1:5" s="118" customFormat="1" ht="18" x14ac:dyDescent="0.25">
      <c r="A55" s="131" t="str">
        <f>VLOOKUP(B55,'[1]LISTADO ATM'!$A$2:$C$822,3,0)</f>
        <v>NORTE</v>
      </c>
      <c r="B55" s="158">
        <v>119</v>
      </c>
      <c r="C55" s="132" t="str">
        <f>VLOOKUP(B55,'[1]LISTADO ATM'!$A$2:$B$822,2,0)</f>
        <v>ATM Oficina La Barranquita</v>
      </c>
      <c r="D55" s="147" t="s">
        <v>2432</v>
      </c>
      <c r="E55" s="210">
        <v>3335979633</v>
      </c>
    </row>
    <row r="56" spans="1:5" s="118" customFormat="1" ht="18" x14ac:dyDescent="0.25">
      <c r="A56" s="131" t="str">
        <f>VLOOKUP(B56,'[1]LISTADO ATM'!$A$2:$C$822,3,0)</f>
        <v>DISTRITO NACIONAL</v>
      </c>
      <c r="B56" s="158">
        <v>715</v>
      </c>
      <c r="C56" s="132" t="str">
        <f>VLOOKUP(B56,'[1]LISTADO ATM'!$A$2:$B$822,2,0)</f>
        <v xml:space="preserve">ATM Oficina 27 de Febrero (Lobby) </v>
      </c>
      <c r="D56" s="147" t="s">
        <v>2432</v>
      </c>
      <c r="E56" s="210">
        <v>3335979640</v>
      </c>
    </row>
    <row r="57" spans="1:5" s="118" customFormat="1" ht="18" x14ac:dyDescent="0.25">
      <c r="A57" s="131" t="str">
        <f>VLOOKUP(B57,'[1]LISTADO ATM'!$A$2:$C$822,3,0)</f>
        <v>NORTE</v>
      </c>
      <c r="B57" s="158">
        <v>373</v>
      </c>
      <c r="C57" s="132" t="str">
        <f>VLOOKUP(B57,'[1]LISTADO ATM'!$A$2:$B$822,2,0)</f>
        <v>S/M Tangui Nagua</v>
      </c>
      <c r="D57" s="147" t="s">
        <v>2432</v>
      </c>
      <c r="E57" s="210">
        <v>3335979645</v>
      </c>
    </row>
    <row r="58" spans="1:5" s="118" customFormat="1" ht="17.45" customHeight="1" x14ac:dyDescent="0.25">
      <c r="A58" s="131" t="str">
        <f>VLOOKUP(B58,'[1]LISTADO ATM'!$A$2:$C$822,3,0)</f>
        <v>NORTE</v>
      </c>
      <c r="B58" s="158">
        <v>643</v>
      </c>
      <c r="C58" s="132" t="str">
        <f>VLOOKUP(B58,'[1]LISTADO ATM'!$A$2:$B$822,2,0)</f>
        <v xml:space="preserve">ATM Oficina Valerio </v>
      </c>
      <c r="D58" s="147" t="s">
        <v>2432</v>
      </c>
      <c r="E58" s="210">
        <v>3335979646</v>
      </c>
    </row>
    <row r="59" spans="1:5" s="118" customFormat="1" ht="18" x14ac:dyDescent="0.25">
      <c r="A59" s="131" t="e">
        <f>VLOOKUP(B59,'[1]LISTADO ATM'!$A$2:$C$822,3,0)</f>
        <v>#N/A</v>
      </c>
      <c r="B59" s="158"/>
      <c r="C59" s="132" t="e">
        <f>VLOOKUP(B59,'[1]LISTADO ATM'!$A$2:$B$822,2,0)</f>
        <v>#N/A</v>
      </c>
      <c r="D59" s="159"/>
      <c r="E59" s="211"/>
    </row>
    <row r="60" spans="1:5" s="118" customFormat="1" ht="18.75" customHeight="1" x14ac:dyDescent="0.25">
      <c r="A60" s="131" t="e">
        <f>VLOOKUP(B60,'[1]LISTADO ATM'!$A$2:$C$822,3,0)</f>
        <v>#N/A</v>
      </c>
      <c r="B60" s="158"/>
      <c r="C60" s="132" t="e">
        <f>VLOOKUP(B60,'[1]LISTADO ATM'!$A$2:$B$822,2,0)</f>
        <v>#N/A</v>
      </c>
      <c r="D60" s="159"/>
      <c r="E60" s="211"/>
    </row>
    <row r="61" spans="1:5" s="118" customFormat="1" ht="18" customHeight="1" x14ac:dyDescent="0.25">
      <c r="A61" s="131" t="e">
        <f>VLOOKUP(B61,'[1]LISTADO ATM'!$A$2:$C$822,3,0)</f>
        <v>#N/A</v>
      </c>
      <c r="B61" s="158"/>
      <c r="C61" s="132" t="e">
        <f>VLOOKUP(B61,'[1]LISTADO ATM'!$A$2:$B$822,2,0)</f>
        <v>#N/A</v>
      </c>
      <c r="D61" s="159"/>
      <c r="E61" s="211"/>
    </row>
    <row r="62" spans="1:5" s="118" customFormat="1" ht="18.75" thickBot="1" x14ac:dyDescent="0.3">
      <c r="A62" s="121"/>
      <c r="B62" s="144">
        <f>COUNT(B50:B58)</f>
        <v>9</v>
      </c>
      <c r="C62" s="128"/>
      <c r="D62" s="128"/>
      <c r="E62" s="212"/>
    </row>
    <row r="63" spans="1:5" s="118" customFormat="1" ht="15.75" thickBot="1" x14ac:dyDescent="0.3">
      <c r="B63" s="138"/>
      <c r="E63" s="123"/>
    </row>
    <row r="64" spans="1:5" s="110" customFormat="1" ht="18" x14ac:dyDescent="0.25">
      <c r="A64" s="173" t="s">
        <v>2592</v>
      </c>
      <c r="B64" s="174"/>
      <c r="C64" s="174"/>
      <c r="D64" s="174"/>
      <c r="E64" s="175"/>
    </row>
    <row r="65" spans="1:6" s="110" customFormat="1" ht="18" customHeight="1" x14ac:dyDescent="0.25">
      <c r="A65" s="130" t="s">
        <v>15</v>
      </c>
      <c r="B65" s="130" t="s">
        <v>2411</v>
      </c>
      <c r="C65" s="130" t="s">
        <v>46</v>
      </c>
      <c r="D65" s="130" t="s">
        <v>2414</v>
      </c>
      <c r="E65" s="209" t="s">
        <v>2412</v>
      </c>
    </row>
    <row r="66" spans="1:6" s="118" customFormat="1" ht="18" customHeight="1" x14ac:dyDescent="0.25">
      <c r="A66" s="131" t="str">
        <f>VLOOKUP(B66,'[1]LISTADO ATM'!$A$2:$C$822,3,0)</f>
        <v>ESTE</v>
      </c>
      <c r="B66" s="158">
        <v>673</v>
      </c>
      <c r="C66" s="132" t="str">
        <f>VLOOKUP(B66,'[1]LISTADO ATM'!$A$2:$B$922,2,0)</f>
        <v>ATM Clínica Dr. Cruz Jiminián</v>
      </c>
      <c r="D66" s="131" t="s">
        <v>2474</v>
      </c>
      <c r="E66" s="211">
        <v>3335977297</v>
      </c>
    </row>
    <row r="67" spans="1:6" s="118" customFormat="1" ht="18" customHeight="1" x14ac:dyDescent="0.25">
      <c r="A67" s="131" t="e">
        <f>VLOOKUP(B67,'[1]LISTADO ATM'!$A$2:$C$822,3,0)</f>
        <v>#N/A</v>
      </c>
      <c r="B67" s="158"/>
      <c r="C67" s="132" t="e">
        <f>VLOOKUP(B67,'[1]LISTADO ATM'!$A$2:$B$922,2,0)</f>
        <v>#N/A</v>
      </c>
      <c r="D67" s="156"/>
      <c r="E67" s="210"/>
    </row>
    <row r="68" spans="1:6" s="118" customFormat="1" ht="18" x14ac:dyDescent="0.25">
      <c r="A68" s="131" t="e">
        <f>VLOOKUP(B68,'[1]LISTADO ATM'!$A$2:$C$822,3,0)</f>
        <v>#N/A</v>
      </c>
      <c r="B68" s="158"/>
      <c r="C68" s="132" t="e">
        <f>VLOOKUP(B68,'[1]LISTADO ATM'!$A$2:$B$922,2,0)</f>
        <v>#N/A</v>
      </c>
      <c r="D68" s="156"/>
      <c r="E68" s="210"/>
    </row>
    <row r="69" spans="1:6" s="118" customFormat="1" ht="18" x14ac:dyDescent="0.25">
      <c r="A69" s="131" t="e">
        <f>VLOOKUP(B69,'[1]LISTADO ATM'!$A$2:$C$822,3,0)</f>
        <v>#N/A</v>
      </c>
      <c r="B69" s="158"/>
      <c r="C69" s="132" t="e">
        <f>VLOOKUP(B69,'[1]LISTADO ATM'!$A$2:$B$922,2,0)</f>
        <v>#N/A</v>
      </c>
      <c r="D69" s="156"/>
      <c r="E69" s="210"/>
    </row>
    <row r="70" spans="1:6" s="118" customFormat="1" ht="18" customHeight="1" x14ac:dyDescent="0.25">
      <c r="A70" s="131" t="e">
        <f>VLOOKUP(B70,'[1]LISTADO ATM'!$A$2:$C$822,3,0)</f>
        <v>#N/A</v>
      </c>
      <c r="B70" s="158"/>
      <c r="C70" s="132" t="e">
        <f>VLOOKUP(B70,'[1]LISTADO ATM'!$A$2:$B$922,2,0)</f>
        <v>#N/A</v>
      </c>
      <c r="D70" s="156"/>
      <c r="E70" s="211"/>
    </row>
    <row r="71" spans="1:6" s="118" customFormat="1" ht="18" customHeight="1" thickBot="1" x14ac:dyDescent="0.3">
      <c r="A71" s="133" t="s">
        <v>2467</v>
      </c>
      <c r="B71" s="144">
        <f>COUNT(B66:B66)</f>
        <v>1</v>
      </c>
      <c r="C71" s="128"/>
      <c r="D71" s="128"/>
      <c r="E71" s="212"/>
    </row>
    <row r="72" spans="1:6" s="118" customFormat="1" ht="15.75" thickBot="1" x14ac:dyDescent="0.3">
      <c r="B72" s="138"/>
      <c r="E72" s="123"/>
    </row>
    <row r="73" spans="1:6" s="118" customFormat="1" ht="18.75" customHeight="1" x14ac:dyDescent="0.25">
      <c r="A73" s="173" t="s">
        <v>2590</v>
      </c>
      <c r="B73" s="174"/>
      <c r="C73" s="174"/>
      <c r="D73" s="174"/>
      <c r="E73" s="175"/>
    </row>
    <row r="74" spans="1:6" s="110" customFormat="1" ht="18.75" customHeight="1" x14ac:dyDescent="0.25">
      <c r="A74" s="130" t="s">
        <v>15</v>
      </c>
      <c r="B74" s="130" t="s">
        <v>2411</v>
      </c>
      <c r="C74" s="130" t="s">
        <v>46</v>
      </c>
      <c r="D74" s="130" t="s">
        <v>2414</v>
      </c>
      <c r="E74" s="209" t="s">
        <v>2412</v>
      </c>
      <c r="F74" s="118"/>
    </row>
    <row r="75" spans="1:6" s="118" customFormat="1" ht="18" x14ac:dyDescent="0.25">
      <c r="A75" s="131" t="str">
        <f>VLOOKUP(B75,'[1]LISTADO ATM'!$A$2:$C$822,3,0)</f>
        <v>DISTRITO NACIONAL</v>
      </c>
      <c r="B75" s="158">
        <v>54</v>
      </c>
      <c r="C75" s="132" t="str">
        <f>VLOOKUP(B75,'[1]LISTADO ATM'!$A$2:$B$822,2,0)</f>
        <v xml:space="preserve">ATM Autoservicio Galería 360 </v>
      </c>
      <c r="D75" s="136" t="s">
        <v>2593</v>
      </c>
      <c r="E75" s="211">
        <v>3335978716</v>
      </c>
    </row>
    <row r="76" spans="1:6" s="110" customFormat="1" ht="18" customHeight="1" x14ac:dyDescent="0.25">
      <c r="A76" s="131" t="str">
        <f>VLOOKUP(B76,'[1]LISTADO ATM'!$A$2:$C$822,3,0)</f>
        <v>SUR</v>
      </c>
      <c r="B76" s="158">
        <v>880</v>
      </c>
      <c r="C76" s="132" t="str">
        <f>VLOOKUP(B76,'[1]LISTADO ATM'!$A$2:$B$822,2,0)</f>
        <v xml:space="preserve">ATM Autoservicio Barahona II </v>
      </c>
      <c r="D76" s="136" t="s">
        <v>2593</v>
      </c>
      <c r="E76" s="211">
        <v>3335979739</v>
      </c>
      <c r="F76" s="118"/>
    </row>
    <row r="77" spans="1:6" s="110" customFormat="1" ht="17.45" customHeight="1" x14ac:dyDescent="0.25">
      <c r="A77" s="131" t="str">
        <f>VLOOKUP(B77,'[1]LISTADO ATM'!$A$2:$C$822,3,0)</f>
        <v>DISTRITO NACIONAL</v>
      </c>
      <c r="B77" s="158">
        <v>2</v>
      </c>
      <c r="C77" s="132" t="str">
        <f>VLOOKUP(B77,'[1]LISTADO ATM'!$A$2:$B$822,2,0)</f>
        <v>ATM Autoservicio Padre Castellano</v>
      </c>
      <c r="D77" s="136" t="s">
        <v>2593</v>
      </c>
      <c r="E77" s="211">
        <v>3335979751</v>
      </c>
      <c r="F77" s="118"/>
    </row>
    <row r="78" spans="1:6" s="110" customFormat="1" ht="18" customHeight="1" x14ac:dyDescent="0.25">
      <c r="A78" s="131" t="str">
        <f>VLOOKUP(B78,'[1]LISTADO ATM'!$A$2:$C$822,3,0)</f>
        <v>NORTE</v>
      </c>
      <c r="B78" s="158">
        <v>171</v>
      </c>
      <c r="C78" s="132" t="str">
        <f>VLOOKUP(B78,'[1]LISTADO ATM'!$A$2:$B$822,2,0)</f>
        <v xml:space="preserve">ATM Oficina Moca </v>
      </c>
      <c r="D78" s="136" t="s">
        <v>2593</v>
      </c>
      <c r="E78" s="211">
        <v>3335979758</v>
      </c>
      <c r="F78" s="118"/>
    </row>
    <row r="79" spans="1:6" s="110" customFormat="1" ht="18.75" customHeight="1" x14ac:dyDescent="0.25">
      <c r="A79" s="131" t="str">
        <f>VLOOKUP(B79,'[1]LISTADO ATM'!$A$2:$C$822,3,0)</f>
        <v>SUR</v>
      </c>
      <c r="B79" s="158">
        <v>48</v>
      </c>
      <c r="C79" s="132" t="str">
        <f>VLOOKUP(B79,'[1]LISTADO ATM'!$A$2:$B$822,2,0)</f>
        <v xml:space="preserve">ATM Autoservicio Neiba I </v>
      </c>
      <c r="D79" s="136" t="s">
        <v>2593</v>
      </c>
      <c r="E79" s="211">
        <v>3335979761</v>
      </c>
    </row>
    <row r="80" spans="1:6" s="110" customFormat="1" ht="18" customHeight="1" x14ac:dyDescent="0.25">
      <c r="A80" s="131" t="str">
        <f>VLOOKUP(B80,'[1]LISTADO ATM'!$A$2:$C$822,3,0)</f>
        <v>NORTE</v>
      </c>
      <c r="B80" s="158">
        <v>291</v>
      </c>
      <c r="C80" s="132" t="str">
        <f>VLOOKUP(B80,'[1]LISTADO ATM'!$A$2:$B$822,2,0)</f>
        <v xml:space="preserve">ATM S/M Jumbo Las Colinas </v>
      </c>
      <c r="D80" s="136" t="s">
        <v>2593</v>
      </c>
      <c r="E80" s="211">
        <v>3335979767</v>
      </c>
      <c r="F80" s="118"/>
    </row>
    <row r="81" spans="1:6" s="118" customFormat="1" ht="18" x14ac:dyDescent="0.25">
      <c r="A81" s="131"/>
      <c r="B81" s="158"/>
      <c r="C81" s="132"/>
      <c r="D81" s="160"/>
      <c r="E81" s="211"/>
    </row>
    <row r="82" spans="1:6" s="118" customFormat="1" ht="18" customHeight="1" x14ac:dyDescent="0.25">
      <c r="A82" s="131"/>
      <c r="B82" s="158"/>
      <c r="C82" s="132"/>
      <c r="D82" s="160"/>
      <c r="E82" s="211"/>
    </row>
    <row r="83" spans="1:6" s="118" customFormat="1" ht="18.75" thickBot="1" x14ac:dyDescent="0.3">
      <c r="A83" s="133" t="s">
        <v>2467</v>
      </c>
      <c r="B83" s="144">
        <f>COUNT(B75:B80)</f>
        <v>6</v>
      </c>
      <c r="C83" s="128"/>
      <c r="D83" s="128"/>
      <c r="E83" s="212"/>
    </row>
    <row r="84" spans="1:6" s="118" customFormat="1" ht="18" customHeight="1" thickBot="1" x14ac:dyDescent="0.3">
      <c r="B84" s="138"/>
      <c r="E84" s="123"/>
    </row>
    <row r="85" spans="1:6" s="118" customFormat="1" ht="18" customHeight="1" thickBot="1" x14ac:dyDescent="0.3">
      <c r="A85" s="176" t="s">
        <v>2469</v>
      </c>
      <c r="B85" s="177"/>
      <c r="C85" s="118" t="s">
        <v>2408</v>
      </c>
      <c r="D85" s="123"/>
      <c r="E85" s="123"/>
    </row>
    <row r="86" spans="1:6" s="118" customFormat="1" ht="18.75" thickBot="1" x14ac:dyDescent="0.3">
      <c r="A86" s="134">
        <f>+B62+B71+B83</f>
        <v>16</v>
      </c>
      <c r="B86" s="139"/>
      <c r="E86" s="69"/>
    </row>
    <row r="87" spans="1:6" s="118" customFormat="1" ht="15.75" thickBot="1" x14ac:dyDescent="0.3">
      <c r="B87" s="138"/>
      <c r="E87" s="123"/>
    </row>
    <row r="88" spans="1:6" s="110" customFormat="1" ht="18.75" thickBot="1" x14ac:dyDescent="0.3">
      <c r="A88" s="178" t="s">
        <v>2470</v>
      </c>
      <c r="B88" s="179"/>
      <c r="C88" s="179"/>
      <c r="D88" s="179"/>
      <c r="E88" s="180"/>
      <c r="F88" s="118"/>
    </row>
    <row r="89" spans="1:6" s="110" customFormat="1" ht="18" customHeight="1" x14ac:dyDescent="0.25">
      <c r="A89" s="124" t="s">
        <v>15</v>
      </c>
      <c r="B89" s="124" t="s">
        <v>2411</v>
      </c>
      <c r="C89" s="122" t="s">
        <v>46</v>
      </c>
      <c r="D89" s="181" t="s">
        <v>2414</v>
      </c>
      <c r="E89" s="182"/>
      <c r="F89" s="118"/>
    </row>
    <row r="90" spans="1:6" s="118" customFormat="1" ht="18" customHeight="1" x14ac:dyDescent="0.25">
      <c r="A90" s="131" t="str">
        <f>VLOOKUP(B90,'[1]LISTADO ATM'!$A$2:$C$822,3,0)</f>
        <v>DISTRITO NACIONAL</v>
      </c>
      <c r="B90" s="158">
        <v>259</v>
      </c>
      <c r="C90" s="131" t="str">
        <f>VLOOKUP(B90,'[1]LISTADO ATM'!$A$2:$B$822,2,0)</f>
        <v>ATM Senado de la Republica</v>
      </c>
      <c r="D90" s="183" t="s">
        <v>2628</v>
      </c>
      <c r="E90" s="183"/>
    </row>
    <row r="91" spans="1:6" s="118" customFormat="1" ht="18" customHeight="1" x14ac:dyDescent="0.25">
      <c r="A91" s="131" t="str">
        <f>VLOOKUP(B91,'[1]LISTADO ATM'!$A$2:$C$822,3,0)</f>
        <v>DISTRITO NACIONAL</v>
      </c>
      <c r="B91" s="158">
        <v>955</v>
      </c>
      <c r="C91" s="131" t="str">
        <f>VLOOKUP(B91,'[1]LISTADO ATM'!$A$2:$B$822,2,0)</f>
        <v xml:space="preserve">ATM Oficina Americana Independencia II </v>
      </c>
      <c r="D91" s="183" t="s">
        <v>2597</v>
      </c>
      <c r="E91" s="183"/>
    </row>
    <row r="92" spans="1:6" s="110" customFormat="1" ht="18" x14ac:dyDescent="0.25">
      <c r="A92" s="131" t="str">
        <f>VLOOKUP(B92,'[1]LISTADO ATM'!$A$2:$C$822,3,0)</f>
        <v>DISTRITO NACIONAL</v>
      </c>
      <c r="B92" s="158">
        <v>192</v>
      </c>
      <c r="C92" s="131" t="str">
        <f>VLOOKUP(B92,'[1]LISTADO ATM'!$A$2:$B$822,2,0)</f>
        <v xml:space="preserve">ATM Autobanco Luperón II </v>
      </c>
      <c r="D92" s="183" t="s">
        <v>2597</v>
      </c>
      <c r="E92" s="183"/>
      <c r="F92" s="118"/>
    </row>
    <row r="93" spans="1:6" s="110" customFormat="1" ht="18" x14ac:dyDescent="0.25">
      <c r="A93" s="131" t="str">
        <f>VLOOKUP(B93,'[1]LISTADO ATM'!$A$2:$C$822,3,0)</f>
        <v>ESTE</v>
      </c>
      <c r="B93" s="158">
        <v>367</v>
      </c>
      <c r="C93" s="131" t="str">
        <f>VLOOKUP(B93,'[1]LISTADO ATM'!$A$2:$B$822,2,0)</f>
        <v>ATM Ayuntamiento El Puerto</v>
      </c>
      <c r="D93" s="183" t="s">
        <v>2597</v>
      </c>
      <c r="E93" s="183"/>
      <c r="F93" s="118"/>
    </row>
    <row r="94" spans="1:6" s="110" customFormat="1" ht="18.75" customHeight="1" x14ac:dyDescent="0.25">
      <c r="A94" s="131" t="str">
        <f>VLOOKUP(B94,'[1]LISTADO ATM'!$A$2:$C$822,3,0)</f>
        <v>DISTRITO NACIONAL</v>
      </c>
      <c r="B94" s="158">
        <v>655</v>
      </c>
      <c r="C94" s="131" t="str">
        <f>VLOOKUP(B94,'[1]LISTADO ATM'!$A$2:$B$822,2,0)</f>
        <v>ATM Farmacia Sandra</v>
      </c>
      <c r="D94" s="183" t="s">
        <v>2597</v>
      </c>
      <c r="E94" s="183"/>
      <c r="F94" s="118"/>
    </row>
    <row r="95" spans="1:6" s="110" customFormat="1" ht="18" x14ac:dyDescent="0.25">
      <c r="A95" s="131" t="str">
        <f>VLOOKUP(B95,'[1]LISTADO ATM'!$A$2:$C$822,3,0)</f>
        <v>NORTE</v>
      </c>
      <c r="B95" s="158">
        <v>151</v>
      </c>
      <c r="C95" s="131" t="str">
        <f>VLOOKUP(B95,'[1]LISTADO ATM'!$A$2:$B$822,2,0)</f>
        <v xml:space="preserve">ATM Oficina Nagua </v>
      </c>
      <c r="D95" s="183" t="s">
        <v>2597</v>
      </c>
      <c r="E95" s="183"/>
      <c r="F95" s="118"/>
    </row>
    <row r="96" spans="1:6" s="118" customFormat="1" ht="18" customHeight="1" x14ac:dyDescent="0.25">
      <c r="A96" s="131" t="str">
        <f>VLOOKUP(B96,'[1]LISTADO ATM'!$A$2:$C$822,3,0)</f>
        <v>DISTRITO NACIONAL</v>
      </c>
      <c r="B96" s="158">
        <v>568</v>
      </c>
      <c r="C96" s="131" t="str">
        <f>VLOOKUP(B96,'[1]LISTADO ATM'!$A$2:$B$822,2,0)</f>
        <v xml:space="preserve">ATM Ministerio de Educación </v>
      </c>
      <c r="D96" s="183" t="s">
        <v>2628</v>
      </c>
      <c r="E96" s="183"/>
    </row>
    <row r="97" spans="1:6" s="118" customFormat="1" ht="18.75" customHeight="1" x14ac:dyDescent="0.25">
      <c r="A97" s="131" t="str">
        <f>VLOOKUP(B97,'[1]LISTADO ATM'!$A$2:$C$822,3,0)</f>
        <v>ESTE</v>
      </c>
      <c r="B97" s="158">
        <v>609</v>
      </c>
      <c r="C97" s="131" t="str">
        <f>VLOOKUP(B97,'[1]LISTADO ATM'!$A$2:$B$822,2,0)</f>
        <v xml:space="preserve">ATM S/M Jumbo (San Pedro) </v>
      </c>
      <c r="D97" s="183" t="s">
        <v>2597</v>
      </c>
      <c r="E97" s="183"/>
    </row>
    <row r="98" spans="1:6" s="118" customFormat="1" ht="18" x14ac:dyDescent="0.25">
      <c r="A98" s="131" t="str">
        <f>VLOOKUP(B98,'[1]LISTADO ATM'!$A$2:$C$822,3,0)</f>
        <v>NORTE</v>
      </c>
      <c r="B98" s="158">
        <v>605</v>
      </c>
      <c r="C98" s="131" t="str">
        <f>VLOOKUP(B98,'[1]LISTADO ATM'!$A$2:$B$822,2,0)</f>
        <v xml:space="preserve">ATM Oficina Bonao I </v>
      </c>
      <c r="D98" s="183" t="s">
        <v>2597</v>
      </c>
      <c r="E98" s="183"/>
      <c r="F98" s="110"/>
    </row>
    <row r="99" spans="1:6" s="110" customFormat="1" ht="18" x14ac:dyDescent="0.25">
      <c r="A99" s="131" t="str">
        <f>VLOOKUP(B99,'[1]LISTADO ATM'!$A$2:$C$822,3,0)</f>
        <v>DISTRITO NACIONAL</v>
      </c>
      <c r="B99" s="158">
        <v>971</v>
      </c>
      <c r="C99" s="131" t="str">
        <f>VLOOKUP(B99,'[1]LISTADO ATM'!$A$2:$B$822,2,0)</f>
        <v xml:space="preserve">ATM Club Banreservas I </v>
      </c>
      <c r="D99" s="183" t="s">
        <v>2597</v>
      </c>
      <c r="E99" s="183"/>
    </row>
    <row r="100" spans="1:6" s="110" customFormat="1" ht="18.75" customHeight="1" x14ac:dyDescent="0.25">
      <c r="A100" s="131" t="str">
        <f>VLOOKUP(B100,'[1]LISTADO ATM'!$A$2:$C$822,3,0)</f>
        <v>NORTE</v>
      </c>
      <c r="B100" s="158">
        <v>737</v>
      </c>
      <c r="C100" s="131" t="str">
        <f>VLOOKUP(B100,'[1]LISTADO ATM'!$A$2:$B$822,2,0)</f>
        <v xml:space="preserve">ATM UNP Cabarete (Puerto Plata) </v>
      </c>
      <c r="D100" s="183" t="s">
        <v>2597</v>
      </c>
      <c r="E100" s="183"/>
      <c r="F100" s="118"/>
    </row>
    <row r="101" spans="1:6" s="110" customFormat="1" ht="18" customHeight="1" x14ac:dyDescent="0.25">
      <c r="A101" s="131" t="str">
        <f>VLOOKUP(B101,'[1]LISTADO ATM'!$A$2:$C$822,3,0)</f>
        <v>NORTE</v>
      </c>
      <c r="B101" s="158">
        <v>138</v>
      </c>
      <c r="C101" s="131" t="str">
        <f>VLOOKUP(B101,'[1]LISTADO ATM'!$A$2:$B$822,2,0)</f>
        <v xml:space="preserve">ATM UNP Fantino </v>
      </c>
      <c r="D101" s="183" t="s">
        <v>2597</v>
      </c>
      <c r="E101" s="183"/>
      <c r="F101" s="118"/>
    </row>
    <row r="102" spans="1:6" s="110" customFormat="1" ht="18" x14ac:dyDescent="0.25">
      <c r="A102" s="131" t="e">
        <f>VLOOKUP(B102,'[1]LISTADO ATM'!$A$2:$C$822,3,0)</f>
        <v>#N/A</v>
      </c>
      <c r="B102" s="158"/>
      <c r="C102" s="131" t="e">
        <f>VLOOKUP(B102,'[1]LISTADO ATM'!$A$2:$B$822,2,0)</f>
        <v>#N/A</v>
      </c>
      <c r="D102" s="161"/>
      <c r="E102" s="162"/>
      <c r="F102" s="118"/>
    </row>
    <row r="103" spans="1:6" s="110" customFormat="1" ht="18.75" customHeight="1" x14ac:dyDescent="0.25">
      <c r="A103" s="131" t="e">
        <f>VLOOKUP(B103,'[1]LISTADO ATM'!$A$2:$C$822,3,0)</f>
        <v>#N/A</v>
      </c>
      <c r="B103" s="158"/>
      <c r="C103" s="131" t="e">
        <f>VLOOKUP(B103,'[1]LISTADO ATM'!$A$2:$B$822,2,0)</f>
        <v>#N/A</v>
      </c>
      <c r="D103" s="161"/>
      <c r="E103" s="162"/>
      <c r="F103" s="118"/>
    </row>
    <row r="104" spans="1:6" s="110" customFormat="1" ht="18" customHeight="1" x14ac:dyDescent="0.25">
      <c r="A104" s="131" t="e">
        <f>VLOOKUP(B104,'[1]LISTADO ATM'!$A$2:$C$822,3,0)</f>
        <v>#N/A</v>
      </c>
      <c r="B104" s="158"/>
      <c r="C104" s="131" t="e">
        <f>VLOOKUP(B104,'[1]LISTADO ATM'!$A$2:$B$822,2,0)</f>
        <v>#N/A</v>
      </c>
      <c r="D104" s="161"/>
      <c r="E104" s="162"/>
      <c r="F104" s="118"/>
    </row>
    <row r="105" spans="1:6" ht="18" x14ac:dyDescent="0.25">
      <c r="A105" s="131" t="e">
        <f>VLOOKUP(B105,'[1]LISTADO ATM'!$A$2:$C$822,3,0)</f>
        <v>#N/A</v>
      </c>
      <c r="B105" s="158"/>
      <c r="C105" s="131" t="e">
        <f>VLOOKUP(B105,'[1]LISTADO ATM'!$A$2:$B$822,2,0)</f>
        <v>#N/A</v>
      </c>
      <c r="D105" s="161"/>
      <c r="E105" s="162"/>
    </row>
    <row r="106" spans="1:6" ht="18" x14ac:dyDescent="0.25">
      <c r="A106" s="131" t="e">
        <f>VLOOKUP(B106,'[1]LISTADO ATM'!$A$2:$C$822,3,0)</f>
        <v>#N/A</v>
      </c>
      <c r="B106" s="158"/>
      <c r="C106" s="131" t="e">
        <f>VLOOKUP(B106,'[1]LISTADO ATM'!$A$2:$B$822,2,0)</f>
        <v>#N/A</v>
      </c>
      <c r="D106" s="161"/>
      <c r="E106" s="162"/>
    </row>
    <row r="107" spans="1:6" ht="18" customHeight="1" x14ac:dyDescent="0.25">
      <c r="A107" s="131" t="e">
        <f>VLOOKUP(B107,'[1]LISTADO ATM'!$A$2:$C$822,3,0)</f>
        <v>#N/A</v>
      </c>
      <c r="B107" s="158"/>
      <c r="C107" s="131" t="e">
        <f>VLOOKUP(B107,'[1]LISTADO ATM'!$A$2:$B$822,2,0)</f>
        <v>#N/A</v>
      </c>
      <c r="D107" s="161"/>
      <c r="E107" s="162"/>
    </row>
    <row r="108" spans="1:6" ht="18" customHeight="1" thickBot="1" x14ac:dyDescent="0.3">
      <c r="A108" s="133" t="s">
        <v>2467</v>
      </c>
      <c r="B108" s="144">
        <f>COUNT(B90:B104)</f>
        <v>12</v>
      </c>
      <c r="C108" s="141"/>
      <c r="D108" s="141"/>
      <c r="E108" s="213"/>
    </row>
    <row r="110" spans="1:6" ht="18.75" customHeight="1" x14ac:dyDescent="0.25"/>
    <row r="113" spans="1:5" s="110" customFormat="1" ht="18.75" customHeight="1" x14ac:dyDescent="0.25">
      <c r="A113" s="118"/>
      <c r="B113" s="140"/>
      <c r="C113" s="118"/>
      <c r="D113" s="118"/>
      <c r="E113" s="69"/>
    </row>
    <row r="114" spans="1:5" s="110" customFormat="1" ht="18" customHeight="1" x14ac:dyDescent="0.25">
      <c r="A114" s="118"/>
      <c r="B114" s="140"/>
      <c r="C114" s="118"/>
      <c r="D114" s="118"/>
      <c r="E114" s="69"/>
    </row>
    <row r="115" spans="1:5" s="110" customFormat="1" x14ac:dyDescent="0.25">
      <c r="A115" s="118"/>
      <c r="B115" s="140"/>
      <c r="C115" s="118"/>
      <c r="D115" s="118"/>
      <c r="E115" s="69"/>
    </row>
    <row r="117" spans="1:5" ht="18.75" customHeight="1" x14ac:dyDescent="0.25"/>
    <row r="120" spans="1:5" ht="18.75" customHeight="1" x14ac:dyDescent="0.25"/>
    <row r="121" spans="1:5" ht="18" customHeight="1" x14ac:dyDescent="0.25"/>
    <row r="128" spans="1:5" ht="18.75" customHeight="1" x14ac:dyDescent="0.25"/>
    <row r="131" ht="18.75" customHeight="1" x14ac:dyDescent="0.25"/>
    <row r="135" ht="18.75" customHeight="1" x14ac:dyDescent="0.25"/>
    <row r="138" ht="18.75" customHeight="1" x14ac:dyDescent="0.25"/>
    <row r="140" ht="18" customHeight="1" x14ac:dyDescent="0.25"/>
    <row r="154" ht="18.75" customHeight="1" x14ac:dyDescent="0.25"/>
    <row r="157" ht="18.75" customHeight="1" x14ac:dyDescent="0.25"/>
  </sheetData>
  <mergeCells count="25">
    <mergeCell ref="D101:E101"/>
    <mergeCell ref="D96:E96"/>
    <mergeCell ref="D97:E97"/>
    <mergeCell ref="D98:E98"/>
    <mergeCell ref="D99:E99"/>
    <mergeCell ref="D100:E100"/>
    <mergeCell ref="A85:B85"/>
    <mergeCell ref="A88:E88"/>
    <mergeCell ref="D93:E93"/>
    <mergeCell ref="D94:E94"/>
    <mergeCell ref="D95:E95"/>
    <mergeCell ref="C35:E35"/>
    <mergeCell ref="A37:E37"/>
    <mergeCell ref="C46:E46"/>
    <mergeCell ref="A48:E48"/>
    <mergeCell ref="A64:E64"/>
    <mergeCell ref="A73:E73"/>
    <mergeCell ref="F1:G1"/>
    <mergeCell ref="A1:E1"/>
    <mergeCell ref="A2:E2"/>
    <mergeCell ref="A7:E7"/>
    <mergeCell ref="D91:E91"/>
    <mergeCell ref="D92:E92"/>
    <mergeCell ref="D89:E89"/>
    <mergeCell ref="D90:E90"/>
  </mergeCells>
  <phoneticPr fontId="46" type="noConversion"/>
  <conditionalFormatting sqref="E645:E1048576">
    <cfRule type="duplicateValues" dxfId="376" priority="599"/>
  </conditionalFormatting>
  <conditionalFormatting sqref="B509:B644">
    <cfRule type="duplicateValues" dxfId="375" priority="516"/>
  </conditionalFormatting>
  <conditionalFormatting sqref="B477:B508">
    <cfRule type="duplicateValues" dxfId="374" priority="130060"/>
  </conditionalFormatting>
  <conditionalFormatting sqref="E477:E508">
    <cfRule type="duplicateValues" dxfId="373" priority="130061"/>
  </conditionalFormatting>
  <conditionalFormatting sqref="E477:E508">
    <cfRule type="duplicateValues" dxfId="372" priority="130062"/>
    <cfRule type="duplicateValues" dxfId="371" priority="130063"/>
  </conditionalFormatting>
  <conditionalFormatting sqref="E131:E476">
    <cfRule type="duplicateValues" dxfId="370" priority="263"/>
  </conditionalFormatting>
  <conditionalFormatting sqref="E131:E476">
    <cfRule type="duplicateValues" dxfId="369" priority="261"/>
    <cfRule type="duplicateValues" dxfId="368" priority="262"/>
  </conditionalFormatting>
  <conditionalFormatting sqref="B131:B476">
    <cfRule type="duplicateValues" dxfId="367" priority="276"/>
  </conditionalFormatting>
  <conditionalFormatting sqref="B131:B476">
    <cfRule type="duplicateValues" dxfId="366" priority="189"/>
    <cfRule type="duplicateValues" dxfId="365" priority="191"/>
    <cfRule type="duplicateValues" dxfId="364" priority="193"/>
  </conditionalFormatting>
  <conditionalFormatting sqref="E131:E476">
    <cfRule type="duplicateValues" dxfId="363" priority="192"/>
  </conditionalFormatting>
  <conditionalFormatting sqref="E108:E130 E62:E65 E22:E23 E83:E92 E1:E8 E71:E74 E32:E38 E40:E41 E45:E49">
    <cfRule type="duplicateValues" dxfId="362" priority="140"/>
  </conditionalFormatting>
  <conditionalFormatting sqref="E108:E130 E62:E65 E22:E23 E83:E92 E1:E8 E71:E74 E32:E38 E40:E41 E45:E49">
    <cfRule type="duplicateValues" dxfId="361" priority="138"/>
    <cfRule type="duplicateValues" dxfId="360" priority="139"/>
  </conditionalFormatting>
  <conditionalFormatting sqref="E10">
    <cfRule type="duplicateValues" dxfId="359" priority="137"/>
  </conditionalFormatting>
  <conditionalFormatting sqref="E10">
    <cfRule type="duplicateValues" dxfId="358" priority="135"/>
    <cfRule type="duplicateValues" dxfId="357" priority="136"/>
  </conditionalFormatting>
  <conditionalFormatting sqref="E11:E12">
    <cfRule type="duplicateValues" dxfId="356" priority="134"/>
  </conditionalFormatting>
  <conditionalFormatting sqref="E11:E12">
    <cfRule type="duplicateValues" dxfId="355" priority="132"/>
    <cfRule type="duplicateValues" dxfId="354" priority="133"/>
  </conditionalFormatting>
  <conditionalFormatting sqref="E43">
    <cfRule type="duplicateValues" dxfId="353" priority="131"/>
  </conditionalFormatting>
  <conditionalFormatting sqref="E43">
    <cfRule type="duplicateValues" dxfId="352" priority="129"/>
    <cfRule type="duplicateValues" dxfId="351" priority="130"/>
  </conditionalFormatting>
  <conditionalFormatting sqref="E75">
    <cfRule type="duplicateValues" dxfId="350" priority="128"/>
  </conditionalFormatting>
  <conditionalFormatting sqref="E75">
    <cfRule type="duplicateValues" dxfId="349" priority="126"/>
    <cfRule type="duplicateValues" dxfId="348" priority="127"/>
  </conditionalFormatting>
  <conditionalFormatting sqref="E66">
    <cfRule type="duplicateValues" dxfId="347" priority="125"/>
  </conditionalFormatting>
  <conditionalFormatting sqref="E66">
    <cfRule type="duplicateValues" dxfId="346" priority="123"/>
    <cfRule type="duplicateValues" dxfId="345" priority="124"/>
  </conditionalFormatting>
  <conditionalFormatting sqref="B66">
    <cfRule type="duplicateValues" dxfId="344" priority="122"/>
  </conditionalFormatting>
  <conditionalFormatting sqref="E69:E70 E26">
    <cfRule type="duplicateValues" dxfId="343" priority="121"/>
  </conditionalFormatting>
  <conditionalFormatting sqref="E69:E70 E26">
    <cfRule type="duplicateValues" dxfId="342" priority="119"/>
    <cfRule type="duplicateValues" dxfId="341" priority="120"/>
  </conditionalFormatting>
  <conditionalFormatting sqref="E25">
    <cfRule type="duplicateValues" dxfId="340" priority="118"/>
  </conditionalFormatting>
  <conditionalFormatting sqref="E25">
    <cfRule type="duplicateValues" dxfId="339" priority="116"/>
    <cfRule type="duplicateValues" dxfId="338" priority="117"/>
  </conditionalFormatting>
  <conditionalFormatting sqref="E24">
    <cfRule type="duplicateValues" dxfId="337" priority="115"/>
  </conditionalFormatting>
  <conditionalFormatting sqref="E24">
    <cfRule type="duplicateValues" dxfId="336" priority="113"/>
    <cfRule type="duplicateValues" dxfId="335" priority="114"/>
  </conditionalFormatting>
  <conditionalFormatting sqref="E94">
    <cfRule type="duplicateValues" dxfId="334" priority="112"/>
  </conditionalFormatting>
  <conditionalFormatting sqref="E94">
    <cfRule type="duplicateValues" dxfId="333" priority="110"/>
    <cfRule type="duplicateValues" dxfId="332" priority="111"/>
  </conditionalFormatting>
  <conditionalFormatting sqref="E96">
    <cfRule type="duplicateValues" dxfId="331" priority="109"/>
  </conditionalFormatting>
  <conditionalFormatting sqref="E96">
    <cfRule type="duplicateValues" dxfId="330" priority="107"/>
    <cfRule type="duplicateValues" dxfId="329" priority="108"/>
  </conditionalFormatting>
  <conditionalFormatting sqref="E15">
    <cfRule type="duplicateValues" dxfId="328" priority="106"/>
  </conditionalFormatting>
  <conditionalFormatting sqref="E15">
    <cfRule type="duplicateValues" dxfId="327" priority="104"/>
    <cfRule type="duplicateValues" dxfId="326" priority="105"/>
  </conditionalFormatting>
  <conditionalFormatting sqref="E95">
    <cfRule type="duplicateValues" dxfId="325" priority="101"/>
  </conditionalFormatting>
  <conditionalFormatting sqref="E95">
    <cfRule type="duplicateValues" dxfId="324" priority="102"/>
    <cfRule type="duplicateValues" dxfId="323" priority="103"/>
  </conditionalFormatting>
  <conditionalFormatting sqref="E61 E17">
    <cfRule type="duplicateValues" dxfId="322" priority="141"/>
  </conditionalFormatting>
  <conditionalFormatting sqref="E61 E17">
    <cfRule type="duplicateValues" dxfId="321" priority="142"/>
    <cfRule type="duplicateValues" dxfId="320" priority="143"/>
  </conditionalFormatting>
  <conditionalFormatting sqref="E42">
    <cfRule type="duplicateValues" dxfId="319" priority="144"/>
  </conditionalFormatting>
  <conditionalFormatting sqref="E42">
    <cfRule type="duplicateValues" dxfId="318" priority="145"/>
    <cfRule type="duplicateValues" dxfId="317" priority="146"/>
  </conditionalFormatting>
  <conditionalFormatting sqref="E99">
    <cfRule type="duplicateValues" dxfId="316" priority="98"/>
  </conditionalFormatting>
  <conditionalFormatting sqref="E99">
    <cfRule type="duplicateValues" dxfId="315" priority="99"/>
    <cfRule type="duplicateValues" dxfId="314" priority="100"/>
  </conditionalFormatting>
  <conditionalFormatting sqref="E93">
    <cfRule type="duplicateValues" dxfId="313" priority="147"/>
  </conditionalFormatting>
  <conditionalFormatting sqref="E93">
    <cfRule type="duplicateValues" dxfId="312" priority="148"/>
    <cfRule type="duplicateValues" dxfId="311" priority="149"/>
  </conditionalFormatting>
  <conditionalFormatting sqref="B50">
    <cfRule type="duplicateValues" dxfId="310" priority="94"/>
  </conditionalFormatting>
  <conditionalFormatting sqref="E50">
    <cfRule type="duplicateValues" dxfId="309" priority="95"/>
  </conditionalFormatting>
  <conditionalFormatting sqref="E50">
    <cfRule type="duplicateValues" dxfId="308" priority="96"/>
    <cfRule type="duplicateValues" dxfId="307" priority="97"/>
  </conditionalFormatting>
  <conditionalFormatting sqref="B108:B130 B83:B92 B71:B74 B51:B65 B1:B49">
    <cfRule type="duplicateValues" dxfId="306" priority="150"/>
  </conditionalFormatting>
  <conditionalFormatting sqref="E27">
    <cfRule type="duplicateValues" dxfId="305" priority="93"/>
  </conditionalFormatting>
  <conditionalFormatting sqref="E27">
    <cfRule type="duplicateValues" dxfId="304" priority="91"/>
    <cfRule type="duplicateValues" dxfId="303" priority="92"/>
  </conditionalFormatting>
  <conditionalFormatting sqref="E68">
    <cfRule type="duplicateValues" dxfId="302" priority="90"/>
  </conditionalFormatting>
  <conditionalFormatting sqref="E68">
    <cfRule type="duplicateValues" dxfId="301" priority="88"/>
    <cfRule type="duplicateValues" dxfId="300" priority="89"/>
  </conditionalFormatting>
  <conditionalFormatting sqref="B1:B130">
    <cfRule type="duplicateValues" dxfId="299" priority="67"/>
    <cfRule type="duplicateValues" dxfId="298" priority="84"/>
    <cfRule type="duplicateValues" dxfId="297" priority="85"/>
    <cfRule type="duplicateValues" dxfId="296" priority="87"/>
  </conditionalFormatting>
  <conditionalFormatting sqref="E102:E107 E100">
    <cfRule type="duplicateValues" dxfId="295" priority="151"/>
  </conditionalFormatting>
  <conditionalFormatting sqref="E102:E107 E100">
    <cfRule type="duplicateValues" dxfId="294" priority="152"/>
    <cfRule type="duplicateValues" dxfId="293" priority="153"/>
  </conditionalFormatting>
  <conditionalFormatting sqref="E83:E130 E61:E66 E22:E27 E32:E38 E1:E17 E40:E50 E68:E75">
    <cfRule type="duplicateValues" dxfId="292" priority="86"/>
  </conditionalFormatting>
  <conditionalFormatting sqref="E13:E14 E9 E16">
    <cfRule type="duplicateValues" dxfId="291" priority="154"/>
  </conditionalFormatting>
  <conditionalFormatting sqref="E13:E14 E9 E16">
    <cfRule type="duplicateValues" dxfId="290" priority="155"/>
    <cfRule type="duplicateValues" dxfId="289" priority="156"/>
  </conditionalFormatting>
  <conditionalFormatting sqref="E39">
    <cfRule type="duplicateValues" dxfId="288" priority="83"/>
  </conditionalFormatting>
  <conditionalFormatting sqref="E39">
    <cfRule type="duplicateValues" dxfId="287" priority="81"/>
    <cfRule type="duplicateValues" dxfId="286" priority="82"/>
  </conditionalFormatting>
  <conditionalFormatting sqref="E39">
    <cfRule type="duplicateValues" dxfId="285" priority="80"/>
  </conditionalFormatting>
  <conditionalFormatting sqref="E18">
    <cfRule type="duplicateValues" dxfId="284" priority="77"/>
  </conditionalFormatting>
  <conditionalFormatting sqref="E18">
    <cfRule type="duplicateValues" dxfId="283" priority="78"/>
    <cfRule type="duplicateValues" dxfId="282" priority="79"/>
  </conditionalFormatting>
  <conditionalFormatting sqref="E18">
    <cfRule type="duplicateValues" dxfId="281" priority="76"/>
  </conditionalFormatting>
  <conditionalFormatting sqref="E101">
    <cfRule type="duplicateValues" dxfId="280" priority="157"/>
  </conditionalFormatting>
  <conditionalFormatting sqref="E101">
    <cfRule type="duplicateValues" dxfId="279" priority="158"/>
    <cfRule type="duplicateValues" dxfId="278" priority="159"/>
  </conditionalFormatting>
  <conditionalFormatting sqref="E19">
    <cfRule type="duplicateValues" dxfId="277" priority="73"/>
  </conditionalFormatting>
  <conditionalFormatting sqref="E19">
    <cfRule type="duplicateValues" dxfId="276" priority="74"/>
    <cfRule type="duplicateValues" dxfId="275" priority="75"/>
  </conditionalFormatting>
  <conditionalFormatting sqref="E19">
    <cfRule type="duplicateValues" dxfId="274" priority="72"/>
  </conditionalFormatting>
  <conditionalFormatting sqref="B100:B107">
    <cfRule type="duplicateValues" dxfId="273" priority="160"/>
  </conditionalFormatting>
  <conditionalFormatting sqref="E51">
    <cfRule type="duplicateValues" dxfId="272" priority="69"/>
  </conditionalFormatting>
  <conditionalFormatting sqref="E51">
    <cfRule type="duplicateValues" dxfId="271" priority="70"/>
    <cfRule type="duplicateValues" dxfId="270" priority="71"/>
  </conditionalFormatting>
  <conditionalFormatting sqref="E51">
    <cfRule type="duplicateValues" dxfId="269" priority="68"/>
  </conditionalFormatting>
  <conditionalFormatting sqref="B97:B99">
    <cfRule type="duplicateValues" dxfId="268" priority="161"/>
  </conditionalFormatting>
  <conditionalFormatting sqref="E97:E98">
    <cfRule type="duplicateValues" dxfId="267" priority="162"/>
  </conditionalFormatting>
  <conditionalFormatting sqref="E97:E98">
    <cfRule type="duplicateValues" dxfId="266" priority="163"/>
    <cfRule type="duplicateValues" dxfId="265" priority="164"/>
  </conditionalFormatting>
  <conditionalFormatting sqref="E20">
    <cfRule type="duplicateValues" dxfId="264" priority="64"/>
  </conditionalFormatting>
  <conditionalFormatting sqref="E20">
    <cfRule type="duplicateValues" dxfId="263" priority="65"/>
    <cfRule type="duplicateValues" dxfId="262" priority="66"/>
  </conditionalFormatting>
  <conditionalFormatting sqref="E20">
    <cfRule type="duplicateValues" dxfId="261" priority="63"/>
  </conditionalFormatting>
  <conditionalFormatting sqref="E52">
    <cfRule type="duplicateValues" dxfId="260" priority="60"/>
  </conditionalFormatting>
  <conditionalFormatting sqref="E52">
    <cfRule type="duplicateValues" dxfId="259" priority="61"/>
    <cfRule type="duplicateValues" dxfId="258" priority="62"/>
  </conditionalFormatting>
  <conditionalFormatting sqref="E52">
    <cfRule type="duplicateValues" dxfId="257" priority="59"/>
  </conditionalFormatting>
  <conditionalFormatting sqref="B95:B96">
    <cfRule type="duplicateValues" dxfId="256" priority="165"/>
  </conditionalFormatting>
  <conditionalFormatting sqref="E53">
    <cfRule type="duplicateValues" dxfId="255" priority="56"/>
  </conditionalFormatting>
  <conditionalFormatting sqref="E53">
    <cfRule type="duplicateValues" dxfId="254" priority="57"/>
    <cfRule type="duplicateValues" dxfId="253" priority="58"/>
  </conditionalFormatting>
  <conditionalFormatting sqref="E53">
    <cfRule type="duplicateValues" dxfId="252" priority="55"/>
  </conditionalFormatting>
  <conditionalFormatting sqref="E54">
    <cfRule type="duplicateValues" dxfId="251" priority="52"/>
  </conditionalFormatting>
  <conditionalFormatting sqref="E54">
    <cfRule type="duplicateValues" dxfId="250" priority="53"/>
    <cfRule type="duplicateValues" dxfId="249" priority="54"/>
  </conditionalFormatting>
  <conditionalFormatting sqref="E54">
    <cfRule type="duplicateValues" dxfId="248" priority="51"/>
  </conditionalFormatting>
  <conditionalFormatting sqref="E21 E28:E31">
    <cfRule type="duplicateValues" dxfId="247" priority="48"/>
  </conditionalFormatting>
  <conditionalFormatting sqref="E21 E28:E31">
    <cfRule type="duplicateValues" dxfId="246" priority="49"/>
    <cfRule type="duplicateValues" dxfId="245" priority="50"/>
  </conditionalFormatting>
  <conditionalFormatting sqref="E55">
    <cfRule type="duplicateValues" dxfId="244" priority="45"/>
  </conditionalFormatting>
  <conditionalFormatting sqref="E55">
    <cfRule type="duplicateValues" dxfId="243" priority="46"/>
    <cfRule type="duplicateValues" dxfId="242" priority="47"/>
  </conditionalFormatting>
  <conditionalFormatting sqref="E55">
    <cfRule type="duplicateValues" dxfId="241" priority="44"/>
  </conditionalFormatting>
  <conditionalFormatting sqref="E56">
    <cfRule type="duplicateValues" dxfId="240" priority="41"/>
  </conditionalFormatting>
  <conditionalFormatting sqref="E56">
    <cfRule type="duplicateValues" dxfId="239" priority="42"/>
    <cfRule type="duplicateValues" dxfId="238" priority="43"/>
  </conditionalFormatting>
  <conditionalFormatting sqref="E56">
    <cfRule type="duplicateValues" dxfId="237" priority="40"/>
  </conditionalFormatting>
  <conditionalFormatting sqref="B93:B94">
    <cfRule type="duplicateValues" dxfId="236" priority="166"/>
  </conditionalFormatting>
  <conditionalFormatting sqref="E57 E59:E60">
    <cfRule type="duplicateValues" dxfId="235" priority="37"/>
  </conditionalFormatting>
  <conditionalFormatting sqref="E57 E59:E60">
    <cfRule type="duplicateValues" dxfId="234" priority="38"/>
    <cfRule type="duplicateValues" dxfId="233" priority="39"/>
  </conditionalFormatting>
  <conditionalFormatting sqref="E57">
    <cfRule type="duplicateValues" dxfId="232" priority="36"/>
  </conditionalFormatting>
  <conditionalFormatting sqref="E58">
    <cfRule type="duplicateValues" dxfId="231" priority="33"/>
  </conditionalFormatting>
  <conditionalFormatting sqref="E58">
    <cfRule type="duplicateValues" dxfId="230" priority="34"/>
    <cfRule type="duplicateValues" dxfId="229" priority="35"/>
  </conditionalFormatting>
  <conditionalFormatting sqref="E58">
    <cfRule type="duplicateValues" dxfId="228" priority="32"/>
  </conditionalFormatting>
  <conditionalFormatting sqref="B13:B16">
    <cfRule type="duplicateValues" dxfId="227" priority="31"/>
  </conditionalFormatting>
  <conditionalFormatting sqref="B22">
    <cfRule type="duplicateValues" dxfId="226" priority="30"/>
  </conditionalFormatting>
  <conditionalFormatting sqref="B26:B27">
    <cfRule type="duplicateValues" dxfId="225" priority="29"/>
  </conditionalFormatting>
  <conditionalFormatting sqref="B25">
    <cfRule type="duplicateValues" dxfId="224" priority="28"/>
  </conditionalFormatting>
  <conditionalFormatting sqref="B24">
    <cfRule type="duplicateValues" dxfId="223" priority="27"/>
  </conditionalFormatting>
  <conditionalFormatting sqref="B67:B70">
    <cfRule type="duplicateValues" dxfId="222" priority="167"/>
  </conditionalFormatting>
  <conditionalFormatting sqref="B43">
    <cfRule type="duplicateValues" dxfId="221" priority="25"/>
  </conditionalFormatting>
  <conditionalFormatting sqref="B44">
    <cfRule type="duplicateValues" dxfId="220" priority="26"/>
  </conditionalFormatting>
  <conditionalFormatting sqref="E44">
    <cfRule type="duplicateValues" dxfId="219" priority="168"/>
  </conditionalFormatting>
  <conditionalFormatting sqref="E44">
    <cfRule type="duplicateValues" dxfId="218" priority="169"/>
    <cfRule type="duplicateValues" dxfId="217" priority="170"/>
  </conditionalFormatting>
  <conditionalFormatting sqref="B75">
    <cfRule type="duplicateValues" dxfId="216" priority="171"/>
  </conditionalFormatting>
  <conditionalFormatting sqref="B76:B82">
    <cfRule type="duplicateValues" dxfId="215" priority="172"/>
  </conditionalFormatting>
  <conditionalFormatting sqref="E76">
    <cfRule type="duplicateValues" dxfId="214" priority="24"/>
  </conditionalFormatting>
  <conditionalFormatting sqref="E76">
    <cfRule type="duplicateValues" dxfId="213" priority="22"/>
    <cfRule type="duplicateValues" dxfId="212" priority="23"/>
  </conditionalFormatting>
  <conditionalFormatting sqref="E76">
    <cfRule type="duplicateValues" dxfId="211" priority="21"/>
  </conditionalFormatting>
  <conditionalFormatting sqref="E67">
    <cfRule type="duplicateValues" dxfId="210" priority="20"/>
  </conditionalFormatting>
  <conditionalFormatting sqref="E67">
    <cfRule type="duplicateValues" dxfId="209" priority="18"/>
    <cfRule type="duplicateValues" dxfId="208" priority="19"/>
  </conditionalFormatting>
  <conditionalFormatting sqref="E67">
    <cfRule type="duplicateValues" dxfId="207" priority="17"/>
  </conditionalFormatting>
  <conditionalFormatting sqref="E77">
    <cfRule type="duplicateValues" dxfId="206" priority="16"/>
  </conditionalFormatting>
  <conditionalFormatting sqref="E77">
    <cfRule type="duplicateValues" dxfId="205" priority="14"/>
    <cfRule type="duplicateValues" dxfId="204" priority="15"/>
  </conditionalFormatting>
  <conditionalFormatting sqref="E77">
    <cfRule type="duplicateValues" dxfId="203" priority="13"/>
  </conditionalFormatting>
  <conditionalFormatting sqref="E78">
    <cfRule type="duplicateValues" dxfId="202" priority="12"/>
  </conditionalFormatting>
  <conditionalFormatting sqref="E78">
    <cfRule type="duplicateValues" dxfId="201" priority="10"/>
    <cfRule type="duplicateValues" dxfId="200" priority="11"/>
  </conditionalFormatting>
  <conditionalFormatting sqref="E78">
    <cfRule type="duplicateValues" dxfId="199" priority="9"/>
  </conditionalFormatting>
  <conditionalFormatting sqref="E79">
    <cfRule type="duplicateValues" dxfId="198" priority="8"/>
  </conditionalFormatting>
  <conditionalFormatting sqref="E79">
    <cfRule type="duplicateValues" dxfId="197" priority="6"/>
    <cfRule type="duplicateValues" dxfId="196" priority="7"/>
  </conditionalFormatting>
  <conditionalFormatting sqref="E79">
    <cfRule type="duplicateValues" dxfId="195" priority="5"/>
  </conditionalFormatting>
  <conditionalFormatting sqref="E80:E82">
    <cfRule type="duplicateValues" dxfId="194" priority="4"/>
  </conditionalFormatting>
  <conditionalFormatting sqref="E80:E82">
    <cfRule type="duplicateValues" dxfId="193" priority="2"/>
    <cfRule type="duplicateValues" dxfId="192" priority="3"/>
  </conditionalFormatting>
  <conditionalFormatting sqref="E80:E82">
    <cfRule type="duplicateValues" dxfId="191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2604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2605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2606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2607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2608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2601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2609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2610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2621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90" priority="12"/>
  </conditionalFormatting>
  <conditionalFormatting sqref="A831">
    <cfRule type="duplicateValues" dxfId="189" priority="11"/>
  </conditionalFormatting>
  <conditionalFormatting sqref="A832">
    <cfRule type="duplicateValues" dxfId="188" priority="10"/>
  </conditionalFormatting>
  <conditionalFormatting sqref="A833">
    <cfRule type="duplicateValues" dxfId="187" priority="9"/>
  </conditionalFormatting>
  <conditionalFormatting sqref="A834">
    <cfRule type="duplicateValues" dxfId="186" priority="8"/>
  </conditionalFormatting>
  <conditionalFormatting sqref="A1:A834 A843:A1048576">
    <cfRule type="duplicateValues" dxfId="185" priority="7"/>
  </conditionalFormatting>
  <conditionalFormatting sqref="A835:A841">
    <cfRule type="duplicateValues" dxfId="184" priority="6"/>
  </conditionalFormatting>
  <conditionalFormatting sqref="A835:A841">
    <cfRule type="duplicateValues" dxfId="183" priority="5"/>
  </conditionalFormatting>
  <conditionalFormatting sqref="A1:A841 A843:A1048576">
    <cfRule type="duplicateValues" dxfId="182" priority="4"/>
  </conditionalFormatting>
  <conditionalFormatting sqref="A842">
    <cfRule type="duplicateValues" dxfId="181" priority="3"/>
  </conditionalFormatting>
  <conditionalFormatting sqref="A842">
    <cfRule type="duplicateValues" dxfId="180" priority="2"/>
  </conditionalFormatting>
  <conditionalFormatting sqref="A842">
    <cfRule type="duplicateValues" dxfId="17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8" t="s">
        <v>2416</v>
      </c>
      <c r="B1" s="199"/>
      <c r="C1" s="199"/>
      <c r="D1" s="199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2425</v>
      </c>
      <c r="B18" s="199"/>
      <c r="C18" s="199"/>
      <c r="D18" s="199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78" priority="18"/>
  </conditionalFormatting>
  <conditionalFormatting sqref="B7:B8">
    <cfRule type="duplicateValues" dxfId="177" priority="17"/>
  </conditionalFormatting>
  <conditionalFormatting sqref="A7:A8">
    <cfRule type="duplicateValues" dxfId="176" priority="15"/>
    <cfRule type="duplicateValues" dxfId="17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2021-08-05T20:03:31Z</dcterms:modified>
</cp:coreProperties>
</file>