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31" i="1"/>
  <c r="A50" i="1"/>
  <c r="A41" i="1"/>
  <c r="A26" i="1"/>
  <c r="A59" i="1"/>
  <c r="A60" i="1"/>
  <c r="F30" i="1"/>
  <c r="G30" i="1"/>
  <c r="H30" i="1"/>
  <c r="I30" i="1"/>
  <c r="J30" i="1"/>
  <c r="K30" i="1"/>
  <c r="F31" i="1"/>
  <c r="G31" i="1"/>
  <c r="H31" i="1"/>
  <c r="I31" i="1"/>
  <c r="J31" i="1"/>
  <c r="K31" i="1"/>
  <c r="F50" i="1"/>
  <c r="G50" i="1"/>
  <c r="H50" i="1"/>
  <c r="I50" i="1"/>
  <c r="J50" i="1"/>
  <c r="K50" i="1"/>
  <c r="F41" i="1"/>
  <c r="G41" i="1"/>
  <c r="H41" i="1"/>
  <c r="I41" i="1"/>
  <c r="J41" i="1"/>
  <c r="K41" i="1"/>
  <c r="F26" i="1"/>
  <c r="G26" i="1"/>
  <c r="H26" i="1"/>
  <c r="I26" i="1"/>
  <c r="J26" i="1"/>
  <c r="K26" i="1"/>
  <c r="F59" i="1"/>
  <c r="G59" i="1"/>
  <c r="H59" i="1"/>
  <c r="I59" i="1"/>
  <c r="J59" i="1"/>
  <c r="K59" i="1"/>
  <c r="F60" i="1"/>
  <c r="G60" i="1"/>
  <c r="H60" i="1"/>
  <c r="I60" i="1"/>
  <c r="J60" i="1"/>
  <c r="K60" i="1"/>
  <c r="A10" i="3" l="1"/>
  <c r="G10" i="3"/>
  <c r="H10" i="3"/>
  <c r="I10" i="3"/>
  <c r="J10" i="3"/>
  <c r="F9" i="3"/>
  <c r="F10" i="3"/>
  <c r="F32" i="1" l="1"/>
  <c r="G32" i="1"/>
  <c r="H32" i="1"/>
  <c r="I32" i="1"/>
  <c r="J32" i="1"/>
  <c r="K32" i="1"/>
  <c r="F58" i="1"/>
  <c r="G58" i="1"/>
  <c r="H58" i="1"/>
  <c r="I58" i="1"/>
  <c r="J58" i="1"/>
  <c r="K58" i="1"/>
  <c r="F57" i="1"/>
  <c r="G57" i="1"/>
  <c r="H57" i="1"/>
  <c r="I57" i="1"/>
  <c r="J57" i="1"/>
  <c r="K57" i="1"/>
  <c r="F37" i="1"/>
  <c r="G37" i="1"/>
  <c r="H37" i="1"/>
  <c r="I37" i="1"/>
  <c r="J37" i="1"/>
  <c r="K37" i="1"/>
  <c r="F25" i="1"/>
  <c r="G25" i="1"/>
  <c r="H25" i="1"/>
  <c r="I25" i="1"/>
  <c r="J25" i="1"/>
  <c r="K25" i="1"/>
  <c r="A32" i="1"/>
  <c r="A58" i="1"/>
  <c r="A57" i="1"/>
  <c r="A37" i="1"/>
  <c r="A25" i="1"/>
  <c r="F49" i="1" l="1"/>
  <c r="G49" i="1"/>
  <c r="H49" i="1"/>
  <c r="I49" i="1"/>
  <c r="J49" i="1"/>
  <c r="K49" i="1"/>
  <c r="F48" i="1"/>
  <c r="G48" i="1"/>
  <c r="H48" i="1"/>
  <c r="I48" i="1"/>
  <c r="J48" i="1"/>
  <c r="K48" i="1"/>
  <c r="F29" i="1"/>
  <c r="G29" i="1"/>
  <c r="H29" i="1"/>
  <c r="I29" i="1"/>
  <c r="J29" i="1"/>
  <c r="K29" i="1"/>
  <c r="F56" i="1"/>
  <c r="G56" i="1"/>
  <c r="H56" i="1"/>
  <c r="I56" i="1"/>
  <c r="J56" i="1"/>
  <c r="K56" i="1"/>
  <c r="F55" i="1"/>
  <c r="G55" i="1"/>
  <c r="H55" i="1"/>
  <c r="I55" i="1"/>
  <c r="J55" i="1"/>
  <c r="K5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36" i="1"/>
  <c r="G36" i="1"/>
  <c r="H36" i="1"/>
  <c r="I36" i="1"/>
  <c r="J36" i="1"/>
  <c r="K36" i="1"/>
  <c r="F47" i="1"/>
  <c r="G47" i="1"/>
  <c r="H47" i="1"/>
  <c r="I47" i="1"/>
  <c r="J47" i="1"/>
  <c r="K47" i="1"/>
  <c r="F40" i="1"/>
  <c r="G40" i="1"/>
  <c r="H40" i="1"/>
  <c r="I40" i="1"/>
  <c r="J40" i="1"/>
  <c r="K40" i="1"/>
  <c r="F39" i="1"/>
  <c r="G39" i="1"/>
  <c r="H39" i="1"/>
  <c r="I39" i="1"/>
  <c r="J39" i="1"/>
  <c r="K39" i="1"/>
  <c r="F21" i="1"/>
  <c r="G21" i="1"/>
  <c r="H21" i="1"/>
  <c r="I21" i="1"/>
  <c r="J21" i="1"/>
  <c r="K21" i="1"/>
  <c r="A49" i="1"/>
  <c r="A48" i="1"/>
  <c r="A29" i="1"/>
  <c r="A56" i="1"/>
  <c r="A55" i="1"/>
  <c r="A24" i="1"/>
  <c r="A23" i="1"/>
  <c r="A22" i="1"/>
  <c r="A36" i="1"/>
  <c r="A47" i="1"/>
  <c r="A40" i="1"/>
  <c r="A39" i="1"/>
  <c r="A21" i="1"/>
  <c r="A54" i="1" l="1"/>
  <c r="A20" i="1"/>
  <c r="A19" i="1"/>
  <c r="A18" i="1"/>
  <c r="A46" i="1"/>
  <c r="F54" i="1"/>
  <c r="G54" i="1"/>
  <c r="H54" i="1"/>
  <c r="I54" i="1"/>
  <c r="J54" i="1"/>
  <c r="K5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6" i="1"/>
  <c r="G46" i="1"/>
  <c r="H46" i="1"/>
  <c r="I46" i="1"/>
  <c r="J46" i="1"/>
  <c r="K46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B62" i="16"/>
  <c r="A86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28" i="1"/>
  <c r="J28" i="1"/>
  <c r="I28" i="1"/>
  <c r="H28" i="1"/>
  <c r="G28" i="1"/>
  <c r="F28" i="1"/>
  <c r="K33" i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A28" i="1"/>
  <c r="A33" i="1"/>
  <c r="A34" i="1"/>
  <c r="A35" i="1"/>
  <c r="A45" i="1" l="1"/>
  <c r="A44" i="1"/>
  <c r="A17" i="1"/>
  <c r="A16" i="1"/>
  <c r="A15" i="1"/>
  <c r="A14" i="1"/>
  <c r="A13" i="1"/>
  <c r="A12" i="1"/>
  <c r="A11" i="1"/>
  <c r="A10" i="1"/>
  <c r="A9" i="1"/>
  <c r="A43" i="1"/>
  <c r="A8" i="1"/>
  <c r="F45" i="1"/>
  <c r="G45" i="1"/>
  <c r="H45" i="1"/>
  <c r="I45" i="1"/>
  <c r="J45" i="1"/>
  <c r="K45" i="1"/>
  <c r="F44" i="1"/>
  <c r="G44" i="1"/>
  <c r="H44" i="1"/>
  <c r="I44" i="1"/>
  <c r="J44" i="1"/>
  <c r="K4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43" i="1"/>
  <c r="G43" i="1"/>
  <c r="H43" i="1"/>
  <c r="I43" i="1"/>
  <c r="J43" i="1"/>
  <c r="K43" i="1"/>
  <c r="F8" i="1"/>
  <c r="G8" i="1"/>
  <c r="H8" i="1"/>
  <c r="I8" i="1"/>
  <c r="J8" i="1"/>
  <c r="K8" i="1"/>
  <c r="F53" i="1" l="1"/>
  <c r="G53" i="1"/>
  <c r="H53" i="1"/>
  <c r="I53" i="1"/>
  <c r="J53" i="1"/>
  <c r="K53" i="1"/>
  <c r="F52" i="1"/>
  <c r="G52" i="1"/>
  <c r="H52" i="1"/>
  <c r="I52" i="1"/>
  <c r="J52" i="1"/>
  <c r="K52" i="1"/>
  <c r="F7" i="1"/>
  <c r="G7" i="1"/>
  <c r="H7" i="1"/>
  <c r="I7" i="1"/>
  <c r="J7" i="1"/>
  <c r="K7" i="1"/>
  <c r="A53" i="1"/>
  <c r="A52" i="1"/>
  <c r="A7" i="1"/>
  <c r="F42" i="1" l="1"/>
  <c r="G42" i="1"/>
  <c r="H42" i="1"/>
  <c r="I42" i="1"/>
  <c r="J42" i="1"/>
  <c r="K42" i="1"/>
  <c r="A42" i="1"/>
  <c r="F27" i="1" l="1"/>
  <c r="G27" i="1"/>
  <c r="H27" i="1"/>
  <c r="I27" i="1"/>
  <c r="J27" i="1"/>
  <c r="K27" i="1"/>
  <c r="A2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F51" i="1"/>
  <c r="G51" i="1"/>
  <c r="H51" i="1"/>
  <c r="I51" i="1"/>
  <c r="J51" i="1"/>
  <c r="K51" i="1"/>
  <c r="A5" i="1"/>
  <c r="A51" i="1"/>
  <c r="F38" i="1" l="1"/>
  <c r="G38" i="1"/>
  <c r="H38" i="1"/>
  <c r="I38" i="1"/>
  <c r="J38" i="1"/>
  <c r="K38" i="1"/>
  <c r="A38" i="1"/>
  <c r="I1" i="16" l="1"/>
  <c r="H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<sst xmlns="http://schemas.openxmlformats.org/spreadsheetml/2006/main" count="13553" uniqueCount="2682">
  <si>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</si>
  <si>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</si>
  <si>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</si>
  <si>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</si>
  <si>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</si>
  <si>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</si>
  <si>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</si>
  <si>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</si>
  <si>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</si>
  <si>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</si>
  <si>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</si>
  <si>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</si>
  <si>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</si>
  <si>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</si>
  <si>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</si>
  <si>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</si>
  <si>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</si>
  <si>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</si>
  <si>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</si>
  <si>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</si>
  <si>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</si>
  <si>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</si>
  <si>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</si>
  <si>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</si>
  <si>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</si>
  <si>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</si>
  <si>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</si>
  <si>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</si>
  <si>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</si>
  <si>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</si>
  <si>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</si>
  <si>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</si>
  <si>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</si>
  <si>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</si>
  <si>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</si>
  <si>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</si>
  <si>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</si>
  <si>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</si>
  <si>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</si>
  <si>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</si>
  <si>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</si>
  <si>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</si>
  <si>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</si>
  <si>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</si>
  <si>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</si>
  <si>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</si>
  <si>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</si>
  <si>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</si>
  <si>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</si>
  <si>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</si>
  <si>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</si>
  <si>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</si>
  <si>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</si>
  <si>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</si>
  <si>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</si>
  <si>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</si>
  <si>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</si>
  <si>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</si>
  <si>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</si>
  <si>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</si>
  <si>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</si>
  <si>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</si>
  <si>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</si>
  <si>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</si>
  <si>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</si>
  <si>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</si>
  <si>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</si>
  <si>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</si>
  <si>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</si>
  <si>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</si>
  <si>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</si>
  <si>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</si>
  <si>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</si>
  <si>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</si>
  <si>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</si>
  <si>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</si>
  <si>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</si>
  <si>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</si>
  <si>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</si>
  <si>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</si>
  <si>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</si>
  <si>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</si>
  <si>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</si>
  <si>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</si>
  <si>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</si>
  <si>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</si>
  <si>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</si>
  <si>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</si>
  <si>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</si>
  <si>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</si>
  <si>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</si>
  <si>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</si>
  <si>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</si>
  <si>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</si>
  <si>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</si>
  <si>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</si>
  <si>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</si>
  <si>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</si>
  <si>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</si>
  <si>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</si>
  <si>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</si>
  <si>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</si>
  <si>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</si>
  <si>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</si>
  <si>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</si>
  <si>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</si>
  <si>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</si>
  <si>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</si>
  <si>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</si>
  <si>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</si>
  <si>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</si>
  <si>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</si>
  <si>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</si>
  <si>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</si>
  <si>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</si>
  <si>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</si>
  <si>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</si>
  <si>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</si>
  <si>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</si>
  <si>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</si>
  <si>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</si>
  <si>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</si>
  <si>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</si>
  <si>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</si>
  <si>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</si>
  <si>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</si>
  <si>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</si>
  <si>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</si>
  <si>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</si>
  <si>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</si>
  <si>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</si>
  <si>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</si>
  <si>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</si>
  <si>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</si>
  <si>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</si>
  <si>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</si>
  <si>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</si>
  <si>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</si>
  <si>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</si>
  <si>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</si>
  <si>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</si>
  <si>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</si>
  <si>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</si>
  <si>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</si>
  <si>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</si>
  <si>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</si>
  <si>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</si>
  <si>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</si>
  <si>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</si>
  <si>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</si>
  <si>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</si>
  <si>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</si>
  <si>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</si>
  <si>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</si>
  <si>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</si>
  <si>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</si>
  <si>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</si>
  <si>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</si>
  <si>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</si>
  <si>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</si>
  <si>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</si>
  <si>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</si>
  <si>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</si>
  <si>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</si>
  <si>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</si>
  <si>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</si>
  <si>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</si>
  <si>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</si>
  <si>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</si>
  <si>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</si>
  <si>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</si>
  <si>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</si>
  <si>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</si>
  <si>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</si>
  <si>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</si>
  <si>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</si>
  <si>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</si>
  <si>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</si>
  <si>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</si>
  <si>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</si>
  <si>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</si>
  <si>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</si>
  <si>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</si>
  <si>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</si>
  <si>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</si>
  <si>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</si>
  <si>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</si>
  <si>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</si>
  <si>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</si>
  <si>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</si>
  <si>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</si>
  <si>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</si>
  <si>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</si>
  <si>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</si>
  <si>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</si>
  <si>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</si>
  <si>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</si>
  <si>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</si>
  <si>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</si>
  <si>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</si>
  <si>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</si>
  <si>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</si>
  <si>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</si>
  <si>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</si>
  <si>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</si>
  <si>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</si>
  <si>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</si>
  <si>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</si>
  <si>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</si>
  <si>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</si>
  <si>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</si>
  <si>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</si>
  <si>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</si>
  <si>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</si>
  <si>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</si>
  <si>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</si>
  <si>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</si>
  <si>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</si>
  <si>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</si>
  <si>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</si>
  <si>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</si>
  <si>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</si>
  <si>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</si>
  <si>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</si>
  <si>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</si>
  <si>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</si>
  <si>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</si>
  <si>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</si>
  <si>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</si>
  <si>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</si>
  <si>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</si>
  <si>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</si>
  <si>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</si>
  <si>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</si>
  <si>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</si>
  <si>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</si>
  <si>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</si>
  <si>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</si>
  <si>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</si>
  <si>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</si>
  <si>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</si>
  <si>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</si>
  <si>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</si>
  <si>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</si>
  <si>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</si>
  <si>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</si>
  <si>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</si>
  <si>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</si>
  <si>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</si>
  <si>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</si>
  <si>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</si>
  <si>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</si>
  <si>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</si>
  <si>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</si>
  <si>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</si>
  <si>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</si>
  <si>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</si>
  <si>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</si>
  <si>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</si>
  <si>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</si>
  <si>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</si>
  <si>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</si>
  <si>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</si>
  <si>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</si>
  <si>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</si>
  <si>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</si>
  <si>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</si>
  <si>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</si>
  <si>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</si>
  <si>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</si>
  <si>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</si>
  <si>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</si>
  <si>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</si>
  <si>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</si>
  <si>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</si>
  <si>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</si>
  <si>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</si>
  <si>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</si>
  <si>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</si>
  <si>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</si>
  <si>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</si>
  <si>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</si>
  <si>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</si>
  <si>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</si>
  <si>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</si>
  <si>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</si>
  <si>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</si>
  <si>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</si>
  <si>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</si>
  <si>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</si>
  <si>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</si>
  <si>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</si>
  <si>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</si>
  <si>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</si>
  <si>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</si>
  <si>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</si>
  <si>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</si>
  <si>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</si>
  <si>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</si>
  <si>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</si>
  <si>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</si>
  <si>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</si>
  <si>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</si>
  <si>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</si>
  <si>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</si>
  <si>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</si>
  <si>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</si>
  <si>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</si>
  <si>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</si>
  <si>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</si>
  <si>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</si>
  <si>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</si>
  <si>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</si>
  <si>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</si>
  <si>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</si>
  <si>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</si>
  <si>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</si>
  <si>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</si>
  <si>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</si>
  <si>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</si>
  <si>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</si>
  <si>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</si>
  <si>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</si>
  <si>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</si>
  <si>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</si>
  <si>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</si>
  <si>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</si>
  <si>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</si>
  <si>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</si>
  <si>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</si>
  <si>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</si>
  <si>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</si>
  <si>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</si>
  <si>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</si>
  <si>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</si>
  <si>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</si>
  <si>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</si>
  <si>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</si>
  <si>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</si>
  <si>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</si>
  <si>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</si>
  <si>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</si>
  <si>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</si>
  <si>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</si>
  <si>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</si>
  <si>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</si>
  <si>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</si>
  <si>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</si>
  <si>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</si>
  <si>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</si>
  <si>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</si>
  <si>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</si>
  <si>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</si>
  <si>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</si>
  <si>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</si>
  <si>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</si>
  <si>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</si>
  <si>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</si>
  <si>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</si>
  <si>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</si>
  <si>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</si>
  <si>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</si>
  <si>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</si>
  <si>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</si>
  <si>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</si>
  <si>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</si>
  <si>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</si>
  <si>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</si>
  <si>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</si>
  <si>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</si>
  <si>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</si>
  <si>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</si>
  <si>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</si>
  <si>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</si>
  <si>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</si>
  <si>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</si>
  <si>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</si>
  <si>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</si>
  <si>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</si>
  <si>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</si>
  <si>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</si>
  <si>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</si>
  <si>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</si>
  <si>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</si>
  <si>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</si>
  <si>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</si>
  <si>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</si>
  <si>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</si>
  <si>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</si>
  <si>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</si>
  <si>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</si>
  <si>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</si>
  <si>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</si>
  <si>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</si>
  <si>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</si>
  <si>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</si>
  <si>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</si>
  <si>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</si>
  <si>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</si>
  <si>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</si>
  <si>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</si>
  <si>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</si>
  <si>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</si>
  <si>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</si>
  <si>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</si>
  <si>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</si>
  <si>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</si>
  <si>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</si>
  <si>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</si>
  <si>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</si>
  <si>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</si>
  <si>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</si>
  <si>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</si>
  <si>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</si>
  <si>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</si>
  <si>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</si>
  <si>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</si>
  <si>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</si>
  <si>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</si>
  <si>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</si>
  <si>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</si>
  <si>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</si>
  <si>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</si>
  <si>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</si>
  <si>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</si>
  <si>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</si>
  <si>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</si>
  <si>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</si>
  <si>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</si>
  <si>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</si>
  <si>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</si>
  <si>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</si>
  <si>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</si>
  <si>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</si>
  <si>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</si>
  <si>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</si>
  <si>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</si>
  <si>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</si>
  <si>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</si>
  <si>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</si>
  <si>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</si>
  <si>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</si>
  <si>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</si>
  <si>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</si>
  <si>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</si>
  <si>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</si>
  <si>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</si>
  <si>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</si>
  <si>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</si>
  <si>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</si>
  <si>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</si>
  <si>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</si>
  <si>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</si>
  <si>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</si>
  <si>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</si>
  <si>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</si>
  <si>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</si>
  <si>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</si>
  <si>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</si>
  <si>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</si>
  <si>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</si>
  <si>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</si>
  <si>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</si>
  <si>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</si>
  <si>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</si>
  <si>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</si>
  <si>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</si>
  <si>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</si>
  <si>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</si>
  <si>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</si>
  <si>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</si>
  <si>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</si>
  <si>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</si>
  <si>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</si>
  <si>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</si>
  <si>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</si>
  <si>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</si>
  <si>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</si>
  <si>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</si>
  <si>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</si>
  <si>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</si>
  <si>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</si>
  <si>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</si>
  <si>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</si>
  <si>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</si>
  <si>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</si>
  <si>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</si>
  <si>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</si>
  <si>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</si>
  <si>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</si>
  <si>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</si>
  <si>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</si>
  <si>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</si>
  <si>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</si>
  <si>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</si>
  <si>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</si>
  <si>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</si>
  <si>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</si>
  <si>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</si>
  <si>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</si>
  <si>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</si>
  <si>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</si>
  <si>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</si>
  <si>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</si>
  <si>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</si>
  <si>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</si>
  <si>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</si>
  <si>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</si>
  <si>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</si>
  <si>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</si>
  <si>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</si>
  <si>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</si>
  <si>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</si>
  <si>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</si>
  <si>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</si>
  <si>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</si>
  <si>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</si>
  <si>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</si>
  <si>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</si>
  <si>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</si>
  <si>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</si>
  <si>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</si>
  <si>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</si>
  <si>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</si>
  <si>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</si>
  <si>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</si>
  <si>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</si>
  <si>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</si>
  <si>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</si>
  <si>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</si>
  <si>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</si>
  <si>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</si>
  <si>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</si>
  <si>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</si>
  <si>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</si>
  <si>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</si>
  <si>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</si>
  <si>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</si>
  <si>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</si>
  <si>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</si>
  <si>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</si>
  <si>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</si>
  <si>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</si>
  <si>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</si>
  <si>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</si>
  <si>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</si>
  <si>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</si>
  <si>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</si>
  <si>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</si>
  <si>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</si>
  <si>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</si>
  <si>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</si>
  <si>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</si>
  <si>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</si>
  <si>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</si>
  <si>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</si>
  <si>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</si>
  <si>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</si>
  <si>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</si>
  <si>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</si>
  <si>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</si>
  <si>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</si>
  <si>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</si>
  <si>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</si>
  <si>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</si>
  <si>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</si>
  <si>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</si>
  <si>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</si>
  <si>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</si>
  <si>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</si>
  <si>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</si>
  <si>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</si>
  <si>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</si>
  <si>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</si>
  <si>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</si>
  <si>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</si>
  <si>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</si>
  <si>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</si>
  <si>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</si>
  <si>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</si>
  <si>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</si>
  <si>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</si>
  <si>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</si>
  <si>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</si>
  <si>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</si>
  <si>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</si>
  <si>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</si>
  <si>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</si>
  <si>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</si>
  <si>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</si>
  <si>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</si>
  <si>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</si>
  <si>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</si>
  <si>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</si>
  <si>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</si>
  <si>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</si>
  <si>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</si>
  <si>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</si>
  <si>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</si>
  <si>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</si>
  <si>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</si>
  <si>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</si>
  <si>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</si>
  <si>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</si>
  <si>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</si>
  <si>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</si>
  <si>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</si>
  <si>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</si>
  <si>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</si>
  <si>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</si>
  <si>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</si>
  <si>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</si>
  <si>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</si>
  <si>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</si>
  <si>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</si>
  <si>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</si>
  <si>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</si>
  <si>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</si>
  <si>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</si>
  <si>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</si>
  <si>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</si>
  <si>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</si>
  <si>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</si>
  <si>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</si>
  <si>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</si>
  <si>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</si>
  <si>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</si>
  <si>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</si>
  <si>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</si>
  <si>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</si>
  <si>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</si>
  <si>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</si>
  <si>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</si>
  <si>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</si>
  <si>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</si>
  <si>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</si>
  <si>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</si>
  <si>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</si>
  <si>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</si>
  <si>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</si>
  <si>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</si>
  <si>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</si>
  <si>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</si>
  <si>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</si>
  <si>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</si>
  <si>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</si>
  <si>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</si>
  <si>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</si>
  <si>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</si>
  <si>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</si>
  <si>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</si>
  <si>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</si>
  <si>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</si>
  <si>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</si>
  <si>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</si>
  <si>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</si>
  <si>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</si>
  <si>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</si>
  <si>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</si>
  <si>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</si>
  <si>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</si>
  <si>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</si>
  <si>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</si>
  <si>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</si>
  <si>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</si>
  <si>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</si>
  <si>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</si>
  <si>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</si>
  <si>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</si>
  <si>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</si>
  <si>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</si>
  <si>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</si>
  <si>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</si>
  <si>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</si>
  <si>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</si>
  <si>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</si>
  <si>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</si>
  <si>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</si>
  <si>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</si>
  <si>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</si>
  <si>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</si>
  <si>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</si>
  <si>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</si>
  <si>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</si>
  <si>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</si>
  <si>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</si>
  <si>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</si>
  <si>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</si>
  <si>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</si>
  <si>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</si>
  <si>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</si>
  <si>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</si>
  <si>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</si>
  <si>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</si>
  <si>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</si>
  <si>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</si>
  <si>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</si>
  <si>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</si>
  <si>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</si>
  <si>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</si>
  <si>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</si>
  <si>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</si>
  <si>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</si>
  <si>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</si>
  <si>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</si>
  <si>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</si>
  <si>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</si>
  <si>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</si>
  <si>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</si>
  <si>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</si>
  <si>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</si>
  <si>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</si>
  <si>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</si>
  <si>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</si>
  <si>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</si>
  <si>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</si>
  <si>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</si>
  <si>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</si>
  <si>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</si>
  <si>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</si>
  <si>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</si>
  <si>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</si>
  <si>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</si>
  <si>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</si>
  <si>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</si>
  <si>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</si>
  <si>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</si>
  <si>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</si>
  <si>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</si>
  <si>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</si>
  <si>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</si>
  <si>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</si>
  <si>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</si>
  <si>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</si>
  <si>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</si>
  <si>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</si>
  <si>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</si>
  <si>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</si>
  <si>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</si>
  <si>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</si>
  <si>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</si>
  <si>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</si>
  <si>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</si>
  <si>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</si>
  <si>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</si>
  <si>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</si>
  <si>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</si>
  <si>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</si>
  <si>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</si>
  <si>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</si>
  <si>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</si>
  <si>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</si>
  <si>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</si>
  <si>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</si>
  <si>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</si>
  <si>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</si>
  <si>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</si>
  <si>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</si>
  <si>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</si>
  <si>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</si>
  <si>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</si>
  <si>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</si>
  <si>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</si>
  <si>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</si>
  <si>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</si>
  <si>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</si>
  <si>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</si>
  <si>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</si>
  <si>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</si>
  <si>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</si>
  <si>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</si>
  <si>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</si>
  <si>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</si>
  <si>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</si>
  <si>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</si>
  <si>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</si>
  <si>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</si>
  <si>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</si>
  <si>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</si>
  <si>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</si>
  <si>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</si>
  <si>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</si>
  <si>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</si>
  <si>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</si>
  <si>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</si>
  <si>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</si>
  <si>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</si>
  <si>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</si>
  <si>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</si>
  <si>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</si>
  <si>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</si>
  <si>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</si>
  <si>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</si>
  <si>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</si>
  <si>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</si>
  <si>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</si>
  <si>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</si>
  <si>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</si>
  <si>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</si>
  <si>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</si>
  <si>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</si>
  <si>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</si>
  <si>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</si>
  <si>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</si>
  <si>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</si>
  <si>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</si>
  <si>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</si>
  <si>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</si>
  <si>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</si>
  <si>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</si>
  <si>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</si>
  <si>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</si>
  <si>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</si>
  <si>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</si>
  <si>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</si>
  <si>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</si>
  <si>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</si>
  <si>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</si>
  <si>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</si>
  <si>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</si>
  <si>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</si>
  <si>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</si>
  <si>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</si>
  <si>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</si>
  <si>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</si>
  <si>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</si>
  <si>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</si>
  <si>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</si>
  <si>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</si>
  <si>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</si>
  <si>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</si>
  <si>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</si>
  <si>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</si>
  <si>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</si>
  <si>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</si>
  <si>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</si>
  <si>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</si>
  <si>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</si>
  <si>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</si>
  <si>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</si>
  <si>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</si>
  <si>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</si>
  <si>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</si>
  <si>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</si>
  <si>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</si>
  <si>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</si>
  <si>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</si>
  <si>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</si>
  <si>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</si>
  <si>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</si>
  <si>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</si>
  <si>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</si>
  <si>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</si>
  <si>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</si>
  <si>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</si>
  <si>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</si>
  <si>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</si>
  <si>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</si>
  <si>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</si>
  <si>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</si>
  <si>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</si>
  <si>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</si>
  <si>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</si>
  <si>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</si>
  <si>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</si>
  <si>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</si>
  <si>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</si>
  <si>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</si>
  <si>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</si>
  <si>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</si>
  <si>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</si>
  <si>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</si>
  <si>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</si>
  <si>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</si>
  <si>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</si>
  <si>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</si>
  <si>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</si>
  <si>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</si>
  <si>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</si>
  <si>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</si>
  <si>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</si>
  <si>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</si>
  <si>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</si>
  <si>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</si>
  <si>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</si>
  <si>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</si>
  <si>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</si>
  <si>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</si>
  <si>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</si>
  <si>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</si>
  <si>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</si>
  <si>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</si>
  <si>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</si>
  <si>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</si>
  <si>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</si>
  <si>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</si>
  <si>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</si>
  <si>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</si>
  <si>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</si>
  <si>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</si>
  <si>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</si>
  <si>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</si>
  <si>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</si>
  <si>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</si>
  <si>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</si>
  <si>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</si>
  <si>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</si>
  <si>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</si>
  <si>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</si>
  <si>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</si>
  <si>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</si>
  <si>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</si>
  <si>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</si>
  <si>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</si>
  <si>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</si>
  <si>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</si>
  <si>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</si>
  <si>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</si>
  <si>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</si>
  <si>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</si>
  <si>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</si>
  <si>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</si>
  <si>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</si>
  <si>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</si>
  <si>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</si>
  <si>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</si>
  <si>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</si>
  <si>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</si>
  <si>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</si>
  <si>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</si>
  <si>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</si>
  <si>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</si>
  <si>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</si>
  <si>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</si>
  <si>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</si>
  <si>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</si>
  <si>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</si>
  <si>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</si>
  <si>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</si>
  <si>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</si>
  <si>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</si>
  <si>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</si>
  <si>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</si>
  <si>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</si>
  <si>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</si>
  <si>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</si>
  <si>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</si>
  <si>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</si>
  <si>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</si>
  <si>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</si>
  <si>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</si>
  <si>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</si>
  <si>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</si>
  <si>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</si>
  <si>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</si>
  <si>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</si>
  <si>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</si>
  <si>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</si>
  <si>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</si>
  <si>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</si>
  <si>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</si>
  <si>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</si>
  <si>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</si>
  <si>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</si>
  <si>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</si>
  <si>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</si>
  <si>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</si>
  <si>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</si>
  <si>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</si>
  <si>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</si>
  <si>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</si>
  <si>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</si>
  <si>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</si>
  <si>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</si>
  <si>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</si>
  <si>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</si>
  <si>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</si>
  <si>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</si>
  <si>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</si>
  <si>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</si>
  <si>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</si>
  <si>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</si>
  <si>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</si>
  <si>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</si>
  <si>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</si>
  <si>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</si>
  <si>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</si>
  <si>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</si>
  <si>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</si>
  <si>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</si>
  <si>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</si>
  <si>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</si>
  <si>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</si>
  <si>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</si>
  <si>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</si>
  <si>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</si>
  <si>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</si>
  <si>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</si>
  <si>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</si>
  <si>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</si>
  <si>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</si>
  <si>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</si>
  <si>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</si>
  <si>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</si>
  <si>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</si>
  <si>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</si>
  <si>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</si>
  <si>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</si>
  <si>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</si>
  <si>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</si>
  <si>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</si>
  <si>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</si>
  <si>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</si>
  <si>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</si>
  <si>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</si>
  <si>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</si>
  <si>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</si>
  <si>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</si>
  <si>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</si>
  <si>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</si>
  <si>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</si>
  <si>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</si>
  <si>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</si>
  <si>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</si>
  <si>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</si>
  <si>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</si>
  <si>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</si>
  <si>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</si>
  <si>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</si>
  <si>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</si>
  <si>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</si>
  <si>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</si>
  <si>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</si>
  <si>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</si>
  <si>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</si>
  <si>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</si>
  <si>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</si>
  <si>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</si>
  <si>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</si>
  <si>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</si>
  <si>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</si>
  <si>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</si>
  <si>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</si>
  <si>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</si>
  <si>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</si>
  <si>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</si>
  <si>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</si>
  <si>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</si>
  <si>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</si>
  <si>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</si>
  <si>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</si>
  <si>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</si>
  <si>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</si>
  <si>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</si>
  <si>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</si>
  <si>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</si>
  <si>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</si>
  <si>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</si>
  <si>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</si>
  <si>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</si>
  <si>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</si>
  <si>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</si>
  <si>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</si>
  <si>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</si>
  <si>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</si>
  <si>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</si>
  <si>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</si>
  <si>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</si>
  <si>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</si>
  <si>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</si>
  <si>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</si>
  <si>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</si>
  <si>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</si>
  <si>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</si>
  <si>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</si>
  <si>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</si>
  <si>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</si>
  <si>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</si>
  <si>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</si>
  <si>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</si>
  <si>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</si>
  <si>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</si>
  <si>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</si>
  <si>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</si>
  <si>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</si>
  <si>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</si>
  <si>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</si>
  <si>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</si>
  <si>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</si>
  <si>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</si>
  <si>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</si>
  <si>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</si>
  <si>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</si>
  <si>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</si>
  <si>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</si>
  <si>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</si>
  <si>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</si>
  <si>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</si>
  <si>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</si>
  <si>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</si>
  <si>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</si>
  <si>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</si>
  <si>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</si>
  <si>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</si>
  <si>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</si>
  <si>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</si>
  <si>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</si>
  <si>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</si>
  <si>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</si>
  <si>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</si>
  <si>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</si>
  <si>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</si>
  <si>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</si>
  <si>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</si>
  <si>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</si>
  <si>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</si>
  <si>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</si>
  <si>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</si>
  <si>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</si>
  <si>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</si>
  <si>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</si>
  <si>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</si>
  <si>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</si>
  <si>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</si>
  <si>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</si>
  <si>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</si>
  <si>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</si>
  <si>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</si>
  <si>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</si>
  <si>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</si>
  <si>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</si>
  <si>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</si>
  <si>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</si>
  <si>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</si>
  <si>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</si>
  <si>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</si>
  <si>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</si>
  <si>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</si>
  <si>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</si>
  <si>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</si>
  <si>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</si>
  <si>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</si>
  <si>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</si>
  <si>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</si>
  <si>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</si>
  <si>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</si>
  <si>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</si>
  <si>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</si>
  <si>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</si>
  <si>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</si>
  <si>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</si>
  <si>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</si>
  <si>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</si>
  <si>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</si>
  <si>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</si>
  <si>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</si>
  <si>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</si>
  <si>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</si>
  <si>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</si>
  <si>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</si>
  <si>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</si>
  <si>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</si>
  <si>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</si>
  <si>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</si>
  <si>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</si>
  <si>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</si>
  <si>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</si>
  <si>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</si>
  <si>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</si>
  <si>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</si>
  <si>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</si>
  <si>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</si>
  <si>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</si>
  <si>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</si>
  <si>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</si>
  <si>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</si>
  <si>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</si>
  <si>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</si>
  <si>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</si>
  <si>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</si>
  <si>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</si>
  <si>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</si>
  <si>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</si>
  <si>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</si>
  <si>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</si>
  <si>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</si>
  <si>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</si>
  <si>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</si>
  <si>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</si>
  <si>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</si>
  <si>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</si>
  <si>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</si>
  <si>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</si>
  <si>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</si>
  <si>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</si>
  <si>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</si>
  <si>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</si>
  <si>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</si>
  <si>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</si>
  <si>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</si>
  <si>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</si>
  <si>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</si>
  <si>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</si>
  <si>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</si>
  <si>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</si>
  <si>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</si>
  <si>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</si>
  <si>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</si>
  <si>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</si>
  <si>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</si>
  <si>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</si>
  <si>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</si>
  <si>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</si>
  <si>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</si>
  <si>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</si>
  <si>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</si>
  <si>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</si>
  <si>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</si>
  <si>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</si>
  <si>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</si>
  <si>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</si>
  <si>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</si>
  <si>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</si>
  <si>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</si>
  <si>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</si>
  <si>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</si>
  <si>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</si>
  <si>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</si>
  <si>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</si>
  <si>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</si>
  <si>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</si>
  <si>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</si>
  <si>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</si>
  <si>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</si>
  <si>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</si>
  <si>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</si>
  <si>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</si>
  <si>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</si>
  <si>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</si>
  <si>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</si>
  <si>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</si>
  <si>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</si>
  <si>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</si>
  <si>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</si>
  <si>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</si>
  <si>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</si>
  <si>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</si>
  <si>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</si>
  <si>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</si>
  <si>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</si>
  <si>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</si>
  <si>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</si>
  <si>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</si>
  <si>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</si>
  <si>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</si>
  <si>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</si>
  <si>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</si>
  <si>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</si>
  <si>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</si>
  <si>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</si>
  <si>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</si>
  <si>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</si>
  <si>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</si>
  <si>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</si>
  <si>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</si>
  <si>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</si>
  <si>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</si>
  <si>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</si>
  <si>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</si>
  <si>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</si>
  <si>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</si>
  <si>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</si>
  <si>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</si>
  <si>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</si>
  <si>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</si>
  <si>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</si>
  <si>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</si>
  <si>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</si>
  <si>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</si>
  <si>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</si>
  <si>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</si>
  <si>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</si>
  <si>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</si>
  <si>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</si>
  <si>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</si>
  <si>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</si>
  <si>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</si>
  <si>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</si>
  <si>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</si>
  <si>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</si>
  <si>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</si>
  <si>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</si>
  <si>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</si>
  <si>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</si>
  <si>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</si>
  <si>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</si>
  <si>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</si>
  <si>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</si>
  <si>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</si>
  <si>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</si>
  <si>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</si>
  <si>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</si>
  <si>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</si>
  <si>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</si>
  <si>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</si>
  <si>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</si>
  <si>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</si>
  <si>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</si>
  <si>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</si>
  <si>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</si>
  <si>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</si>
  <si>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</si>
  <si>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</si>
  <si>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</si>
  <si>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</si>
  <si>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</si>
  <si>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</si>
  <si>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</si>
  <si>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</si>
  <si>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</si>
  <si>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</si>
  <si>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</si>
  <si>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</si>
  <si>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</si>
  <si>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</si>
  <si>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</si>
  <si>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</si>
  <si>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</si>
  <si>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</si>
  <si>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</si>
  <si>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</si>
  <si>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</si>
  <si>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</si>
  <si>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</si>
  <si>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</si>
  <si>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</si>
  <si>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</si>
  <si>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</si>
  <si>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</si>
  <si>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</si>
  <si>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</si>
  <si>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</si>
  <si>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</si>
  <si>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</si>
  <si>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</si>
  <si>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</si>
  <si>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</si>
  <si>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</si>
  <si>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</si>
  <si>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</si>
  <si>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</si>
  <si>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</si>
  <si>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</si>
  <si>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</si>
  <si>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</si>
  <si>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</si>
  <si>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</si>
  <si>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</si>
  <si>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</si>
  <si>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</si>
  <si>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</si>
  <si>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</si>
  <si>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</si>
  <si>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</si>
  <si>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</si>
  <si>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</si>
  <si>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</si>
  <si>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</si>
  <si>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</si>
  <si>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</si>
  <si>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</si>
  <si>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</si>
  <si>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</si>
  <si>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</si>
  <si>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</si>
  <si>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</si>
  <si>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</si>
  <si>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</si>
  <si>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</si>
  <si>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</si>
  <si>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</si>
  <si>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</si>
  <si>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</si>
  <si>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</si>
  <si>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</si>
  <si>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</si>
  <si>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</si>
  <si>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</si>
  <si>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</si>
  <si>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</si>
  <si>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</si>
  <si>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</si>
  <si>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</si>
  <si>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</si>
  <si>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</si>
  <si>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</si>
  <si>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</si>
  <si>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</si>
  <si>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</si>
  <si>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</si>
  <si>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</si>
  <si>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</si>
  <si>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</si>
  <si>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</si>
  <si>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</si>
  <si>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</si>
  <si>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</si>
  <si>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</si>
  <si>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</si>
  <si>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</si>
  <si>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</si>
  <si>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</si>
  <si>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</si>
  <si>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</si>
  <si>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</si>
  <si>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</si>
  <si>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</si>
  <si>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</si>
  <si>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</si>
  <si>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</si>
  <si>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</si>
  <si>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</si>
  <si>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</si>
  <si>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</si>
  <si>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</si>
  <si>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</si>
  <si>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</si>
  <si>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</si>
  <si>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</si>
  <si>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</si>
  <si>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</si>
  <si>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</si>
  <si>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</si>
  <si>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</si>
  <si>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</si>
  <si>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</si>
  <si>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</si>
  <si>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</si>
  <si>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</si>
  <si>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</si>
  <si>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</si>
  <si>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</si>
  <si>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</si>
  <si>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</si>
  <si>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</si>
  <si>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</si>
  <si>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</si>
  <si>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</si>
  <si>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</si>
  <si>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</si>
  <si>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</si>
  <si>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</si>
  <si>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</si>
  <si>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</si>
  <si>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</si>
  <si>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</si>
  <si>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</si>
  <si>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</si>
  <si>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</si>
  <si>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</si>
  <si>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</si>
  <si>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</si>
  <si>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</si>
  <si>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</si>
  <si>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</si>
  <si>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</si>
  <si>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</si>
  <si>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</si>
  <si>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</si>
  <si>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</si>
  <si>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</si>
  <si>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</si>
  <si>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</si>
  <si>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</si>
  <si>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</si>
  <si>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</si>
  <si>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</si>
  <si>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</si>
  <si>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</si>
  <si>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</si>
  <si>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</si>
  <si>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</si>
  <si>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</si>
  <si>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</si>
  <si>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</si>
  <si>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</si>
  <si>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</si>
  <si>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</si>
  <si>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</si>
  <si>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</si>
  <si>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</si>
  <si>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</si>
  <si>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</si>
  <si>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</si>
  <si>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</si>
  <si>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</si>
  <si>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</si>
  <si>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</si>
  <si>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</si>
  <si>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</si>
  <si>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</si>
  <si>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</si>
  <si>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</si>
  <si>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</si>
  <si>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</si>
  <si>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</si>
  <si>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</si>
  <si>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</si>
  <si>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</si>
  <si>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</si>
  <si>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</si>
  <si>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</si>
  <si>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</si>
  <si>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</si>
  <si>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</si>
  <si>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</si>
  <si>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</si>
  <si>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</si>
  <si>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</si>
  <si>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</si>
  <si>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</si>
  <si>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</si>
  <si>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</si>
  <si>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</si>
  <si>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</si>
  <si>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</si>
  <si>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</si>
  <si>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</si>
  <si>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</si>
  <si>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</si>
  <si>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</si>
  <si>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</si>
  <si>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</si>
  <si>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</si>
  <si>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</si>
  <si>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</si>
  <si>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</si>
  <si>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</si>
  <si>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</si>
  <si>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</si>
  <si>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</si>
  <si>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</si>
  <si>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</si>
  <si>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</si>
  <si>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</si>
  <si>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</si>
  <si>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</si>
  <si>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</si>
  <si>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</si>
  <si>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</si>
  <si>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</si>
  <si>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</si>
  <si>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</si>
  <si>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</si>
  <si>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</si>
  <si>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</si>
  <si>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</si>
  <si>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</si>
  <si>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</si>
  <si>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</si>
  <si>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</si>
  <si>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</si>
  <si>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</si>
  <si>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</si>
  <si>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</si>
  <si>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</si>
  <si>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</si>
  <si>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</si>
  <si>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</si>
  <si>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</si>
  <si>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</si>
  <si>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</si>
  <si>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</si>
  <si>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</si>
  <si>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</si>
  <si>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</si>
  <si>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</si>
  <si>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</si>
  <si>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</si>
  <si>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</si>
  <si>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</si>
  <si>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</si>
  <si>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</si>
  <si>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</si>
  <si>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</si>
  <si>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</si>
  <si>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</si>
  <si>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</si>
  <si>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</si>
  <si>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</si>
  <si>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</si>
  <si>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</si>
  <si>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</si>
  <si>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</si>
  <si>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</si>
  <si>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</si>
  <si>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</si>
  <si>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</si>
  <si>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</si>
  <si>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</si>
  <si>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</si>
  <si>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</si>
  <si>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</si>
  <si>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</si>
  <si>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</si>
  <si>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</si>
  <si>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</si>
  <si>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</si>
  <si>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</si>
  <si>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</si>
  <si>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</si>
  <si>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</si>
  <si>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</si>
  <si>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</si>
  <si>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</si>
  <si>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</si>
  <si>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</si>
  <si>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</si>
  <si>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</si>
  <si>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</si>
  <si>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</si>
  <si>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</si>
  <si>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</si>
  <si>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</si>
  <si>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</si>
  <si>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</si>
  <si>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</si>
  <si>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</si>
  <si>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</si>
  <si>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</si>
  <si>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</si>
  <si>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</si>
  <si>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</si>
  <si>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</si>
  <si>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</si>
  <si>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</si>
  <si>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</si>
  <si>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</si>
  <si>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</si>
  <si>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</si>
  <si>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</si>
  <si>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</si>
  <si>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</si>
  <si>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</si>
  <si>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</si>
  <si>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</si>
  <si>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</si>
  <si>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</si>
  <si>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</si>
  <si>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</si>
  <si>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</si>
  <si>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</si>
  <si>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</si>
  <si>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</si>
  <si>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</si>
  <si>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</si>
  <si>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</si>
  <si>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</si>
  <si>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</si>
  <si>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</si>
  <si>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</si>
  <si>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</si>
  <si>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</si>
  <si>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</si>
  <si>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</si>
  <si>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</si>
  <si>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</si>
  <si>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</si>
  <si>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</si>
  <si>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</si>
  <si>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</si>
  <si>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</si>
  <si>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</si>
  <si>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</si>
  <si>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</si>
  <si>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</si>
  <si>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</si>
  <si>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</si>
  <si>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</si>
  <si>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</si>
  <si>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</si>
  <si>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</si>
  <si>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</si>
  <si>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</si>
  <si>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</si>
  <si>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</si>
  <si>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</si>
  <si>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</si>
  <si>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</si>
  <si>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</si>
  <si>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</si>
  <si>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</si>
  <si>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</si>
  <si>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</si>
  <si>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</si>
  <si>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</si>
  <si>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</si>
  <si>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</si>
  <si>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</si>
  <si>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</si>
  <si>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</si>
  <si>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</si>
  <si>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</si>
  <si>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</si>
  <si>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</si>
  <si>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</si>
  <si>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</si>
  <si>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</si>
  <si>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</si>
  <si>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</si>
  <si>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</si>
  <si>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</si>
  <si>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</si>
  <si>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</si>
  <si>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</si>
  <si>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</si>
  <si>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</si>
  <si>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</si>
  <si>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</si>
  <si>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</si>
  <si>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</si>
  <si>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</si>
  <si>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</si>
  <si>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</si>
  <si>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</si>
  <si>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</si>
  <si>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</si>
  <si>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</si>
  <si>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</si>
  <si>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</si>
  <si>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</si>
  <si>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</si>
  <si>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</si>
  <si>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</si>
  <si>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</si>
  <si>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</si>
  <si>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</si>
  <si>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</si>
  <si>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</si>
  <si>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</si>
  <si>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</si>
  <si>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</si>
  <si>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</si>
  <si>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</si>
  <si>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</si>
  <si>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</si>
  <si>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</si>
  <si>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</si>
  <si>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</si>
  <si>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</si>
  <si>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</si>
  <si>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</si>
  <si>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</si>
  <si>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</si>
  <si>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</si>
  <si>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</si>
  <si>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</si>
  <si>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</si>
  <si>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</si>
  <si>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</si>
  <si>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</si>
  <si>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</si>
  <si>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</si>
  <si>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</si>
  <si>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</si>
  <si>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</si>
  <si>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</si>
  <si>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</si>
  <si>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</si>
  <si>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</si>
  <si>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</si>
  <si>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</si>
  <si>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</si>
  <si>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</si>
  <si>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</si>
  <si>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</si>
  <si>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</si>
  <si>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</si>
  <si>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</si>
  <si>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</si>
  <si>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</si>
  <si>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</si>
  <si>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</si>
  <si>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</si>
  <si>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</si>
  <si>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</si>
  <si>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</si>
  <si>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</si>
  <si>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</si>
  <si>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</si>
  <si>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</si>
  <si>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</si>
  <si>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</si>
  <si>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</si>
  <si>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</si>
  <si>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</si>
  <si>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</si>
  <si>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</si>
  <si>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</si>
  <si>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</si>
  <si>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</si>
  <si>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</si>
  <si>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</si>
  <si>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</si>
  <si>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</si>
  <si>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</si>
  <si>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</si>
  <si>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</si>
  <si>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</si>
  <si>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</si>
  <si>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</si>
  <si>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</si>
  <si>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</si>
  <si>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</si>
  <si>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</si>
  <si>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</si>
  <si>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</si>
  <si>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</si>
  <si>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</si>
  <si>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</si>
  <si>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</si>
  <si>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</si>
  <si>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</si>
  <si>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</si>
  <si>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</si>
  <si>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</si>
  <si>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</si>
  <si>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</si>
  <si>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</si>
  <si>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</si>
  <si>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</si>
  <si>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</si>
  <si>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</si>
  <si>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</si>
  <si>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</si>
  <si>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</si>
  <si>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</si>
  <si>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</si>
  <si>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</si>
  <si>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</si>
  <si>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</si>
  <si>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</si>
  <si>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</si>
  <si>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</si>
  <si>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</si>
  <si>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</si>
  <si>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</si>
  <si>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</si>
  <si>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</si>
  <si>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</si>
  <si>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</si>
  <si>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</si>
  <si>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</si>
  <si>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</si>
  <si>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</si>
  <si>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</si>
  <si>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</si>
  <si>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</si>
  <si>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</si>
  <si>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</si>
  <si>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</si>
  <si>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</si>
  <si>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</si>
  <si>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</si>
  <si>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</si>
  <si>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</si>
  <si>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</si>
  <si>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</si>
  <si>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</si>
  <si>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</si>
  <si>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</si>
  <si>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</si>
  <si>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</si>
  <si>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</si>
  <si>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</si>
  <si>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</si>
  <si>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</si>
  <si>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</si>
  <si>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</si>
  <si>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</si>
  <si>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</si>
  <si>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</si>
  <si>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</si>
  <si>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</si>
  <si>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</si>
  <si>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</si>
  <si>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</si>
  <si>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</si>
  <si>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</si>
  <si>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</si>
  <si>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</si>
  <si>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</si>
  <si>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</si>
  <si>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</si>
  <si>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</si>
  <si>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</si>
  <si>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</si>
  <si>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</si>
  <si>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</si>
  <si>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</si>
  <si>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</si>
  <si>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</si>
  <si>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</si>
  <si>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</si>
  <si>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</si>
  <si>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</si>
  <si>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</si>
  <si>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</si>
  <si>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</si>
  <si>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</si>
  <si>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</si>
  <si>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</si>
  <si>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</si>
  <si>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</si>
  <si>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</si>
  <si>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</si>
  <si>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</si>
  <si>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</si>
  <si>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</si>
  <si>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</si>
  <si>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</si>
  <si>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</si>
  <si>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</si>
  <si>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</si>
  <si>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</si>
  <si>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</si>
  <si>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</si>
  <si>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</si>
  <si>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</si>
  <si>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</si>
  <si>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</si>
  <si>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</si>
  <si>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</si>
  <si>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</si>
  <si>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</si>
  <si>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</si>
  <si>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</si>
  <si>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</si>
  <si>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</si>
  <si>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</si>
  <si>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</si>
  <si>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</si>
  <si>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</si>
  <si>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</si>
  <si>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</si>
  <si>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</si>
  <si>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</si>
  <si>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</si>
  <si>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</si>
  <si>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</si>
  <si>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</si>
  <si>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</si>
  <si>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</si>
  <si>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</si>
  <si>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</si>
  <si>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</si>
  <si>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</si>
  <si>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</si>
  <si>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</si>
  <si>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</si>
  <si>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</si>
  <si>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</si>
  <si>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</si>
  <si>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</si>
  <si>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</si>
  <si>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</si>
  <si>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</si>
  <si>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</si>
  <si>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</si>
  <si>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</si>
  <si>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</si>
  <si>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</si>
  <si>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</si>
  <si>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</si>
  <si>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</si>
  <si>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</si>
  <si>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</si>
  <si>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</si>
  <si>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</si>
  <si>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</si>
  <si>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</si>
  <si>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</si>
  <si>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</si>
  <si>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</si>
  <si>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</si>
  <si>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</si>
  <si>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</si>
  <si>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</si>
  <si>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</si>
  <si>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</si>
  <si>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</si>
  <si>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</si>
  <si>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</si>
  <si>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</si>
  <si>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</si>
  <si>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</si>
  <si>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</si>
  <si>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</si>
  <si>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</si>
  <si>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</si>
  <si>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</si>
  <si>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</si>
  <si>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</si>
  <si>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</si>
  <si>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</si>
  <si>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</si>
  <si>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</si>
  <si>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</si>
  <si>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</si>
  <si>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</si>
  <si>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</si>
  <si>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</si>
  <si>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</si>
  <si>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</si>
  <si>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</si>
  <si>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</si>
  <si>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</si>
  <si>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</si>
  <si>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</si>
  <si>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</si>
  <si>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</si>
  <si>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</si>
  <si>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</si>
  <si>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</si>
  <si>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</si>
  <si>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</si>
  <si>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</si>
  <si>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</si>
  <si>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</si>
  <si>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</si>
  <si>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</si>
  <si>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</si>
  <si>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</si>
  <si>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</si>
  <si>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</si>
  <si>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</si>
  <si>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</si>
  <si>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</si>
  <si>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</si>
  <si>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</si>
  <si>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</si>
  <si>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</si>
  <si>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</si>
  <si>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</si>
  <si>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</si>
  <si>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</si>
  <si>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</si>
  <si>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</si>
  <si>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</si>
  <si>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</si>
  <si>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</si>
  <si>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</si>
  <si>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</si>
  <si>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</si>
  <si>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</si>
  <si>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</si>
  <si>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</si>
  <si>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</si>
  <si>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</si>
  <si>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</si>
  <si>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</si>
  <si>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</si>
  <si>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</si>
  <si>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</si>
  <si>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</si>
  <si>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</si>
  <si>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</si>
  <si>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</si>
  <si>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</si>
  <si>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</si>
  <si>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</si>
  <si>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</si>
  <si>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</si>
  <si>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</si>
  <si>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</si>
  <si>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</si>
  <si>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</si>
  <si>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</si>
  <si>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</si>
  <si>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</si>
  <si>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</si>
  <si>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</si>
  <si>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</si>
  <si>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</si>
  <si>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</si>
  <si>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</si>
  <si>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</si>
  <si>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</si>
  <si>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</si>
  <si>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</si>
  <si>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</si>
  <si>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</si>
  <si>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</si>
  <si>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</si>
  <si>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</si>
  <si>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</si>
  <si>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</si>
  <si>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</si>
  <si>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</si>
  <si>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</si>
  <si>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</si>
  <si>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</si>
  <si>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</si>
  <si>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</si>
  <si>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</si>
  <si>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</si>
  <si>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</si>
  <si>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</si>
  <si>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</si>
  <si>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</si>
  <si>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</si>
  <si>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</si>
  <si>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</si>
  <si>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</si>
  <si>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</si>
  <si>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</si>
  <si>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</si>
  <si>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</si>
  <si>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</si>
  <si>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</si>
  <si>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</si>
  <si>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</si>
  <si>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</si>
  <si>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</si>
  <si>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</si>
  <si>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</si>
  <si>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</si>
  <si>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</si>
  <si>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</si>
  <si>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</si>
  <si>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</si>
  <si>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</si>
  <si>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</si>
  <si>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</si>
  <si>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</si>
  <si>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</si>
  <si>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</si>
  <si>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</si>
  <si>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</si>
  <si>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</si>
  <si>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</si>
  <si>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</si>
  <si>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</si>
  <si>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</si>
  <si>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</si>
  <si>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</si>
  <si>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</si>
  <si>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</si>
  <si>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</si>
  <si>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</si>
  <si>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</si>
  <si>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</si>
  <si>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</si>
  <si>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</si>
  <si>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</si>
  <si>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</si>
  <si>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</si>
  <si>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</si>
  <si>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</si>
  <si>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</si>
  <si>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</si>
  <si>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</si>
  <si>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</si>
  <si>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</si>
  <si>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</si>
  <si>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</si>
  <si>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</si>
  <si>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</si>
  <si>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</si>
  <si>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</si>
  <si>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</si>
  <si>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</si>
  <si>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</si>
  <si>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</si>
  <si>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</si>
  <si>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</si>
  <si>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</si>
  <si>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</si>
  <si>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</si>
  <si>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</si>
  <si>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</si>
  <si>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</si>
  <si>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</si>
  <si>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</si>
  <si>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</si>
  <si>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</si>
  <si>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</si>
  <si>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</si>
  <si>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</si>
  <si>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</si>
  <si>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</si>
  <si>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</si>
  <si>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</si>
  <si>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</si>
  <si>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</si>
  <si>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</si>
  <si>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</si>
  <si>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</si>
  <si>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</si>
  <si>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</si>
  <si>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</si>
  <si>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</si>
  <si>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</si>
  <si>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</si>
  <si>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</si>
  <si>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</si>
  <si>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</si>
  <si>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</si>
  <si>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</si>
  <si>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</si>
  <si>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</si>
  <si>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</si>
  <si>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</si>
  <si>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</si>
  <si>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</si>
  <si>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</si>
  <si>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</si>
  <si>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</si>
  <si>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</si>
  <si>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</si>
  <si>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</si>
  <si>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</si>
  <si>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</si>
  <si>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</si>
  <si>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</si>
  <si>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</si>
  <si>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</si>
  <si>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</si>
  <si>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</si>
  <si>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</si>
  <si>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</si>
  <si>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</si>
  <si>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</si>
  <si>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</si>
  <si>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</si>
  <si>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</si>
  <si>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</si>
  <si>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</si>
  <si>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</si>
  <si>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</si>
  <si>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</si>
  <si>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</si>
  <si>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</si>
  <si>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</si>
  <si>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</si>
  <si>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</si>
  <si>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</si>
  <si>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</si>
  <si>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</si>
  <si>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</si>
  <si>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</si>
  <si>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</si>
  <si>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</si>
  <si>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</si>
  <si>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</si>
  <si>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</si>
  <si>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</si>
  <si>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</si>
  <si>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</si>
  <si>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</si>
  <si>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</si>
  <si>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</si>
  <si>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</si>
  <si>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</si>
  <si>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</si>
  <si>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</si>
  <si>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</si>
  <si>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</si>
  <si>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</si>
  <si>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</si>
  <si>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</si>
  <si>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</si>
  <si>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</si>
  <si>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</si>
  <si>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</si>
  <si>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</si>
  <si>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</si>
  <si>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</si>
  <si>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</si>
  <si>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</si>
  <si>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</si>
  <si>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</si>
  <si>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</si>
  <si>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</si>
  <si>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</si>
  <si>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</si>
  <si>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</si>
  <si>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</si>
  <si>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</si>
  <si>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</si>
  <si>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</si>
  <si>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</si>
  <si>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</si>
  <si>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</si>
  <si>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</si>
  <si>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</si>
  <si>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</si>
  <si>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</si>
  <si>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</si>
  <si>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</si>
  <si>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</si>
  <si>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</si>
  <si>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</si>
  <si>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</si>
  <si>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</si>
  <si>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</si>
  <si>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</si>
  <si>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</si>
  <si>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</si>
  <si>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</si>
  <si>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</si>
  <si>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</si>
  <si>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</si>
  <si>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</si>
  <si>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</si>
  <si>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</si>
  <si>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</si>
  <si>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</si>
  <si>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</si>
  <si>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</si>
  <si>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</si>
  <si>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</si>
  <si>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</si>
  <si>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</si>
  <si>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</si>
  <si>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</si>
  <si>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</si>
  <si>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</si>
  <si>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</si>
  <si>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</si>
  <si>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</si>
  <si>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</si>
  <si>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</si>
  <si>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</si>
  <si>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</si>
  <si>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</si>
  <si>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</si>
  <si>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</si>
  <si>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</si>
  <si>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</si>
  <si>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</si>
  <si>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</si>
  <si>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</si>
  <si>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</si>
  <si>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</si>
  <si>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</si>
  <si>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</si>
  <si>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</si>
  <si>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</si>
  <si>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</si>
  <si>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</si>
  <si>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</si>
  <si>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</si>
  <si>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</si>
  <si>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</si>
  <si>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</si>
  <si>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</si>
  <si>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</si>
  <si>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</si>
  <si>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</si>
  <si>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</si>
  <si>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</si>
  <si>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</si>
  <si>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</si>
  <si>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</si>
  <si>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</si>
  <si>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</si>
  <si>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</si>
  <si>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</si>
  <si>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</si>
  <si>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</si>
  <si>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</si>
  <si>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</si>
  <si>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</si>
  <si>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</si>
  <si>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</si>
  <si>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</si>
  <si>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</si>
  <si>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</si>
  <si>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</si>
  <si>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</si>
  <si>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</si>
  <si>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</si>
  <si>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</si>
  <si>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</si>
  <si>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</si>
  <si>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</si>
  <si>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</si>
  <si>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</si>
  <si>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</si>
  <si>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</si>
  <si>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</si>
  <si>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</si>
  <si>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</si>
  <si>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</si>
  <si>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</si>
  <si>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</si>
  <si>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</si>
  <si>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</si>
  <si>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</si>
  <si>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</si>
  <si>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</si>
  <si>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</si>
  <si>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</si>
  <si>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</si>
  <si>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</si>
  <si>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</si>
  <si>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</si>
  <si>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</si>
  <si>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</si>
  <si>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</si>
  <si>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</si>
  <si>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</si>
  <si>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</si>
  <si>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</si>
  <si>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</si>
  <si>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</si>
  <si>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</si>
  <si>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</si>
  <si>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</si>
  <si>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</si>
  <si>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</si>
  <si>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</si>
  <si>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</si>
  <si>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</si>
  <si>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</si>
  <si>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</si>
  <si>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</si>
  <si>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</si>
  <si>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</si>
  <si>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</si>
  <si>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</si>
  <si>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</si>
  <si>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</si>
  <si>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</si>
  <si>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</si>
  <si>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</si>
  <si>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</si>
  <si>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</si>
  <si>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</si>
  <si>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</si>
  <si>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</si>
  <si>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</si>
  <si>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</si>
  <si>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</si>
  <si>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</si>
  <si>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</si>
  <si>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</si>
  <si>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</si>
  <si>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</si>
  <si>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</si>
  <si>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</si>
  <si>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</si>
  <si>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</si>
  <si>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</si>
  <si>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</si>
  <si>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</si>
  <si>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</si>
  <si>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</si>
  <si>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</si>
  <si>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</si>
  <si>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</si>
  <si>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</si>
  <si>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</si>
  <si>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</si>
  <si>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</si>
  <si>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</si>
  <si>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</si>
  <si>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</si>
  <si>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</si>
  <si>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</si>
  <si>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</si>
  <si>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</si>
  <si>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</si>
  <si>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</si>
  <si>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</si>
  <si>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</si>
  <si>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</si>
  <si>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</si>
  <si>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</si>
  <si>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</si>
  <si>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</si>
  <si>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</si>
  <si>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</si>
  <si>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</si>
  <si>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</si>
  <si>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</si>
  <si>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</si>
  <si>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</si>
  <si>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</si>
  <si>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</si>
  <si>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</si>
  <si>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</si>
  <si>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</si>
  <si>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</si>
  <si>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</si>
  <si>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</si>
  <si>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</si>
  <si>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</si>
  <si>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</si>
  <si>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</si>
  <si>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</si>
  <si>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</si>
  <si>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</si>
  <si>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</si>
  <si>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</si>
  <si>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</si>
  <si>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</si>
  <si>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</si>
  <si>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</si>
  <si>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</si>
  <si>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</si>
  <si>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</si>
  <si>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</si>
  <si>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</si>
  <si>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</si>
  <si>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</si>
  <si>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</si>
  <si>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</si>
  <si>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</si>
  <si>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</si>
  <si>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</si>
  <si>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</si>
  <si>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</si>
  <si>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</si>
  <si>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</si>
  <si>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</si>
  <si>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</si>
  <si>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</si>
  <si>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</si>
  <si>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</si>
  <si>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</si>
  <si>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</si>
  <si>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</si>
  <si>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</si>
  <si>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</si>
  <si>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</si>
  <si>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</si>
  <si>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</si>
  <si>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</si>
  <si>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</si>
  <si>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</si>
  <si>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</si>
  <si>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</si>
  <si>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</si>
  <si>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</si>
  <si>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</si>
  <si>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</si>
  <si>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</si>
  <si>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</si>
  <si>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</si>
  <si>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</si>
  <si>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</si>
  <si>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</si>
  <si>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</si>
  <si>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</si>
  <si>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</si>
  <si>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</si>
  <si>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</si>
  <si>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</si>
  <si>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</si>
  <si>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</si>
  <si>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</si>
  <si>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</si>
  <si>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</si>
  <si>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</si>
  <si>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</si>
  <si>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</si>
  <si>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</si>
  <si>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</si>
  <si>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</si>
  <si>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</si>
  <si>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</si>
  <si>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</si>
  <si>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</si>
  <si>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</si>
  <si>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</si>
  <si>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</si>
  <si>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</si>
  <si>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</si>
  <si>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</si>
  <si>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</si>
  <si>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</si>
  <si>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</si>
  <si>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</si>
  <si>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</si>
  <si>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</si>
  <si>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</si>
  <si>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</si>
  <si>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</si>
  <si>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</si>
  <si>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</si>
  <si>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</si>
  <si>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</si>
  <si>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</si>
  <si>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</si>
  <si>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</si>
  <si>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</si>
  <si>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</si>
  <si>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</si>
  <si>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</si>
  <si>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</si>
  <si>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</si>
  <si>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</si>
  <si>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</si>
  <si>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</si>
  <si>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</si>
  <si>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</si>
  <si>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</si>
  <si>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</si>
  <si>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</si>
  <si>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</si>
  <si>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</si>
  <si>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</si>
  <si>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</si>
  <si>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</si>
  <si>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</si>
  <si>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2 Gavetas Vacías+ 1 Fallando</t>
  </si>
  <si>
    <t>3335977297</t>
  </si>
  <si>
    <t>3335978155</t>
  </si>
  <si>
    <t>3335978049</t>
  </si>
  <si>
    <t>3335978371</t>
  </si>
  <si>
    <t>3335978526 </t>
  </si>
  <si>
    <t>3335978710</t>
  </si>
  <si>
    <t>3335978817</t>
  </si>
  <si>
    <t xml:space="preserve">Gonzalez Ceballos, Dionisio </t>
  </si>
  <si>
    <t>3335978747 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</si>
  <si>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</si>
  <si>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</si>
  <si>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</si>
  <si>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</si>
  <si>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</si>
  <si>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</si>
  <si>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</si>
  <si>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</si>
  <si>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</si>
  <si>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</si>
  <si>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</si>
  <si>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</si>
  <si>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</si>
  <si>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</si>
  <si>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</si>
  <si>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</si>
  <si>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</si>
  <si>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</si>
  <si>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</si>
  <si>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</si>
  <si>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</si>
  <si>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</si>
  <si>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</si>
  <si>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3335979861</t>
  </si>
  <si>
    <t>3335979858</t>
  </si>
  <si>
    <t>3335979820</t>
  </si>
  <si>
    <t>3335980137</t>
  </si>
  <si>
    <t>3335980135</t>
  </si>
  <si>
    <t>3335980108</t>
  </si>
  <si>
    <t>3335980106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</si>
  <si>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</si>
  <si>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</si>
  <si>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</si>
  <si>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</si>
  <si>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</si>
  <si>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</si>
  <si>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</si>
  <si>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</si>
  <si>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</si>
  <si>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3335980173</t>
  </si>
  <si>
    <t>3335980147</t>
  </si>
  <si>
    <t>3335980146</t>
  </si>
  <si>
    <t>3335980144</t>
  </si>
  <si>
    <t>3335980143</t>
  </si>
  <si>
    <t>FALLA NO CONFRIMADA</t>
  </si>
  <si>
    <t>06 Agosto de 2021</t>
  </si>
  <si>
    <t>RETIRADO POR REUBICACION</t>
  </si>
  <si>
    <t>3335980187</t>
  </si>
  <si>
    <t>3335980186</t>
  </si>
  <si>
    <t>3335980185</t>
  </si>
  <si>
    <t>3335980184</t>
  </si>
  <si>
    <t>3335980182</t>
  </si>
  <si>
    <t>3335980177</t>
  </si>
  <si>
    <t>3335980176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</si>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</sst>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7"/>
      <tableStyleElement type="headerRow" dxfId="366"/>
      <tableStyleElement type="totalRow" dxfId="365"/>
      <tableStyleElement type="firstColumn" dxfId="364"/>
      <tableStyleElement type="lastColumn" dxfId="363"/>
      <tableStyleElement type="firstRowStripe" dxfId="362"/>
      <tableStyleElement type="firstColumnStripe" dxfId="3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31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6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31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66" t="s">
        <v>2673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3" priority="99385"/>
  </conditionalFormatting>
  <conditionalFormatting sqref="E3">
    <cfRule type="duplicateValues" dxfId="102" priority="121748"/>
  </conditionalFormatting>
  <conditionalFormatting sqref="E3">
    <cfRule type="duplicateValues" dxfId="101" priority="121749"/>
    <cfRule type="duplicateValues" dxfId="100" priority="121750"/>
  </conditionalFormatting>
  <conditionalFormatting sqref="E3">
    <cfRule type="duplicateValues" dxfId="99" priority="121751"/>
    <cfRule type="duplicateValues" dxfId="98" priority="121752"/>
    <cfRule type="duplicateValues" dxfId="97" priority="121753"/>
    <cfRule type="duplicateValues" dxfId="96" priority="121754"/>
  </conditionalFormatting>
  <conditionalFormatting sqref="B3">
    <cfRule type="duplicateValues" dxfId="95" priority="121755"/>
  </conditionalFormatting>
  <conditionalFormatting sqref="E4">
    <cfRule type="duplicateValues" dxfId="94" priority="100"/>
  </conditionalFormatting>
  <conditionalFormatting sqref="E4">
    <cfRule type="duplicateValues" dxfId="93" priority="97"/>
    <cfRule type="duplicateValues" dxfId="92" priority="98"/>
    <cfRule type="duplicateValues" dxfId="91" priority="99"/>
  </conditionalFormatting>
  <conditionalFormatting sqref="E4">
    <cfRule type="duplicateValues" dxfId="90" priority="96"/>
  </conditionalFormatting>
  <conditionalFormatting sqref="E4">
    <cfRule type="duplicateValues" dxfId="89" priority="93"/>
    <cfRule type="duplicateValues" dxfId="88" priority="94"/>
    <cfRule type="duplicateValues" dxfId="87" priority="95"/>
  </conditionalFormatting>
  <conditionalFormatting sqref="B4">
    <cfRule type="duplicateValues" dxfId="86" priority="92"/>
  </conditionalFormatting>
  <conditionalFormatting sqref="E4">
    <cfRule type="duplicateValues" dxfId="85" priority="91"/>
  </conditionalFormatting>
  <conditionalFormatting sqref="B5">
    <cfRule type="duplicateValues" dxfId="84" priority="75"/>
  </conditionalFormatting>
  <conditionalFormatting sqref="E5">
    <cfRule type="duplicateValues" dxfId="83" priority="74"/>
  </conditionalFormatting>
  <conditionalFormatting sqref="E5">
    <cfRule type="duplicateValues" dxfId="82" priority="71"/>
    <cfRule type="duplicateValues" dxfId="81" priority="72"/>
    <cfRule type="duplicateValues" dxfId="80" priority="73"/>
  </conditionalFormatting>
  <conditionalFormatting sqref="E5">
    <cfRule type="duplicateValues" dxfId="79" priority="70"/>
  </conditionalFormatting>
  <conditionalFormatting sqref="E5">
    <cfRule type="duplicateValues" dxfId="78" priority="67"/>
    <cfRule type="duplicateValues" dxfId="77" priority="68"/>
    <cfRule type="duplicateValues" dxfId="76" priority="69"/>
  </conditionalFormatting>
  <conditionalFormatting sqref="E5">
    <cfRule type="duplicateValues" dxfId="75" priority="66"/>
  </conditionalFormatting>
  <conditionalFormatting sqref="E8">
    <cfRule type="duplicateValues" dxfId="74" priority="49"/>
    <cfRule type="duplicateValues" dxfId="73" priority="50"/>
  </conditionalFormatting>
  <conditionalFormatting sqref="E8">
    <cfRule type="duplicateValues" dxfId="72" priority="48"/>
  </conditionalFormatting>
  <conditionalFormatting sqref="B8">
    <cfRule type="duplicateValues" dxfId="71" priority="47"/>
  </conditionalFormatting>
  <conditionalFormatting sqref="B8">
    <cfRule type="duplicateValues" dxfId="70" priority="46"/>
  </conditionalFormatting>
  <conditionalFormatting sqref="B8">
    <cfRule type="duplicateValues" dxfId="69" priority="44"/>
    <cfRule type="duplicateValues" dxfId="68" priority="45"/>
  </conditionalFormatting>
  <conditionalFormatting sqref="B8">
    <cfRule type="duplicateValues" dxfId="67" priority="43"/>
  </conditionalFormatting>
  <conditionalFormatting sqref="E8">
    <cfRule type="duplicateValues" dxfId="66" priority="42"/>
  </conditionalFormatting>
  <conditionalFormatting sqref="E8">
    <cfRule type="duplicateValues" dxfId="65" priority="40"/>
    <cfRule type="duplicateValues" dxfId="64" priority="41"/>
  </conditionalFormatting>
  <conditionalFormatting sqref="E8">
    <cfRule type="duplicateValues" dxfId="63" priority="39"/>
  </conditionalFormatting>
  <conditionalFormatting sqref="B8">
    <cfRule type="duplicateValues" dxfId="62" priority="38"/>
  </conditionalFormatting>
  <conditionalFormatting sqref="B8">
    <cfRule type="duplicateValues" dxfId="61" priority="37"/>
  </conditionalFormatting>
  <conditionalFormatting sqref="B8">
    <cfRule type="duplicateValues" dxfId="60" priority="36"/>
  </conditionalFormatting>
  <conditionalFormatting sqref="B8">
    <cfRule type="duplicateValues" dxfId="59" priority="34"/>
    <cfRule type="duplicateValues" dxfId="58" priority="35"/>
  </conditionalFormatting>
  <conditionalFormatting sqref="B8">
    <cfRule type="duplicateValues" dxfId="57" priority="33"/>
  </conditionalFormatting>
  <conditionalFormatting sqref="B8">
    <cfRule type="duplicateValues" dxfId="56" priority="31"/>
    <cfRule type="duplicateValues" dxfId="55" priority="32"/>
  </conditionalFormatting>
  <conditionalFormatting sqref="E8">
    <cfRule type="duplicateValues" dxfId="54" priority="30"/>
  </conditionalFormatting>
  <conditionalFormatting sqref="E8">
    <cfRule type="duplicateValues" dxfId="53" priority="29"/>
  </conditionalFormatting>
  <conditionalFormatting sqref="B8">
    <cfRule type="duplicateValues" dxfId="52" priority="28"/>
  </conditionalFormatting>
  <conditionalFormatting sqref="E8">
    <cfRule type="duplicateValues" dxfId="51" priority="27"/>
  </conditionalFormatting>
  <conditionalFormatting sqref="E8">
    <cfRule type="duplicateValues" dxfId="50" priority="25"/>
    <cfRule type="duplicateValues" dxfId="49" priority="26"/>
  </conditionalFormatting>
  <conditionalFormatting sqref="B8">
    <cfRule type="duplicateValues" dxfId="48" priority="24"/>
  </conditionalFormatting>
  <conditionalFormatting sqref="E8">
    <cfRule type="duplicateValues" dxfId="47" priority="23"/>
  </conditionalFormatting>
  <conditionalFormatting sqref="E8">
    <cfRule type="duplicateValues" dxfId="46" priority="22"/>
  </conditionalFormatting>
  <conditionalFormatting sqref="E8">
    <cfRule type="duplicateValues" dxfId="45" priority="21"/>
  </conditionalFormatting>
  <conditionalFormatting sqref="B8">
    <cfRule type="duplicateValues" dxfId="44" priority="20"/>
  </conditionalFormatting>
  <conditionalFormatting sqref="E6:E7">
    <cfRule type="duplicateValues" dxfId="43" priority="129598"/>
  </conditionalFormatting>
  <conditionalFormatting sqref="B6:B7">
    <cfRule type="duplicateValues" dxfId="42" priority="129600"/>
  </conditionalFormatting>
  <conditionalFormatting sqref="B6:B7">
    <cfRule type="duplicateValues" dxfId="41" priority="129602"/>
    <cfRule type="duplicateValues" dxfId="40" priority="129603"/>
    <cfRule type="duplicateValues" dxfId="39" priority="129604"/>
  </conditionalFormatting>
  <conditionalFormatting sqref="E6:E7">
    <cfRule type="duplicateValues" dxfId="38" priority="129608"/>
    <cfRule type="duplicateValues" dxfId="37" priority="129609"/>
  </conditionalFormatting>
  <conditionalFormatting sqref="E6:E7">
    <cfRule type="duplicateValues" dxfId="36" priority="129612"/>
    <cfRule type="duplicateValues" dxfId="35" priority="129613"/>
    <cfRule type="duplicateValues" dxfId="34" priority="129614"/>
  </conditionalFormatting>
  <conditionalFormatting sqref="E6:E7">
    <cfRule type="duplicateValues" dxfId="33" priority="129618"/>
    <cfRule type="duplicateValues" dxfId="32" priority="129619"/>
    <cfRule type="duplicateValues" dxfId="31" priority="129620"/>
    <cfRule type="duplicateValues" dxfId="30" priority="129621"/>
  </conditionalFormatting>
  <conditionalFormatting sqref="E9">
    <cfRule type="duplicateValues" dxfId="29" priority="19"/>
  </conditionalFormatting>
  <conditionalFormatting sqref="E9">
    <cfRule type="duplicateValues" dxfId="28" priority="17"/>
    <cfRule type="duplicateValues" dxfId="27" priority="18"/>
  </conditionalFormatting>
  <conditionalFormatting sqref="E9">
    <cfRule type="duplicateValues" dxfId="26" priority="14"/>
    <cfRule type="duplicateValues" dxfId="25" priority="15"/>
    <cfRule type="duplicateValues" dxfId="24" priority="16"/>
  </conditionalFormatting>
  <conditionalFormatting sqref="E9"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B9">
    <cfRule type="duplicateValues" dxfId="19" priority="9"/>
  </conditionalFormatting>
  <conditionalFormatting sqref="B9">
    <cfRule type="duplicateValues" dxfId="18" priority="7"/>
    <cfRule type="duplicateValues" dxfId="17" priority="8"/>
  </conditionalFormatting>
  <conditionalFormatting sqref="E10">
    <cfRule type="duplicateValues" dxfId="16" priority="6"/>
  </conditionalFormatting>
  <conditionalFormatting sqref="E10">
    <cfRule type="duplicateValues" dxfId="15" priority="5"/>
  </conditionalFormatting>
  <conditionalFormatting sqref="B10">
    <cfRule type="duplicateValues" dxfId="14" priority="4"/>
  </conditionalFormatting>
  <conditionalFormatting sqref="E10">
    <cfRule type="duplicateValues" dxfId="13" priority="3"/>
  </conditionalFormatting>
  <conditionalFormatting sqref="B10">
    <cfRule type="duplicateValues" dxfId="12" priority="2"/>
  </conditionalFormatting>
  <conditionalFormatting sqref="E10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2606</v>
      </c>
      <c r="C212" s="29" t="s">
        <v>2599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2607</v>
      </c>
      <c r="C265" s="29" t="s">
        <v>2600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2608</v>
      </c>
      <c r="C267" s="29" t="s">
        <v>2601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2609</v>
      </c>
      <c r="C286" s="29" t="s">
        <v>2602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2610</v>
      </c>
      <c r="C297" s="29" t="s">
        <v>2603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2598</v>
      </c>
      <c r="C311" s="32" t="s">
        <v>2597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2611</v>
      </c>
      <c r="C330" s="29" t="s">
        <v>2604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48" t="s">
        <v>2173</v>
      </c>
      <c r="D339" s="148" t="s">
        <v>72</v>
      </c>
      <c r="E339" s="148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2612</v>
      </c>
      <c r="C344" s="29" t="s">
        <v>2605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46">
        <v>591</v>
      </c>
      <c r="B446" s="147" t="s">
        <v>507</v>
      </c>
      <c r="C446" s="147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2614</v>
      </c>
      <c r="C751" s="29" t="s">
        <v>2615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49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0" priority="12"/>
  </conditionalFormatting>
  <conditionalFormatting sqref="B1:B809 B822:B1048576">
    <cfRule type="duplicateValues" dxfId="9" priority="11"/>
  </conditionalFormatting>
  <conditionalFormatting sqref="A810:A813">
    <cfRule type="duplicateValues" dxfId="8" priority="10"/>
  </conditionalFormatting>
  <conditionalFormatting sqref="B810:B813">
    <cfRule type="duplicateValues" dxfId="7" priority="9"/>
  </conditionalFormatting>
  <conditionalFormatting sqref="A1:A813 A822:A1048576">
    <cfRule type="duplicateValues" dxfId="6" priority="8"/>
  </conditionalFormatting>
  <conditionalFormatting sqref="A814:A820">
    <cfRule type="duplicateValues" dxfId="5" priority="7"/>
  </conditionalFormatting>
  <conditionalFormatting sqref="B814:B820">
    <cfRule type="duplicateValues" dxfId="4" priority="6"/>
  </conditionalFormatting>
  <conditionalFormatting sqref="A814:A820">
    <cfRule type="duplicateValues" dxfId="3" priority="5"/>
  </conditionalFormatting>
  <conditionalFormatting sqref="A821">
    <cfRule type="duplicateValues" dxfId="2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8676"/>
  <sheetViews>
    <sheetView tabSelected="1" zoomScale="70" zoomScaleNormal="70" workbookViewId="0">
      <pane ySplit="4" topLeftCell="A5" activePane="bottomLeft" state="frozen"/>
      <selection pane="bottomLeft" activeCell="E8" sqref="E8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0" t="s">
        <v>2149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2146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2672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3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51" t="str">
        <f>VLOOKUP(E5,'LISTADO ATM'!$A$2:$C$902,3,0)</f>
        <v>DISTRITO NACIONAL</v>
      </c>
      <c r="B5" s="112" t="s">
        <v>2619</v>
      </c>
      <c r="C5" s="97">
        <v>44412.596585648149</v>
      </c>
      <c r="D5" s="97" t="s">
        <v>2176</v>
      </c>
      <c r="E5" s="131">
        <v>473</v>
      </c>
      <c r="F5" s="164" t="str">
        <f>VLOOKUP(E5,VIP!$A$2:$O14867,2,0)</f>
        <v>DRBR473</v>
      </c>
      <c r="G5" s="164" t="str">
        <f>VLOOKUP(E5,'LISTADO ATM'!$A$2:$B$901,2,0)</f>
        <v xml:space="preserve">ATM Oficina Carrefour II </v>
      </c>
      <c r="H5" s="151" t="str">
        <f>VLOOKUP(E5,VIP!$A$2:$O19828,7,FALSE)</f>
        <v>Si</v>
      </c>
      <c r="I5" s="151" t="str">
        <f>VLOOKUP(E5,VIP!$A$2:$O11793,8,FALSE)</f>
        <v>Si</v>
      </c>
      <c r="J5" s="151" t="str">
        <f>VLOOKUP(E5,VIP!$A$2:$O11743,8,FALSE)</f>
        <v>Si</v>
      </c>
      <c r="K5" s="151" t="str">
        <f>VLOOKUP(E5,VIP!$A$2:$O15317,6,0)</f>
        <v>NO</v>
      </c>
      <c r="L5" s="136" t="s">
        <v>2215</v>
      </c>
      <c r="M5" s="96" t="s">
        <v>2441</v>
      </c>
      <c r="N5" s="96" t="s">
        <v>2448</v>
      </c>
      <c r="O5" s="151" t="s">
        <v>2450</v>
      </c>
      <c r="P5" s="96"/>
      <c r="Q5" s="96" t="s">
        <v>2215</v>
      </c>
    </row>
    <row r="6" spans="1:17" s="118" customFormat="1" ht="18" x14ac:dyDescent="0.25">
      <c r="A6" s="151" t="str">
        <f>VLOOKUP(E6,'LISTADO ATM'!$A$2:$C$902,3,0)</f>
        <v>DISTRITO NACIONAL</v>
      </c>
      <c r="B6" s="112" t="s">
        <v>2621</v>
      </c>
      <c r="C6" s="97">
        <v>44412.654768518521</v>
      </c>
      <c r="D6" s="97" t="s">
        <v>2176</v>
      </c>
      <c r="E6" s="131">
        <v>549</v>
      </c>
      <c r="F6" s="151" t="str">
        <f>VLOOKUP(E6,VIP!$A$2:$O14868,2,0)</f>
        <v>DRBR026</v>
      </c>
      <c r="G6" s="151" t="str">
        <f>VLOOKUP(E6,'LISTADO ATM'!$A$2:$B$901,2,0)</f>
        <v xml:space="preserve">ATM Ministerio de Turismo (Oficinas Gubernamentales) </v>
      </c>
      <c r="H6" s="151" t="str">
        <f>VLOOKUP(E6,VIP!$A$2:$O19829,7,FALSE)</f>
        <v>Si</v>
      </c>
      <c r="I6" s="151" t="str">
        <f>VLOOKUP(E6,VIP!$A$2:$O11794,8,FALSE)</f>
        <v>Si</v>
      </c>
      <c r="J6" s="151" t="str">
        <f>VLOOKUP(E6,VIP!$A$2:$O11744,8,FALSE)</f>
        <v>Si</v>
      </c>
      <c r="K6" s="151" t="str">
        <f>VLOOKUP(E6,VIP!$A$2:$O15318,6,0)</f>
        <v>NO</v>
      </c>
      <c r="L6" s="136" t="s">
        <v>2215</v>
      </c>
      <c r="M6" s="96" t="s">
        <v>2441</v>
      </c>
      <c r="N6" s="96" t="s">
        <v>2596</v>
      </c>
      <c r="O6" s="151" t="s">
        <v>2450</v>
      </c>
      <c r="P6" s="96"/>
      <c r="Q6" s="96" t="s">
        <v>2215</v>
      </c>
    </row>
    <row r="7" spans="1:17" s="118" customFormat="1" ht="18" x14ac:dyDescent="0.25">
      <c r="A7" s="151" t="str">
        <f>VLOOKUP(E7,'LISTADO ATM'!$A$2:$C$902,3,0)</f>
        <v>DISTRITO NACIONAL</v>
      </c>
      <c r="B7" s="112" t="s">
        <v>2629</v>
      </c>
      <c r="C7" s="97">
        <v>44413.430150462962</v>
      </c>
      <c r="D7" s="97" t="s">
        <v>2176</v>
      </c>
      <c r="E7" s="131">
        <v>551</v>
      </c>
      <c r="F7" s="151" t="str">
        <f>VLOOKUP(E7,VIP!$A$2:$O14885,2,0)</f>
        <v>DRBR01C</v>
      </c>
      <c r="G7" s="151" t="str">
        <f>VLOOKUP(E7,'LISTADO ATM'!$A$2:$B$901,2,0)</f>
        <v xml:space="preserve">ATM Oficina Padre Castellanos </v>
      </c>
      <c r="H7" s="151" t="str">
        <f>VLOOKUP(E7,VIP!$A$2:$O19846,7,FALSE)</f>
        <v>Si</v>
      </c>
      <c r="I7" s="151" t="str">
        <f>VLOOKUP(E7,VIP!$A$2:$O11811,8,FALSE)</f>
        <v>Si</v>
      </c>
      <c r="J7" s="151" t="str">
        <f>VLOOKUP(E7,VIP!$A$2:$O11761,8,FALSE)</f>
        <v>Si</v>
      </c>
      <c r="K7" s="151" t="str">
        <f>VLOOKUP(E7,VIP!$A$2:$O15335,6,0)</f>
        <v>NO</v>
      </c>
      <c r="L7" s="136" t="s">
        <v>2215</v>
      </c>
      <c r="M7" s="96" t="s">
        <v>2441</v>
      </c>
      <c r="N7" s="96" t="s">
        <v>2448</v>
      </c>
      <c r="O7" s="151" t="s">
        <v>2450</v>
      </c>
      <c r="P7" s="96"/>
      <c r="Q7" s="96" t="s">
        <v>2215</v>
      </c>
    </row>
    <row r="8" spans="1:17" s="118" customFormat="1" ht="18" x14ac:dyDescent="0.25">
      <c r="A8" s="151" t="str">
        <f>VLOOKUP(E8,'LISTADO ATM'!$A$2:$C$902,3,0)</f>
        <v>DISTRITO NACIONAL</v>
      </c>
      <c r="B8" s="112" t="s">
        <v>2643</v>
      </c>
      <c r="C8" s="97">
        <v>44413.49559027778</v>
      </c>
      <c r="D8" s="97" t="s">
        <v>2176</v>
      </c>
      <c r="E8" s="131">
        <v>192</v>
      </c>
      <c r="F8" s="151" t="str">
        <f>VLOOKUP(E8,VIP!$A$2:$O14900,2,0)</f>
        <v>DRBR192</v>
      </c>
      <c r="G8" s="151" t="str">
        <f>VLOOKUP(E8,'LISTADO ATM'!$A$2:$B$901,2,0)</f>
        <v xml:space="preserve">ATM Autobanco Luperón II </v>
      </c>
      <c r="H8" s="151" t="str">
        <f>VLOOKUP(E8,VIP!$A$2:$O19861,7,FALSE)</f>
        <v>Si</v>
      </c>
      <c r="I8" s="151" t="str">
        <f>VLOOKUP(E8,VIP!$A$2:$O11826,8,FALSE)</f>
        <v>Si</v>
      </c>
      <c r="J8" s="151" t="str">
        <f>VLOOKUP(E8,VIP!$A$2:$O11776,8,FALSE)</f>
        <v>Si</v>
      </c>
      <c r="K8" s="151" t="str">
        <f>VLOOKUP(E8,VIP!$A$2:$O15350,6,0)</f>
        <v>NO</v>
      </c>
      <c r="L8" s="136" t="s">
        <v>2215</v>
      </c>
      <c r="M8" s="96" t="s">
        <v>2441</v>
      </c>
      <c r="N8" s="96" t="s">
        <v>2596</v>
      </c>
      <c r="O8" s="151" t="s">
        <v>2450</v>
      </c>
      <c r="P8" s="96"/>
      <c r="Q8" s="96" t="s">
        <v>2215</v>
      </c>
    </row>
    <row r="9" spans="1:17" s="118" customFormat="1" ht="18" x14ac:dyDescent="0.25">
      <c r="A9" s="151" t="str">
        <f>VLOOKUP(E9,'LISTADO ATM'!$A$2:$C$902,3,0)</f>
        <v>DISTRITO NACIONAL</v>
      </c>
      <c r="B9" s="112" t="s">
        <v>2641</v>
      </c>
      <c r="C9" s="97">
        <v>44413.567754629628</v>
      </c>
      <c r="D9" s="97" t="s">
        <v>2176</v>
      </c>
      <c r="E9" s="131">
        <v>542</v>
      </c>
      <c r="F9" s="151" t="str">
        <f>VLOOKUP(E9,VIP!$A$2:$O14895,2,0)</f>
        <v>DRBR542</v>
      </c>
      <c r="G9" s="151" t="str">
        <f>VLOOKUP(E9,'LISTADO ATM'!$A$2:$B$901,2,0)</f>
        <v>ATM S/M la Cadena Carretera Mella</v>
      </c>
      <c r="H9" s="151" t="str">
        <f>VLOOKUP(E9,VIP!$A$2:$O19856,7,FALSE)</f>
        <v>NO</v>
      </c>
      <c r="I9" s="151" t="str">
        <f>VLOOKUP(E9,VIP!$A$2:$O11821,8,FALSE)</f>
        <v>SI</v>
      </c>
      <c r="J9" s="151" t="str">
        <f>VLOOKUP(E9,VIP!$A$2:$O11771,8,FALSE)</f>
        <v>SI</v>
      </c>
      <c r="K9" s="151" t="str">
        <f>VLOOKUP(E9,VIP!$A$2:$O15345,6,0)</f>
        <v>NO</v>
      </c>
      <c r="L9" s="136" t="s">
        <v>2215</v>
      </c>
      <c r="M9" s="96" t="s">
        <v>2441</v>
      </c>
      <c r="N9" s="96" t="s">
        <v>2448</v>
      </c>
      <c r="O9" s="151" t="s">
        <v>2450</v>
      </c>
      <c r="P9" s="96"/>
      <c r="Q9" s="96" t="s">
        <v>2215</v>
      </c>
    </row>
    <row r="10" spans="1:17" s="118" customFormat="1" ht="18" x14ac:dyDescent="0.25">
      <c r="A10" s="151" t="str">
        <f>VLOOKUP(E10,'LISTADO ATM'!$A$2:$C$902,3,0)</f>
        <v>DISTRITO NACIONAL</v>
      </c>
      <c r="B10" s="112" t="s">
        <v>2640</v>
      </c>
      <c r="C10" s="97">
        <v>44413.569421296299</v>
      </c>
      <c r="D10" s="97" t="s">
        <v>2176</v>
      </c>
      <c r="E10" s="131">
        <v>113</v>
      </c>
      <c r="F10" s="151" t="str">
        <f>VLOOKUP(E10,VIP!$A$2:$O14894,2,0)</f>
        <v>DRBR113</v>
      </c>
      <c r="G10" s="151" t="str">
        <f>VLOOKUP(E10,'LISTADO ATM'!$A$2:$B$901,2,0)</f>
        <v xml:space="preserve">ATM Autoservicio Atalaya del Mar </v>
      </c>
      <c r="H10" s="151" t="str">
        <f>VLOOKUP(E10,VIP!$A$2:$O19855,7,FALSE)</f>
        <v>Si</v>
      </c>
      <c r="I10" s="151" t="str">
        <f>VLOOKUP(E10,VIP!$A$2:$O11820,8,FALSE)</f>
        <v>No</v>
      </c>
      <c r="J10" s="151" t="str">
        <f>VLOOKUP(E10,VIP!$A$2:$O11770,8,FALSE)</f>
        <v>No</v>
      </c>
      <c r="K10" s="151" t="str">
        <f>VLOOKUP(E10,VIP!$A$2:$O15344,6,0)</f>
        <v>NO</v>
      </c>
      <c r="L10" s="136" t="s">
        <v>2215</v>
      </c>
      <c r="M10" s="96" t="s">
        <v>2441</v>
      </c>
      <c r="N10" s="96" t="s">
        <v>2448</v>
      </c>
      <c r="O10" s="151" t="s">
        <v>2450</v>
      </c>
      <c r="P10" s="96"/>
      <c r="Q10" s="96" t="s">
        <v>2215</v>
      </c>
    </row>
    <row r="11" spans="1:17" s="118" customFormat="1" ht="18" x14ac:dyDescent="0.25">
      <c r="A11" s="151" t="str">
        <f>VLOOKUP(E11,'LISTADO ATM'!$A$2:$C$902,3,0)</f>
        <v>DISTRITO NACIONAL</v>
      </c>
      <c r="B11" s="112" t="s">
        <v>2639</v>
      </c>
      <c r="C11" s="97">
        <v>44413.570543981485</v>
      </c>
      <c r="D11" s="97" t="s">
        <v>2176</v>
      </c>
      <c r="E11" s="131">
        <v>639</v>
      </c>
      <c r="F11" s="164" t="str">
        <f>VLOOKUP(E11,VIP!$A$2:$O14893,2,0)</f>
        <v>DRBR639</v>
      </c>
      <c r="G11" s="164" t="str">
        <f>VLOOKUP(E11,'LISTADO ATM'!$A$2:$B$901,2,0)</f>
        <v xml:space="preserve">ATM Comisión Militar MOPC </v>
      </c>
      <c r="H11" s="151" t="str">
        <f>VLOOKUP(E11,VIP!$A$2:$O19854,7,FALSE)</f>
        <v>Si</v>
      </c>
      <c r="I11" s="151" t="str">
        <f>VLOOKUP(E11,VIP!$A$2:$O11819,8,FALSE)</f>
        <v>Si</v>
      </c>
      <c r="J11" s="151" t="str">
        <f>VLOOKUP(E11,VIP!$A$2:$O11769,8,FALSE)</f>
        <v>Si</v>
      </c>
      <c r="K11" s="151" t="str">
        <f>VLOOKUP(E11,VIP!$A$2:$O15343,6,0)</f>
        <v>NO</v>
      </c>
      <c r="L11" s="136" t="s">
        <v>2215</v>
      </c>
      <c r="M11" s="96" t="s">
        <v>2441</v>
      </c>
      <c r="N11" s="96" t="s">
        <v>2448</v>
      </c>
      <c r="O11" s="151" t="s">
        <v>2450</v>
      </c>
      <c r="P11" s="96"/>
      <c r="Q11" s="96" t="s">
        <v>2215</v>
      </c>
    </row>
    <row r="12" spans="1:17" s="118" customFormat="1" ht="18" x14ac:dyDescent="0.25">
      <c r="A12" s="151" t="str">
        <f>VLOOKUP(E12,'LISTADO ATM'!$A$2:$C$902,3,0)</f>
        <v>DISTRITO NACIONAL</v>
      </c>
      <c r="B12" s="112" t="s">
        <v>2638</v>
      </c>
      <c r="C12" s="97">
        <v>44413.580763888887</v>
      </c>
      <c r="D12" s="97" t="s">
        <v>2176</v>
      </c>
      <c r="E12" s="131">
        <v>952</v>
      </c>
      <c r="F12" s="151" t="str">
        <f>VLOOKUP(E12,VIP!$A$2:$O14892,2,0)</f>
        <v>DRBR16L</v>
      </c>
      <c r="G12" s="151" t="str">
        <f>VLOOKUP(E12,'LISTADO ATM'!$A$2:$B$901,2,0)</f>
        <v xml:space="preserve">ATM Alvarez Rivas </v>
      </c>
      <c r="H12" s="151" t="str">
        <f>VLOOKUP(E12,VIP!$A$2:$O19853,7,FALSE)</f>
        <v>Si</v>
      </c>
      <c r="I12" s="151" t="str">
        <f>VLOOKUP(E12,VIP!$A$2:$O11818,8,FALSE)</f>
        <v>Si</v>
      </c>
      <c r="J12" s="151" t="str">
        <f>VLOOKUP(E12,VIP!$A$2:$O11768,8,FALSE)</f>
        <v>Si</v>
      </c>
      <c r="K12" s="151" t="str">
        <f>VLOOKUP(E12,VIP!$A$2:$O15342,6,0)</f>
        <v>NO</v>
      </c>
      <c r="L12" s="136" t="s">
        <v>2215</v>
      </c>
      <c r="M12" s="96" t="s">
        <v>2441</v>
      </c>
      <c r="N12" s="96" t="s">
        <v>2448</v>
      </c>
      <c r="O12" s="151" t="s">
        <v>2450</v>
      </c>
      <c r="P12" s="96"/>
      <c r="Q12" s="96" t="s">
        <v>2215</v>
      </c>
    </row>
    <row r="13" spans="1:17" s="118" customFormat="1" ht="18" x14ac:dyDescent="0.25">
      <c r="A13" s="151" t="str">
        <f>VLOOKUP(E13,'LISTADO ATM'!$A$2:$C$902,3,0)</f>
        <v>NORTE</v>
      </c>
      <c r="B13" s="112" t="s">
        <v>2637</v>
      </c>
      <c r="C13" s="97">
        <v>44413.581423611111</v>
      </c>
      <c r="D13" s="97" t="s">
        <v>2176</v>
      </c>
      <c r="E13" s="131">
        <v>510</v>
      </c>
      <c r="F13" s="151" t="str">
        <f>VLOOKUP(E13,VIP!$A$2:$O14891,2,0)</f>
        <v>DRBR510</v>
      </c>
      <c r="G13" s="151" t="str">
        <f>VLOOKUP(E13,'LISTADO ATM'!$A$2:$B$901,2,0)</f>
        <v xml:space="preserve">ATM Ferretería Bellón (Santiago) </v>
      </c>
      <c r="H13" s="151" t="str">
        <f>VLOOKUP(E13,VIP!$A$2:$O19852,7,FALSE)</f>
        <v>Si</v>
      </c>
      <c r="I13" s="151" t="str">
        <f>VLOOKUP(E13,VIP!$A$2:$O11817,8,FALSE)</f>
        <v>Si</v>
      </c>
      <c r="J13" s="151" t="str">
        <f>VLOOKUP(E13,VIP!$A$2:$O11767,8,FALSE)</f>
        <v>Si</v>
      </c>
      <c r="K13" s="151" t="str">
        <f>VLOOKUP(E13,VIP!$A$2:$O15341,6,0)</f>
        <v>NO</v>
      </c>
      <c r="L13" s="136" t="s">
        <v>2215</v>
      </c>
      <c r="M13" s="96" t="s">
        <v>2441</v>
      </c>
      <c r="N13" s="96" t="s">
        <v>2448</v>
      </c>
      <c r="O13" s="151" t="s">
        <v>2450</v>
      </c>
      <c r="P13" s="96"/>
      <c r="Q13" s="96" t="s">
        <v>2215</v>
      </c>
    </row>
    <row r="14" spans="1:17" s="118" customFormat="1" ht="18" x14ac:dyDescent="0.25">
      <c r="A14" s="151" t="str">
        <f>VLOOKUP(E14,'LISTADO ATM'!$A$2:$C$902,3,0)</f>
        <v>NORTE</v>
      </c>
      <c r="B14" s="112" t="s">
        <v>2636</v>
      </c>
      <c r="C14" s="97">
        <v>44413.58258101852</v>
      </c>
      <c r="D14" s="97" t="s">
        <v>2177</v>
      </c>
      <c r="E14" s="131">
        <v>99</v>
      </c>
      <c r="F14" s="151" t="str">
        <f>VLOOKUP(E14,VIP!$A$2:$O14889,2,0)</f>
        <v>DRBR099</v>
      </c>
      <c r="G14" s="151" t="str">
        <f>VLOOKUP(E14,'LISTADO ATM'!$A$2:$B$901,2,0)</f>
        <v xml:space="preserve">ATM Multicentro La Sirena S.F.M. </v>
      </c>
      <c r="H14" s="151" t="str">
        <f>VLOOKUP(E14,VIP!$A$2:$O19850,7,FALSE)</f>
        <v>Si</v>
      </c>
      <c r="I14" s="151" t="str">
        <f>VLOOKUP(E14,VIP!$A$2:$O11815,8,FALSE)</f>
        <v>Si</v>
      </c>
      <c r="J14" s="151" t="str">
        <f>VLOOKUP(E14,VIP!$A$2:$O11765,8,FALSE)</f>
        <v>Si</v>
      </c>
      <c r="K14" s="151" t="str">
        <f>VLOOKUP(E14,VIP!$A$2:$O15339,6,0)</f>
        <v>NO</v>
      </c>
      <c r="L14" s="136" t="s">
        <v>2215</v>
      </c>
      <c r="M14" s="96" t="s">
        <v>2441</v>
      </c>
      <c r="N14" s="96" t="s">
        <v>2448</v>
      </c>
      <c r="O14" s="151" t="s">
        <v>2588</v>
      </c>
      <c r="P14" s="96"/>
      <c r="Q14" s="96" t="s">
        <v>2215</v>
      </c>
    </row>
    <row r="15" spans="1:17" s="118" customFormat="1" ht="18" x14ac:dyDescent="0.25">
      <c r="A15" s="151" t="str">
        <f>VLOOKUP(E15,'LISTADO ATM'!$A$2:$C$902,3,0)</f>
        <v>DISTRITO NACIONAL</v>
      </c>
      <c r="B15" s="112" t="s">
        <v>2635</v>
      </c>
      <c r="C15" s="97">
        <v>44413.583668981482</v>
      </c>
      <c r="D15" s="97" t="s">
        <v>2176</v>
      </c>
      <c r="E15" s="131">
        <v>694</v>
      </c>
      <c r="F15" s="151" t="str">
        <f>VLOOKUP(E15,VIP!$A$2:$O14888,2,0)</f>
        <v>DRBR694</v>
      </c>
      <c r="G15" s="151" t="str">
        <f>VLOOKUP(E15,'LISTADO ATM'!$A$2:$B$901,2,0)</f>
        <v>ATM Optica 27 de Febrero</v>
      </c>
      <c r="H15" s="151" t="str">
        <f>VLOOKUP(E15,VIP!$A$2:$O19849,7,FALSE)</f>
        <v>Si</v>
      </c>
      <c r="I15" s="151" t="str">
        <f>VLOOKUP(E15,VIP!$A$2:$O11814,8,FALSE)</f>
        <v>Si</v>
      </c>
      <c r="J15" s="151" t="str">
        <f>VLOOKUP(E15,VIP!$A$2:$O11764,8,FALSE)</f>
        <v>Si</v>
      </c>
      <c r="K15" s="151" t="str">
        <f>VLOOKUP(E15,VIP!$A$2:$O15338,6,0)</f>
        <v>NO</v>
      </c>
      <c r="L15" s="136" t="s">
        <v>2215</v>
      </c>
      <c r="M15" s="96" t="s">
        <v>2441</v>
      </c>
      <c r="N15" s="96" t="s">
        <v>2448</v>
      </c>
      <c r="O15" s="151" t="s">
        <v>2450</v>
      </c>
      <c r="P15" s="96"/>
      <c r="Q15" s="96" t="s">
        <v>2215</v>
      </c>
    </row>
    <row r="16" spans="1:17" s="118" customFormat="1" ht="18" x14ac:dyDescent="0.25">
      <c r="A16" s="151" t="str">
        <f>VLOOKUP(E16,'LISTADO ATM'!$A$2:$C$902,3,0)</f>
        <v>SUR</v>
      </c>
      <c r="B16" s="112" t="s">
        <v>2634</v>
      </c>
      <c r="C16" s="97">
        <v>44413.585856481484</v>
      </c>
      <c r="D16" s="97" t="s">
        <v>2176</v>
      </c>
      <c r="E16" s="131">
        <v>470</v>
      </c>
      <c r="F16" s="151" t="str">
        <f>VLOOKUP(E16,VIP!$A$2:$O14885,2,0)</f>
        <v>DRBR470</v>
      </c>
      <c r="G16" s="151" t="str">
        <f>VLOOKUP(E16,'LISTADO ATM'!$A$2:$B$901,2,0)</f>
        <v xml:space="preserve">ATM Hospital Taiwán (Azua) </v>
      </c>
      <c r="H16" s="151" t="str">
        <f>VLOOKUP(E16,VIP!$A$2:$O19846,7,FALSE)</f>
        <v>Si</v>
      </c>
      <c r="I16" s="151" t="str">
        <f>VLOOKUP(E16,VIP!$A$2:$O11811,8,FALSE)</f>
        <v>Si</v>
      </c>
      <c r="J16" s="151" t="str">
        <f>VLOOKUP(E16,VIP!$A$2:$O11761,8,FALSE)</f>
        <v>Si</v>
      </c>
      <c r="K16" s="151" t="str">
        <f>VLOOKUP(E16,VIP!$A$2:$O15335,6,0)</f>
        <v>NO</v>
      </c>
      <c r="L16" s="136" t="s">
        <v>2215</v>
      </c>
      <c r="M16" s="96" t="s">
        <v>2441</v>
      </c>
      <c r="N16" s="96" t="s">
        <v>2448</v>
      </c>
      <c r="O16" s="151" t="s">
        <v>2450</v>
      </c>
      <c r="P16" s="96"/>
      <c r="Q16" s="96" t="s">
        <v>2215</v>
      </c>
    </row>
    <row r="17" spans="1:17" s="118" customFormat="1" ht="18" x14ac:dyDescent="0.25">
      <c r="A17" s="151" t="str">
        <f>VLOOKUP(E17,'LISTADO ATM'!$A$2:$C$902,3,0)</f>
        <v>SUR</v>
      </c>
      <c r="B17" s="112" t="s">
        <v>2633</v>
      </c>
      <c r="C17" s="97">
        <v>44413.586678240739</v>
      </c>
      <c r="D17" s="97" t="s">
        <v>2176</v>
      </c>
      <c r="E17" s="131">
        <v>47</v>
      </c>
      <c r="F17" s="164" t="str">
        <f>VLOOKUP(E17,VIP!$A$2:$O14884,2,0)</f>
        <v>DRBR047</v>
      </c>
      <c r="G17" s="164" t="str">
        <f>VLOOKUP(E17,'LISTADO ATM'!$A$2:$B$901,2,0)</f>
        <v xml:space="preserve">ATM Oficina Jimaní </v>
      </c>
      <c r="H17" s="151" t="str">
        <f>VLOOKUP(E17,VIP!$A$2:$O19845,7,FALSE)</f>
        <v>Si</v>
      </c>
      <c r="I17" s="151" t="str">
        <f>VLOOKUP(E17,VIP!$A$2:$O11810,8,FALSE)</f>
        <v>Si</v>
      </c>
      <c r="J17" s="151" t="str">
        <f>VLOOKUP(E17,VIP!$A$2:$O11760,8,FALSE)</f>
        <v>Si</v>
      </c>
      <c r="K17" s="151" t="str">
        <f>VLOOKUP(E17,VIP!$A$2:$O15334,6,0)</f>
        <v>NO</v>
      </c>
      <c r="L17" s="136" t="s">
        <v>2215</v>
      </c>
      <c r="M17" s="96" t="s">
        <v>2441</v>
      </c>
      <c r="N17" s="96" t="s">
        <v>2448</v>
      </c>
      <c r="O17" s="151" t="s">
        <v>2450</v>
      </c>
      <c r="P17" s="96"/>
      <c r="Q17" s="96" t="s">
        <v>2215</v>
      </c>
    </row>
    <row r="18" spans="1:17" s="118" customFormat="1" ht="18" x14ac:dyDescent="0.25">
      <c r="A18" s="151" t="str">
        <f>VLOOKUP(E18,'LISTADO ATM'!$A$2:$C$902,3,0)</f>
        <v>DISTRITO NACIONAL</v>
      </c>
      <c r="B18" s="112" t="s">
        <v>2651</v>
      </c>
      <c r="C18" s="97">
        <v>44413.659131944441</v>
      </c>
      <c r="D18" s="97" t="s">
        <v>2176</v>
      </c>
      <c r="E18" s="131">
        <v>336</v>
      </c>
      <c r="F18" s="164" t="str">
        <f>VLOOKUP(E18,VIP!$A$2:$O14891,2,0)</f>
        <v>DRBR336</v>
      </c>
      <c r="G18" s="164" t="str">
        <f>VLOOKUP(E18,'LISTADO ATM'!$A$2:$B$901,2,0)</f>
        <v>ATM Instituto Nacional de Cancer (incart)</v>
      </c>
      <c r="H18" s="151" t="str">
        <f>VLOOKUP(E18,VIP!$A$2:$O19852,7,FALSE)</f>
        <v>Si</v>
      </c>
      <c r="I18" s="151" t="str">
        <f>VLOOKUP(E18,VIP!$A$2:$O11817,8,FALSE)</f>
        <v>Si</v>
      </c>
      <c r="J18" s="151" t="str">
        <f>VLOOKUP(E18,VIP!$A$2:$O11767,8,FALSE)</f>
        <v>Si</v>
      </c>
      <c r="K18" s="151" t="str">
        <f>VLOOKUP(E18,VIP!$A$2:$O15341,6,0)</f>
        <v>NO</v>
      </c>
      <c r="L18" s="136" t="s">
        <v>2215</v>
      </c>
      <c r="M18" s="96" t="s">
        <v>2441</v>
      </c>
      <c r="N18" s="96" t="s">
        <v>2448</v>
      </c>
      <c r="O18" s="151" t="s">
        <v>2450</v>
      </c>
      <c r="P18" s="96"/>
      <c r="Q18" s="96" t="s">
        <v>2215</v>
      </c>
    </row>
    <row r="19" spans="1:17" s="118" customFormat="1" ht="18" x14ac:dyDescent="0.25">
      <c r="A19" s="151" t="str">
        <f>VLOOKUP(E19,'LISTADO ATM'!$A$2:$C$902,3,0)</f>
        <v>DISTRITO NACIONAL</v>
      </c>
      <c r="B19" s="112" t="s">
        <v>2650</v>
      </c>
      <c r="C19" s="97">
        <v>44413.659814814811</v>
      </c>
      <c r="D19" s="97" t="s">
        <v>2176</v>
      </c>
      <c r="E19" s="131">
        <v>541</v>
      </c>
      <c r="F19" s="164" t="str">
        <f>VLOOKUP(E19,VIP!$A$2:$O14890,2,0)</f>
        <v>DRBR541</v>
      </c>
      <c r="G19" s="164" t="str">
        <f>VLOOKUP(E19,'LISTADO ATM'!$A$2:$B$901,2,0)</f>
        <v xml:space="preserve">ATM Oficina Sambil II </v>
      </c>
      <c r="H19" s="151" t="str">
        <f>VLOOKUP(E19,VIP!$A$2:$O19851,7,FALSE)</f>
        <v>Si</v>
      </c>
      <c r="I19" s="151" t="str">
        <f>VLOOKUP(E19,VIP!$A$2:$O11816,8,FALSE)</f>
        <v>Si</v>
      </c>
      <c r="J19" s="151" t="str">
        <f>VLOOKUP(E19,VIP!$A$2:$O11766,8,FALSE)</f>
        <v>Si</v>
      </c>
      <c r="K19" s="151" t="str">
        <f>VLOOKUP(E19,VIP!$A$2:$O15340,6,0)</f>
        <v>SI</v>
      </c>
      <c r="L19" s="136" t="s">
        <v>2215</v>
      </c>
      <c r="M19" s="96" t="s">
        <v>2441</v>
      </c>
      <c r="N19" s="96" t="s">
        <v>2448</v>
      </c>
      <c r="O19" s="151" t="s">
        <v>2450</v>
      </c>
      <c r="P19" s="96"/>
      <c r="Q19" s="96" t="s">
        <v>2215</v>
      </c>
    </row>
    <row r="20" spans="1:17" s="118" customFormat="1" ht="18" x14ac:dyDescent="0.25">
      <c r="A20" s="151" t="str">
        <f>VLOOKUP(E20,'LISTADO ATM'!$A$2:$C$902,3,0)</f>
        <v>DISTRITO NACIONAL</v>
      </c>
      <c r="B20" s="112" t="s">
        <v>2649</v>
      </c>
      <c r="C20" s="97">
        <v>44413.660694444443</v>
      </c>
      <c r="D20" s="97" t="s">
        <v>2176</v>
      </c>
      <c r="E20" s="131">
        <v>721</v>
      </c>
      <c r="F20" s="151" t="str">
        <f>VLOOKUP(E20,VIP!$A$2:$O14889,2,0)</f>
        <v>DRBR23A</v>
      </c>
      <c r="G20" s="151" t="str">
        <f>VLOOKUP(E20,'LISTADO ATM'!$A$2:$B$901,2,0)</f>
        <v xml:space="preserve">ATM Oficina Charles de Gaulle II </v>
      </c>
      <c r="H20" s="151" t="str">
        <f>VLOOKUP(E20,VIP!$A$2:$O19850,7,FALSE)</f>
        <v>Si</v>
      </c>
      <c r="I20" s="151" t="str">
        <f>VLOOKUP(E20,VIP!$A$2:$O11815,8,FALSE)</f>
        <v>Si</v>
      </c>
      <c r="J20" s="151" t="str">
        <f>VLOOKUP(E20,VIP!$A$2:$O11765,8,FALSE)</f>
        <v>Si</v>
      </c>
      <c r="K20" s="151" t="str">
        <f>VLOOKUP(E20,VIP!$A$2:$O15339,6,0)</f>
        <v>NO</v>
      </c>
      <c r="L20" s="136" t="s">
        <v>2215</v>
      </c>
      <c r="M20" s="96" t="s">
        <v>2441</v>
      </c>
      <c r="N20" s="96" t="s">
        <v>2448</v>
      </c>
      <c r="O20" s="151" t="s">
        <v>2450</v>
      </c>
      <c r="P20" s="96"/>
      <c r="Q20" s="96" t="s">
        <v>2215</v>
      </c>
    </row>
    <row r="21" spans="1:17" s="118" customFormat="1" ht="18" x14ac:dyDescent="0.25">
      <c r="A21" s="151" t="str">
        <f>VLOOKUP(E21,'LISTADO ATM'!$A$2:$C$902,3,0)</f>
        <v>ESTE</v>
      </c>
      <c r="B21" s="112" t="s">
        <v>2665</v>
      </c>
      <c r="C21" s="97">
        <v>44413.668078703704</v>
      </c>
      <c r="D21" s="97" t="s">
        <v>2176</v>
      </c>
      <c r="E21" s="131">
        <v>519</v>
      </c>
      <c r="F21" s="151" t="str">
        <f>VLOOKUP(E21,VIP!$A$2:$O14904,2,0)</f>
        <v>DRBR519</v>
      </c>
      <c r="G21" s="151" t="str">
        <f>VLOOKUP(E21,'LISTADO ATM'!$A$2:$B$901,2,0)</f>
        <v xml:space="preserve">ATM Plaza Estrella (Bávaro) </v>
      </c>
      <c r="H21" s="151" t="str">
        <f>VLOOKUP(E21,VIP!$A$2:$O19865,7,FALSE)</f>
        <v>Si</v>
      </c>
      <c r="I21" s="151" t="str">
        <f>VLOOKUP(E21,VIP!$A$2:$O11830,8,FALSE)</f>
        <v>Si</v>
      </c>
      <c r="J21" s="151" t="str">
        <f>VLOOKUP(E21,VIP!$A$2:$O11780,8,FALSE)</f>
        <v>Si</v>
      </c>
      <c r="K21" s="151" t="str">
        <f>VLOOKUP(E21,VIP!$A$2:$O15354,6,0)</f>
        <v>NO</v>
      </c>
      <c r="L21" s="136" t="s">
        <v>2215</v>
      </c>
      <c r="M21" s="96" t="s">
        <v>2441</v>
      </c>
      <c r="N21" s="96" t="s">
        <v>2596</v>
      </c>
      <c r="O21" s="151" t="s">
        <v>2450</v>
      </c>
      <c r="P21" s="96"/>
      <c r="Q21" s="96" t="s">
        <v>2215</v>
      </c>
    </row>
    <row r="22" spans="1:17" s="118" customFormat="1" ht="18" x14ac:dyDescent="0.25">
      <c r="A22" s="151" t="str">
        <f>VLOOKUP(E22,'LISTADO ATM'!$A$2:$C$902,3,0)</f>
        <v>ESTE</v>
      </c>
      <c r="B22" s="112" t="s">
        <v>2660</v>
      </c>
      <c r="C22" s="97">
        <v>44413.753449074073</v>
      </c>
      <c r="D22" s="97" t="s">
        <v>2176</v>
      </c>
      <c r="E22" s="131">
        <v>385</v>
      </c>
      <c r="F22" s="151" t="str">
        <f>VLOOKUP(E22,VIP!$A$2:$O14898,2,0)</f>
        <v>DRBR385</v>
      </c>
      <c r="G22" s="151" t="str">
        <f>VLOOKUP(E22,'LISTADO ATM'!$A$2:$B$901,2,0)</f>
        <v xml:space="preserve">ATM Plaza Verón I </v>
      </c>
      <c r="H22" s="151" t="str">
        <f>VLOOKUP(E22,VIP!$A$2:$O19859,7,FALSE)</f>
        <v>Si</v>
      </c>
      <c r="I22" s="151" t="str">
        <f>VLOOKUP(E22,VIP!$A$2:$O11824,8,FALSE)</f>
        <v>Si</v>
      </c>
      <c r="J22" s="151" t="str">
        <f>VLOOKUP(E22,VIP!$A$2:$O11774,8,FALSE)</f>
        <v>Si</v>
      </c>
      <c r="K22" s="151" t="str">
        <f>VLOOKUP(E22,VIP!$A$2:$O15348,6,0)</f>
        <v>NO</v>
      </c>
      <c r="L22" s="136" t="s">
        <v>2215</v>
      </c>
      <c r="M22" s="96" t="s">
        <v>2441</v>
      </c>
      <c r="N22" s="96" t="s">
        <v>2448</v>
      </c>
      <c r="O22" s="151" t="s">
        <v>2450</v>
      </c>
      <c r="P22" s="96"/>
      <c r="Q22" s="96" t="s">
        <v>2215</v>
      </c>
    </row>
    <row r="23" spans="1:17" s="118" customFormat="1" ht="18" x14ac:dyDescent="0.25">
      <c r="A23" s="151" t="str">
        <f>VLOOKUP(E23,'LISTADO ATM'!$A$2:$C$902,3,0)</f>
        <v>DISTRITO NACIONAL</v>
      </c>
      <c r="B23" s="112" t="s">
        <v>2659</v>
      </c>
      <c r="C23" s="97">
        <v>44413.762395833335</v>
      </c>
      <c r="D23" s="97" t="s">
        <v>2176</v>
      </c>
      <c r="E23" s="131">
        <v>961</v>
      </c>
      <c r="F23" s="151" t="str">
        <f>VLOOKUP(E23,VIP!$A$2:$O14897,2,0)</f>
        <v>DRBR03H</v>
      </c>
      <c r="G23" s="151" t="str">
        <f>VLOOKUP(E23,'LISTADO ATM'!$A$2:$B$901,2,0)</f>
        <v xml:space="preserve">ATM Listín Diario </v>
      </c>
      <c r="H23" s="151" t="str">
        <f>VLOOKUP(E23,VIP!$A$2:$O19858,7,FALSE)</f>
        <v>Si</v>
      </c>
      <c r="I23" s="151" t="str">
        <f>VLOOKUP(E23,VIP!$A$2:$O11823,8,FALSE)</f>
        <v>Si</v>
      </c>
      <c r="J23" s="151" t="str">
        <f>VLOOKUP(E23,VIP!$A$2:$O11773,8,FALSE)</f>
        <v>Si</v>
      </c>
      <c r="K23" s="151" t="str">
        <f>VLOOKUP(E23,VIP!$A$2:$O15347,6,0)</f>
        <v>NO</v>
      </c>
      <c r="L23" s="136" t="s">
        <v>2215</v>
      </c>
      <c r="M23" s="96" t="s">
        <v>2441</v>
      </c>
      <c r="N23" s="96" t="s">
        <v>2448</v>
      </c>
      <c r="O23" s="151" t="s">
        <v>2450</v>
      </c>
      <c r="P23" s="96"/>
      <c r="Q23" s="96" t="s">
        <v>2215</v>
      </c>
    </row>
    <row r="24" spans="1:17" s="118" customFormat="1" ht="18" x14ac:dyDescent="0.25">
      <c r="A24" s="151" t="str">
        <f>VLOOKUP(E24,'LISTADO ATM'!$A$2:$C$902,3,0)</f>
        <v>DISTRITO NACIONAL</v>
      </c>
      <c r="B24" s="112" t="s">
        <v>2658</v>
      </c>
      <c r="C24" s="97">
        <v>44413.767974537041</v>
      </c>
      <c r="D24" s="97" t="s">
        <v>2176</v>
      </c>
      <c r="E24" s="131">
        <v>327</v>
      </c>
      <c r="F24" s="164" t="str">
        <f>VLOOKUP(E24,VIP!$A$2:$O14895,2,0)</f>
        <v>DRBR327</v>
      </c>
      <c r="G24" s="164" t="str">
        <f>VLOOKUP(E24,'LISTADO ATM'!$A$2:$B$901,2,0)</f>
        <v xml:space="preserve">ATM UNP CCN (Nacional 27 de Febrero) </v>
      </c>
      <c r="H24" s="151" t="str">
        <f>VLOOKUP(E24,VIP!$A$2:$O19856,7,FALSE)</f>
        <v>Si</v>
      </c>
      <c r="I24" s="151" t="str">
        <f>VLOOKUP(E24,VIP!$A$2:$O11821,8,FALSE)</f>
        <v>Si</v>
      </c>
      <c r="J24" s="151" t="str">
        <f>VLOOKUP(E24,VIP!$A$2:$O11771,8,FALSE)</f>
        <v>Si</v>
      </c>
      <c r="K24" s="151" t="str">
        <f>VLOOKUP(E24,VIP!$A$2:$O15345,6,0)</f>
        <v>NO</v>
      </c>
      <c r="L24" s="136" t="s">
        <v>2215</v>
      </c>
      <c r="M24" s="96" t="s">
        <v>2441</v>
      </c>
      <c r="N24" s="96" t="s">
        <v>2448</v>
      </c>
      <c r="O24" s="151" t="s">
        <v>2450</v>
      </c>
      <c r="P24" s="96"/>
      <c r="Q24" s="96" t="s">
        <v>2215</v>
      </c>
    </row>
    <row r="25" spans="1:17" s="118" customFormat="1" ht="18" x14ac:dyDescent="0.25">
      <c r="A25" s="151" t="str">
        <f>VLOOKUP(E25,'LISTADO ATM'!$A$2:$C$902,3,0)</f>
        <v>DISTRITO NACIONAL</v>
      </c>
      <c r="B25" s="112" t="s">
        <v>2670</v>
      </c>
      <c r="C25" s="97">
        <v>44413.853773148148</v>
      </c>
      <c r="D25" s="97" t="s">
        <v>2176</v>
      </c>
      <c r="E25" s="131">
        <v>714</v>
      </c>
      <c r="F25" s="151" t="str">
        <f>VLOOKUP(E25,VIP!$A$2:$O14765,2,0)</f>
        <v>DRBR16M</v>
      </c>
      <c r="G25" s="151" t="str">
        <f>VLOOKUP(E25,'LISTADO ATM'!$A$2:$B$901,2,0)</f>
        <v xml:space="preserve">ATM Hospital de Herrera </v>
      </c>
      <c r="H25" s="151" t="str">
        <f>VLOOKUP(E25,VIP!$A$2:$O19726,7,FALSE)</f>
        <v>Si</v>
      </c>
      <c r="I25" s="151" t="str">
        <f>VLOOKUP(E25,VIP!$A$2:$O11691,8,FALSE)</f>
        <v>Si</v>
      </c>
      <c r="J25" s="151" t="str">
        <f>VLOOKUP(E25,VIP!$A$2:$O11641,8,FALSE)</f>
        <v>Si</v>
      </c>
      <c r="K25" s="151" t="str">
        <f>VLOOKUP(E25,VIP!$A$2:$O15215,6,0)</f>
        <v>NO</v>
      </c>
      <c r="L25" s="136" t="s">
        <v>2215</v>
      </c>
      <c r="M25" s="96" t="s">
        <v>2441</v>
      </c>
      <c r="N25" s="96" t="s">
        <v>2448</v>
      </c>
      <c r="O25" s="151" t="s">
        <v>2450</v>
      </c>
      <c r="P25" s="165"/>
      <c r="Q25" s="96" t="s">
        <v>2215</v>
      </c>
    </row>
    <row r="26" spans="1:17" s="118" customFormat="1" ht="18" x14ac:dyDescent="0.25">
      <c r="A26" s="151" t="str">
        <f>VLOOKUP(E26,'LISTADO ATM'!$A$2:$C$902,3,0)</f>
        <v>DISTRITO NACIONAL</v>
      </c>
      <c r="B26" s="112" t="s">
        <v>2678</v>
      </c>
      <c r="C26" s="97">
        <v>44414.03638888889</v>
      </c>
      <c r="D26" s="97" t="s">
        <v>2176</v>
      </c>
      <c r="E26" s="131">
        <v>488</v>
      </c>
      <c r="F26" s="151" t="str">
        <f>VLOOKUP(E26,VIP!$A$2:$O14766,2,0)</f>
        <v>DRBR488</v>
      </c>
      <c r="G26" s="151" t="str">
        <f>VLOOKUP(E26,'LISTADO ATM'!$A$2:$B$901,2,0)</f>
        <v xml:space="preserve">ATM Aeropuerto El Higuero </v>
      </c>
      <c r="H26" s="151" t="str">
        <f>VLOOKUP(E26,VIP!$A$2:$O19727,7,FALSE)</f>
        <v>Si</v>
      </c>
      <c r="I26" s="151" t="str">
        <f>VLOOKUP(E26,VIP!$A$2:$O11692,8,FALSE)</f>
        <v>Si</v>
      </c>
      <c r="J26" s="151" t="str">
        <f>VLOOKUP(E26,VIP!$A$2:$O11642,8,FALSE)</f>
        <v>Si</v>
      </c>
      <c r="K26" s="151" t="str">
        <f>VLOOKUP(E26,VIP!$A$2:$O15216,6,0)</f>
        <v>NO</v>
      </c>
      <c r="L26" s="136" t="s">
        <v>2215</v>
      </c>
      <c r="M26" s="96" t="s">
        <v>2441</v>
      </c>
      <c r="N26" s="96" t="s">
        <v>2448</v>
      </c>
      <c r="O26" s="151" t="s">
        <v>2450</v>
      </c>
      <c r="P26" s="165"/>
      <c r="Q26" s="96" t="s">
        <v>2215</v>
      </c>
    </row>
    <row r="27" spans="1:17" s="118" customFormat="1" ht="18" x14ac:dyDescent="0.25">
      <c r="A27" s="151" t="str">
        <f>VLOOKUP(E27,'LISTADO ATM'!$A$2:$C$902,3,0)</f>
        <v>NORTE</v>
      </c>
      <c r="B27" s="112" t="s">
        <v>2623</v>
      </c>
      <c r="C27" s="97">
        <v>44412.851400462961</v>
      </c>
      <c r="D27" s="97" t="s">
        <v>2177</v>
      </c>
      <c r="E27" s="131">
        <v>276</v>
      </c>
      <c r="F27" s="151" t="str">
        <f>VLOOKUP(E27,VIP!$A$2:$O14895,2,0)</f>
        <v>DRBR276</v>
      </c>
      <c r="G27" s="151" t="str">
        <f>VLOOKUP(E27,'LISTADO ATM'!$A$2:$B$901,2,0)</f>
        <v xml:space="preserve">ATM UNP Las Guáranas (San Francisco) </v>
      </c>
      <c r="H27" s="151" t="str">
        <f>VLOOKUP(E27,VIP!$A$2:$O19856,7,FALSE)</f>
        <v>Si</v>
      </c>
      <c r="I27" s="151" t="str">
        <f>VLOOKUP(E27,VIP!$A$2:$O11821,8,FALSE)</f>
        <v>Si</v>
      </c>
      <c r="J27" s="151" t="str">
        <f>VLOOKUP(E27,VIP!$A$2:$O11771,8,FALSE)</f>
        <v>Si</v>
      </c>
      <c r="K27" s="151" t="str">
        <f>VLOOKUP(E27,VIP!$A$2:$O15345,6,0)</f>
        <v>NO</v>
      </c>
      <c r="L27" s="136" t="s">
        <v>2241</v>
      </c>
      <c r="M27" s="96" t="s">
        <v>2441</v>
      </c>
      <c r="N27" s="96" t="s">
        <v>2448</v>
      </c>
      <c r="O27" s="151" t="s">
        <v>2588</v>
      </c>
      <c r="P27" s="96"/>
      <c r="Q27" s="96" t="s">
        <v>2241</v>
      </c>
    </row>
    <row r="28" spans="1:17" s="118" customFormat="1" ht="18" x14ac:dyDescent="0.25">
      <c r="A28" s="151" t="str">
        <f>VLOOKUP(E28,'LISTADO ATM'!$A$2:$C$902,3,0)</f>
        <v>DISTRITO NACIONAL</v>
      </c>
      <c r="B28" s="112" t="s">
        <v>2647</v>
      </c>
      <c r="C28" s="97">
        <v>44413.614525462966</v>
      </c>
      <c r="D28" s="97" t="s">
        <v>2176</v>
      </c>
      <c r="E28" s="131">
        <v>2</v>
      </c>
      <c r="F28" s="151" t="str">
        <f>VLOOKUP(E28,VIP!$A$2:$O14886,2,0)</f>
        <v>DRBR002</v>
      </c>
      <c r="G28" s="151" t="str">
        <f>VLOOKUP(E28,'LISTADO ATM'!$A$2:$B$901,2,0)</f>
        <v>ATM Autoservicio Padre Castellano</v>
      </c>
      <c r="H28" s="151" t="str">
        <f>VLOOKUP(E28,VIP!$A$2:$O19847,7,FALSE)</f>
        <v>Si</v>
      </c>
      <c r="I28" s="151" t="str">
        <f>VLOOKUP(E28,VIP!$A$2:$O11812,8,FALSE)</f>
        <v>Si</v>
      </c>
      <c r="J28" s="151" t="str">
        <f>VLOOKUP(E28,VIP!$A$2:$O11762,8,FALSE)</f>
        <v>Si</v>
      </c>
      <c r="K28" s="151" t="str">
        <f>VLOOKUP(E28,VIP!$A$2:$O15336,6,0)</f>
        <v>NO</v>
      </c>
      <c r="L28" s="136" t="s">
        <v>2241</v>
      </c>
      <c r="M28" s="96" t="s">
        <v>2441</v>
      </c>
      <c r="N28" s="96" t="s">
        <v>2448</v>
      </c>
      <c r="O28" s="151" t="s">
        <v>2450</v>
      </c>
      <c r="P28" s="96"/>
      <c r="Q28" s="96" t="s">
        <v>2241</v>
      </c>
    </row>
    <row r="29" spans="1:17" s="118" customFormat="1" ht="18" x14ac:dyDescent="0.25">
      <c r="A29" s="151" t="str">
        <f>VLOOKUP(E29,'LISTADO ATM'!$A$2:$C$902,3,0)</f>
        <v>SUR</v>
      </c>
      <c r="B29" s="112" t="s">
        <v>2655</v>
      </c>
      <c r="C29" s="97">
        <v>44413.777418981481</v>
      </c>
      <c r="D29" s="97" t="s">
        <v>2176</v>
      </c>
      <c r="E29" s="131">
        <v>765</v>
      </c>
      <c r="F29" s="151" t="str">
        <f>VLOOKUP(E29,VIP!$A$2:$O14892,2,0)</f>
        <v>DRBR191</v>
      </c>
      <c r="G29" s="151" t="str">
        <f>VLOOKUP(E29,'LISTADO ATM'!$A$2:$B$901,2,0)</f>
        <v xml:space="preserve">ATM Oficina Azua I </v>
      </c>
      <c r="H29" s="151" t="str">
        <f>VLOOKUP(E29,VIP!$A$2:$O19853,7,FALSE)</f>
        <v>Si</v>
      </c>
      <c r="I29" s="151" t="str">
        <f>VLOOKUP(E29,VIP!$A$2:$O11818,8,FALSE)</f>
        <v>Si</v>
      </c>
      <c r="J29" s="151" t="str">
        <f>VLOOKUP(E29,VIP!$A$2:$O11768,8,FALSE)</f>
        <v>Si</v>
      </c>
      <c r="K29" s="151" t="str">
        <f>VLOOKUP(E29,VIP!$A$2:$O15342,6,0)</f>
        <v>NO</v>
      </c>
      <c r="L29" s="136" t="s">
        <v>2241</v>
      </c>
      <c r="M29" s="96" t="s">
        <v>2441</v>
      </c>
      <c r="N29" s="96" t="s">
        <v>2448</v>
      </c>
      <c r="O29" s="151" t="s">
        <v>2450</v>
      </c>
      <c r="P29" s="96"/>
      <c r="Q29" s="96" t="s">
        <v>2241</v>
      </c>
    </row>
    <row r="30" spans="1:17" s="118" customFormat="1" ht="18" x14ac:dyDescent="0.25">
      <c r="A30" s="151" t="str">
        <f>VLOOKUP(E30,'LISTADO ATM'!$A$2:$C$902,3,0)</f>
        <v>NORTE</v>
      </c>
      <c r="B30" s="112" t="s">
        <v>2674</v>
      </c>
      <c r="C30" s="97">
        <v>44414.142141203702</v>
      </c>
      <c r="D30" s="97" t="s">
        <v>2177</v>
      </c>
      <c r="E30" s="131">
        <v>291</v>
      </c>
      <c r="F30" s="151" t="str">
        <f>VLOOKUP(E30,VIP!$A$2:$O14762,2,0)</f>
        <v>DRBR291</v>
      </c>
      <c r="G30" s="151" t="str">
        <f>VLOOKUP(E30,'LISTADO ATM'!$A$2:$B$901,2,0)</f>
        <v xml:space="preserve">ATM S/M Jumbo Las Colinas </v>
      </c>
      <c r="H30" s="151" t="str">
        <f>VLOOKUP(E30,VIP!$A$2:$O19723,7,FALSE)</f>
        <v>Si</v>
      </c>
      <c r="I30" s="151" t="str">
        <f>VLOOKUP(E30,VIP!$A$2:$O11688,8,FALSE)</f>
        <v>Si</v>
      </c>
      <c r="J30" s="151" t="str">
        <f>VLOOKUP(E30,VIP!$A$2:$O11638,8,FALSE)</f>
        <v>Si</v>
      </c>
      <c r="K30" s="151" t="str">
        <f>VLOOKUP(E30,VIP!$A$2:$O15212,6,0)</f>
        <v>NO</v>
      </c>
      <c r="L30" s="136" t="s">
        <v>2241</v>
      </c>
      <c r="M30" s="96" t="s">
        <v>2441</v>
      </c>
      <c r="N30" s="96" t="s">
        <v>2448</v>
      </c>
      <c r="O30" s="151" t="s">
        <v>2681</v>
      </c>
      <c r="P30" s="165"/>
      <c r="Q30" s="96" t="s">
        <v>2241</v>
      </c>
    </row>
    <row r="31" spans="1:17" s="118" customFormat="1" ht="18" x14ac:dyDescent="0.25">
      <c r="A31" s="156" t="str">
        <f>VLOOKUP(E31,'LISTADO ATM'!$A$2:$C$902,3,0)</f>
        <v>DISTRITO NACIONAL</v>
      </c>
      <c r="B31" s="112" t="s">
        <v>2675</v>
      </c>
      <c r="C31" s="97">
        <v>44414.138541666667</v>
      </c>
      <c r="D31" s="97" t="s">
        <v>2176</v>
      </c>
      <c r="E31" s="131">
        <v>744</v>
      </c>
      <c r="F31" s="156" t="str">
        <f>VLOOKUP(E31,VIP!$A$2:$O14763,2,0)</f>
        <v>DRBR289</v>
      </c>
      <c r="G31" s="156" t="str">
        <f>VLOOKUP(E31,'LISTADO ATM'!$A$2:$B$901,2,0)</f>
        <v xml:space="preserve">ATM Multicentro La Sirena Venezuela </v>
      </c>
      <c r="H31" s="156" t="str">
        <f>VLOOKUP(E31,VIP!$A$2:$O19724,7,FALSE)</f>
        <v>Si</v>
      </c>
      <c r="I31" s="156" t="str">
        <f>VLOOKUP(E31,VIP!$A$2:$O11689,8,FALSE)</f>
        <v>Si</v>
      </c>
      <c r="J31" s="156" t="str">
        <f>VLOOKUP(E31,VIP!$A$2:$O11639,8,FALSE)</f>
        <v>Si</v>
      </c>
      <c r="K31" s="156" t="str">
        <f>VLOOKUP(E31,VIP!$A$2:$O15213,6,0)</f>
        <v>SI</v>
      </c>
      <c r="L31" s="136" t="s">
        <v>2241</v>
      </c>
      <c r="M31" s="96" t="s">
        <v>2441</v>
      </c>
      <c r="N31" s="96" t="s">
        <v>2448</v>
      </c>
      <c r="O31" s="156" t="s">
        <v>2450</v>
      </c>
      <c r="P31" s="165"/>
      <c r="Q31" s="96" t="s">
        <v>2241</v>
      </c>
    </row>
    <row r="32" spans="1:17" s="118" customFormat="1" ht="18" x14ac:dyDescent="0.25">
      <c r="A32" s="156" t="str">
        <f>VLOOKUP(E32,'LISTADO ATM'!$A$2:$C$902,3,0)</f>
        <v>DISTRITO NACIONAL</v>
      </c>
      <c r="B32" s="112" t="s">
        <v>2666</v>
      </c>
      <c r="C32" s="97">
        <v>44413.883923611109</v>
      </c>
      <c r="D32" s="97" t="s">
        <v>2176</v>
      </c>
      <c r="E32" s="131">
        <v>672</v>
      </c>
      <c r="F32" s="156" t="str">
        <f>VLOOKUP(E32,VIP!$A$2:$O14761,2,0)</f>
        <v>DRBR672</v>
      </c>
      <c r="G32" s="156" t="str">
        <f>VLOOKUP(E32,'LISTADO ATM'!$A$2:$B$901,2,0)</f>
        <v>ATM Destacamento Policía Nacional La Victoria</v>
      </c>
      <c r="H32" s="156" t="str">
        <f>VLOOKUP(E32,VIP!$A$2:$O19722,7,FALSE)</f>
        <v>Si</v>
      </c>
      <c r="I32" s="156" t="str">
        <f>VLOOKUP(E32,VIP!$A$2:$O11687,8,FALSE)</f>
        <v>Si</v>
      </c>
      <c r="J32" s="156" t="str">
        <f>VLOOKUP(E32,VIP!$A$2:$O11637,8,FALSE)</f>
        <v>Si</v>
      </c>
      <c r="K32" s="156" t="str">
        <f>VLOOKUP(E32,VIP!$A$2:$O15211,6,0)</f>
        <v>SI</v>
      </c>
      <c r="L32" s="136" t="s">
        <v>2671</v>
      </c>
      <c r="M32" s="96" t="s">
        <v>2441</v>
      </c>
      <c r="N32" s="96" t="s">
        <v>2448</v>
      </c>
      <c r="O32" s="156" t="s">
        <v>2450</v>
      </c>
      <c r="P32" s="165"/>
      <c r="Q32" s="96" t="s">
        <v>2671</v>
      </c>
    </row>
    <row r="33" spans="1:17" s="118" customFormat="1" ht="18" x14ac:dyDescent="0.25">
      <c r="A33" s="156" t="str">
        <f>VLOOKUP(E33,'LISTADO ATM'!$A$2:$C$902,3,0)</f>
        <v>SUR</v>
      </c>
      <c r="B33" s="112" t="s">
        <v>2646</v>
      </c>
      <c r="C33" s="97">
        <v>44413.618125000001</v>
      </c>
      <c r="D33" s="97" t="s">
        <v>2464</v>
      </c>
      <c r="E33" s="131">
        <v>880</v>
      </c>
      <c r="F33" s="156" t="str">
        <f>VLOOKUP(E33,VIP!$A$2:$O14885,2,0)</f>
        <v>DRBR880</v>
      </c>
      <c r="G33" s="156" t="str">
        <f>VLOOKUP(E33,'LISTADO ATM'!$A$2:$B$901,2,0)</f>
        <v xml:space="preserve">ATM Autoservicio Barahona II </v>
      </c>
      <c r="H33" s="156" t="str">
        <f>VLOOKUP(E33,VIP!$A$2:$O19846,7,FALSE)</f>
        <v>Si</v>
      </c>
      <c r="I33" s="156" t="str">
        <f>VLOOKUP(E33,VIP!$A$2:$O11811,8,FALSE)</f>
        <v>Si</v>
      </c>
      <c r="J33" s="156" t="str">
        <f>VLOOKUP(E33,VIP!$A$2:$O11761,8,FALSE)</f>
        <v>Si</v>
      </c>
      <c r="K33" s="156" t="str">
        <f>VLOOKUP(E33,VIP!$A$2:$O15335,6,0)</f>
        <v>SI</v>
      </c>
      <c r="L33" s="136" t="s">
        <v>2593</v>
      </c>
      <c r="M33" s="96" t="s">
        <v>2441</v>
      </c>
      <c r="N33" s="96" t="s">
        <v>2448</v>
      </c>
      <c r="O33" s="156" t="s">
        <v>2625</v>
      </c>
      <c r="P33" s="96"/>
      <c r="Q33" s="96" t="s">
        <v>2593</v>
      </c>
    </row>
    <row r="34" spans="1:17" s="118" customFormat="1" ht="18" x14ac:dyDescent="0.25">
      <c r="A34" s="156" t="str">
        <f>VLOOKUP(E34,'LISTADO ATM'!$A$2:$C$902,3,0)</f>
        <v>SUR</v>
      </c>
      <c r="B34" s="112" t="s">
        <v>2645</v>
      </c>
      <c r="C34" s="97">
        <v>44413.62809027778</v>
      </c>
      <c r="D34" s="97" t="s">
        <v>2444</v>
      </c>
      <c r="E34" s="131">
        <v>48</v>
      </c>
      <c r="F34" s="156" t="str">
        <f>VLOOKUP(E34,VIP!$A$2:$O14882,2,0)</f>
        <v>DRBR048</v>
      </c>
      <c r="G34" s="156" t="str">
        <f>VLOOKUP(E34,'LISTADO ATM'!$A$2:$B$901,2,0)</f>
        <v xml:space="preserve">ATM Autoservicio Neiba I </v>
      </c>
      <c r="H34" s="156" t="str">
        <f>VLOOKUP(E34,VIP!$A$2:$O19843,7,FALSE)</f>
        <v>Si</v>
      </c>
      <c r="I34" s="156" t="str">
        <f>VLOOKUP(E34,VIP!$A$2:$O11808,8,FALSE)</f>
        <v>Si</v>
      </c>
      <c r="J34" s="156" t="str">
        <f>VLOOKUP(E34,VIP!$A$2:$O11758,8,FALSE)</f>
        <v>Si</v>
      </c>
      <c r="K34" s="156" t="str">
        <f>VLOOKUP(E34,VIP!$A$2:$O15332,6,0)</f>
        <v>SI</v>
      </c>
      <c r="L34" s="136" t="s">
        <v>2593</v>
      </c>
      <c r="M34" s="96" t="s">
        <v>2441</v>
      </c>
      <c r="N34" s="96" t="s">
        <v>2448</v>
      </c>
      <c r="O34" s="156" t="s">
        <v>2449</v>
      </c>
      <c r="P34" s="96"/>
      <c r="Q34" s="96" t="s">
        <v>2593</v>
      </c>
    </row>
    <row r="35" spans="1:17" s="118" customFormat="1" ht="18" x14ac:dyDescent="0.25">
      <c r="A35" s="156" t="str">
        <f>VLOOKUP(E35,'LISTADO ATM'!$A$2:$C$902,3,0)</f>
        <v>NORTE</v>
      </c>
      <c r="B35" s="112" t="s">
        <v>2644</v>
      </c>
      <c r="C35" s="97">
        <v>44413.630509259259</v>
      </c>
      <c r="D35" s="97" t="s">
        <v>2594</v>
      </c>
      <c r="E35" s="131">
        <v>291</v>
      </c>
      <c r="F35" s="156" t="str">
        <f>VLOOKUP(E35,VIP!$A$2:$O14881,2,0)</f>
        <v>DRBR291</v>
      </c>
      <c r="G35" s="156" t="str">
        <f>VLOOKUP(E35,'LISTADO ATM'!$A$2:$B$901,2,0)</f>
        <v xml:space="preserve">ATM S/M Jumbo Las Colinas </v>
      </c>
      <c r="H35" s="156" t="str">
        <f>VLOOKUP(E35,VIP!$A$2:$O19842,7,FALSE)</f>
        <v>Si</v>
      </c>
      <c r="I35" s="156" t="str">
        <f>VLOOKUP(E35,VIP!$A$2:$O11807,8,FALSE)</f>
        <v>Si</v>
      </c>
      <c r="J35" s="156" t="str">
        <f>VLOOKUP(E35,VIP!$A$2:$O11757,8,FALSE)</f>
        <v>Si</v>
      </c>
      <c r="K35" s="156" t="str">
        <f>VLOOKUP(E35,VIP!$A$2:$O15331,6,0)</f>
        <v>NO</v>
      </c>
      <c r="L35" s="136" t="s">
        <v>2593</v>
      </c>
      <c r="M35" s="96" t="s">
        <v>2441</v>
      </c>
      <c r="N35" s="96" t="s">
        <v>2448</v>
      </c>
      <c r="O35" s="156" t="s">
        <v>2630</v>
      </c>
      <c r="P35" s="96"/>
      <c r="Q35" s="96" t="s">
        <v>2593</v>
      </c>
    </row>
    <row r="36" spans="1:17" s="118" customFormat="1" ht="18" x14ac:dyDescent="0.25">
      <c r="A36" s="156" t="str">
        <f>VLOOKUP(E36,'LISTADO ATM'!$A$2:$C$902,3,0)</f>
        <v>NORTE</v>
      </c>
      <c r="B36" s="112" t="s">
        <v>2661</v>
      </c>
      <c r="C36" s="97">
        <v>44413.751296296294</v>
      </c>
      <c r="D36" s="97" t="s">
        <v>2177</v>
      </c>
      <c r="E36" s="165">
        <v>388</v>
      </c>
      <c r="F36" s="156" t="str">
        <f>VLOOKUP(E36,VIP!$A$2:$O14899,2,0)</f>
        <v>DRBR388</v>
      </c>
      <c r="G36" s="156" t="str">
        <f>VLOOKUP(E36,'LISTADO ATM'!$A$2:$B$901,2,0)</f>
        <v xml:space="preserve">ATM Multicentro La Sirena Puerto Plata </v>
      </c>
      <c r="H36" s="156" t="str">
        <f>VLOOKUP(E36,VIP!$A$2:$O19860,7,FALSE)</f>
        <v>Si</v>
      </c>
      <c r="I36" s="156" t="str">
        <f>VLOOKUP(E36,VIP!$A$2:$O11825,8,FALSE)</f>
        <v>Si</v>
      </c>
      <c r="J36" s="156" t="str">
        <f>VLOOKUP(E36,VIP!$A$2:$O11775,8,FALSE)</f>
        <v>Si</v>
      </c>
      <c r="K36" s="156" t="str">
        <f>VLOOKUP(E36,VIP!$A$2:$O15349,6,0)</f>
        <v>NO</v>
      </c>
      <c r="L36" s="136" t="s">
        <v>2555</v>
      </c>
      <c r="M36" s="96" t="s">
        <v>2441</v>
      </c>
      <c r="N36" s="96" t="s">
        <v>2448</v>
      </c>
      <c r="O36" s="156" t="s">
        <v>2588</v>
      </c>
      <c r="P36" s="96"/>
      <c r="Q36" s="96" t="s">
        <v>2555</v>
      </c>
    </row>
    <row r="37" spans="1:17" s="118" customFormat="1" ht="18" x14ac:dyDescent="0.25">
      <c r="A37" s="156" t="str">
        <f>VLOOKUP(E37,'LISTADO ATM'!$A$2:$C$902,3,0)</f>
        <v>ESTE</v>
      </c>
      <c r="B37" s="112" t="s">
        <v>2669</v>
      </c>
      <c r="C37" s="97">
        <v>44413.854618055557</v>
      </c>
      <c r="D37" s="97" t="s">
        <v>2464</v>
      </c>
      <c r="E37" s="131">
        <v>429</v>
      </c>
      <c r="F37" s="156" t="str">
        <f>VLOOKUP(E37,VIP!$A$2:$O14764,2,0)</f>
        <v>DRBR429</v>
      </c>
      <c r="G37" s="156" t="str">
        <f>VLOOKUP(E37,'LISTADO ATM'!$A$2:$B$901,2,0)</f>
        <v xml:space="preserve">ATM Oficina Jumbo La Romana </v>
      </c>
      <c r="H37" s="156" t="str">
        <f>VLOOKUP(E37,VIP!$A$2:$O19725,7,FALSE)</f>
        <v>Si</v>
      </c>
      <c r="I37" s="156" t="str">
        <f>VLOOKUP(E37,VIP!$A$2:$O11690,8,FALSE)</f>
        <v>Si</v>
      </c>
      <c r="J37" s="156" t="str">
        <f>VLOOKUP(E37,VIP!$A$2:$O11640,8,FALSE)</f>
        <v>Si</v>
      </c>
      <c r="K37" s="156" t="str">
        <f>VLOOKUP(E37,VIP!$A$2:$O15214,6,0)</f>
        <v>NO</v>
      </c>
      <c r="L37" s="136" t="s">
        <v>2555</v>
      </c>
      <c r="M37" s="96" t="s">
        <v>2441</v>
      </c>
      <c r="N37" s="96" t="s">
        <v>2448</v>
      </c>
      <c r="O37" s="156" t="s">
        <v>2465</v>
      </c>
      <c r="P37" s="165"/>
      <c r="Q37" s="96" t="s">
        <v>2555</v>
      </c>
    </row>
    <row r="38" spans="1:17" s="118" customFormat="1" ht="18" x14ac:dyDescent="0.25">
      <c r="A38" s="156" t="str">
        <f>VLOOKUP(E38,'LISTADO ATM'!$A$2:$C$902,3,0)</f>
        <v>ESTE</v>
      </c>
      <c r="B38" s="112" t="s">
        <v>2618</v>
      </c>
      <c r="C38" s="97">
        <v>44412.372395833336</v>
      </c>
      <c r="D38" s="97" t="s">
        <v>2444</v>
      </c>
      <c r="E38" s="131">
        <v>673</v>
      </c>
      <c r="F38" s="156" t="str">
        <f>VLOOKUP(E38,VIP!$A$2:$O14876,2,0)</f>
        <v>DRBR673</v>
      </c>
      <c r="G38" s="156" t="str">
        <f>VLOOKUP(E38,'LISTADO ATM'!$A$2:$B$901,2,0)</f>
        <v>ATM Clínica Dr. Cruz Jiminián</v>
      </c>
      <c r="H38" s="156" t="str">
        <f>VLOOKUP(E38,VIP!$A$2:$O19837,7,FALSE)</f>
        <v>Si</v>
      </c>
      <c r="I38" s="156" t="str">
        <f>VLOOKUP(E38,VIP!$A$2:$O11802,8,FALSE)</f>
        <v>Si</v>
      </c>
      <c r="J38" s="156" t="str">
        <f>VLOOKUP(E38,VIP!$A$2:$O11752,8,FALSE)</f>
        <v>Si</v>
      </c>
      <c r="K38" s="156" t="str">
        <f>VLOOKUP(E38,VIP!$A$2:$O15326,6,0)</f>
        <v>NO</v>
      </c>
      <c r="L38" s="136" t="s">
        <v>2437</v>
      </c>
      <c r="M38" s="96" t="s">
        <v>2441</v>
      </c>
      <c r="N38" s="96" t="s">
        <v>2448</v>
      </c>
      <c r="O38" s="156" t="s">
        <v>2449</v>
      </c>
      <c r="P38" s="96"/>
      <c r="Q38" s="96" t="s">
        <v>2437</v>
      </c>
    </row>
    <row r="39" spans="1:17" s="118" customFormat="1" ht="18" x14ac:dyDescent="0.25">
      <c r="A39" s="156" t="str">
        <f>VLOOKUP(E39,'LISTADO ATM'!$A$2:$C$902,3,0)</f>
        <v>ESTE</v>
      </c>
      <c r="B39" s="112" t="s">
        <v>2664</v>
      </c>
      <c r="C39" s="97">
        <v>44413.74422453704</v>
      </c>
      <c r="D39" s="97" t="s">
        <v>2464</v>
      </c>
      <c r="E39" s="131">
        <v>114</v>
      </c>
      <c r="F39" s="156" t="str">
        <f>VLOOKUP(E39,VIP!$A$2:$O14902,2,0)</f>
        <v>DRBR114</v>
      </c>
      <c r="G39" s="156" t="str">
        <f>VLOOKUP(E39,'LISTADO ATM'!$A$2:$B$901,2,0)</f>
        <v xml:space="preserve">ATM Oficina Hato Mayor </v>
      </c>
      <c r="H39" s="156" t="str">
        <f>VLOOKUP(E39,VIP!$A$2:$O19863,7,FALSE)</f>
        <v>Si</v>
      </c>
      <c r="I39" s="156" t="str">
        <f>VLOOKUP(E39,VIP!$A$2:$O11828,8,FALSE)</f>
        <v>Si</v>
      </c>
      <c r="J39" s="156" t="str">
        <f>VLOOKUP(E39,VIP!$A$2:$O11778,8,FALSE)</f>
        <v>Si</v>
      </c>
      <c r="K39" s="156" t="str">
        <f>VLOOKUP(E39,VIP!$A$2:$O15352,6,0)</f>
        <v>NO</v>
      </c>
      <c r="L39" s="136" t="s">
        <v>2437</v>
      </c>
      <c r="M39" s="96" t="s">
        <v>2441</v>
      </c>
      <c r="N39" s="96" t="s">
        <v>2448</v>
      </c>
      <c r="O39" s="156" t="s">
        <v>2465</v>
      </c>
      <c r="P39" s="96"/>
      <c r="Q39" s="96" t="s">
        <v>2437</v>
      </c>
    </row>
    <row r="40" spans="1:17" s="118" customFormat="1" ht="18" x14ac:dyDescent="0.25">
      <c r="A40" s="156" t="str">
        <f>VLOOKUP(E40,'LISTADO ATM'!$A$2:$C$902,3,0)</f>
        <v>NORTE</v>
      </c>
      <c r="B40" s="112" t="s">
        <v>2663</v>
      </c>
      <c r="C40" s="97">
        <v>44413.747407407405</v>
      </c>
      <c r="D40" s="97" t="s">
        <v>2464</v>
      </c>
      <c r="E40" s="131">
        <v>636</v>
      </c>
      <c r="F40" s="156" t="str">
        <f>VLOOKUP(E40,VIP!$A$2:$O14901,2,0)</f>
        <v>DRBR110</v>
      </c>
      <c r="G40" s="156" t="str">
        <f>VLOOKUP(E40,'LISTADO ATM'!$A$2:$B$901,2,0)</f>
        <v xml:space="preserve">ATM Oficina Tamboríl </v>
      </c>
      <c r="H40" s="156" t="str">
        <f>VLOOKUP(E40,VIP!$A$2:$O19862,7,FALSE)</f>
        <v>Si</v>
      </c>
      <c r="I40" s="156" t="str">
        <f>VLOOKUP(E40,VIP!$A$2:$O11827,8,FALSE)</f>
        <v>Si</v>
      </c>
      <c r="J40" s="156" t="str">
        <f>VLOOKUP(E40,VIP!$A$2:$O11777,8,FALSE)</f>
        <v>Si</v>
      </c>
      <c r="K40" s="156" t="str">
        <f>VLOOKUP(E40,VIP!$A$2:$O15351,6,0)</f>
        <v>SI</v>
      </c>
      <c r="L40" s="136" t="s">
        <v>2437</v>
      </c>
      <c r="M40" s="96" t="s">
        <v>2441</v>
      </c>
      <c r="N40" s="96" t="s">
        <v>2448</v>
      </c>
      <c r="O40" s="156" t="s">
        <v>2465</v>
      </c>
      <c r="P40" s="96"/>
      <c r="Q40" s="96" t="s">
        <v>2437</v>
      </c>
    </row>
    <row r="41" spans="1:17" s="118" customFormat="1" ht="18" x14ac:dyDescent="0.25">
      <c r="A41" s="156" t="str">
        <f>VLOOKUP(E41,'LISTADO ATM'!$A$2:$C$902,3,0)</f>
        <v>ESTE</v>
      </c>
      <c r="B41" s="112" t="s">
        <v>2677</v>
      </c>
      <c r="C41" s="97">
        <v>44414.077106481483</v>
      </c>
      <c r="D41" s="97" t="s">
        <v>2464</v>
      </c>
      <c r="E41" s="131">
        <v>386</v>
      </c>
      <c r="F41" s="156" t="str">
        <f>VLOOKUP(E41,VIP!$A$2:$O14765,2,0)</f>
        <v>DRBR386</v>
      </c>
      <c r="G41" s="156" t="str">
        <f>VLOOKUP(E41,'LISTADO ATM'!$A$2:$B$901,2,0)</f>
        <v xml:space="preserve">ATM Plaza Verón II </v>
      </c>
      <c r="H41" s="156" t="str">
        <f>VLOOKUP(E41,VIP!$A$2:$O19726,7,FALSE)</f>
        <v>Si</v>
      </c>
      <c r="I41" s="156" t="str">
        <f>VLOOKUP(E41,VIP!$A$2:$O11691,8,FALSE)</f>
        <v>Si</v>
      </c>
      <c r="J41" s="156" t="str">
        <f>VLOOKUP(E41,VIP!$A$2:$O11641,8,FALSE)</f>
        <v>Si</v>
      </c>
      <c r="K41" s="156" t="str">
        <f>VLOOKUP(E41,VIP!$A$2:$O15215,6,0)</f>
        <v>NO</v>
      </c>
      <c r="L41" s="136" t="s">
        <v>2437</v>
      </c>
      <c r="M41" s="96" t="s">
        <v>2441</v>
      </c>
      <c r="N41" s="96" t="s">
        <v>2448</v>
      </c>
      <c r="O41" s="156" t="s">
        <v>2465</v>
      </c>
      <c r="P41" s="165"/>
      <c r="Q41" s="96" t="s">
        <v>2437</v>
      </c>
    </row>
    <row r="42" spans="1:17" s="118" customFormat="1" ht="18" x14ac:dyDescent="0.25">
      <c r="A42" s="156" t="str">
        <f>VLOOKUP(E42,'LISTADO ATM'!$A$2:$C$902,3,0)</f>
        <v>SUR</v>
      </c>
      <c r="B42" s="112" t="s">
        <v>2624</v>
      </c>
      <c r="C42" s="97">
        <v>44413.346215277779</v>
      </c>
      <c r="D42" s="97" t="s">
        <v>2176</v>
      </c>
      <c r="E42" s="131">
        <v>101</v>
      </c>
      <c r="F42" s="164" t="str">
        <f>VLOOKUP(E42,VIP!$A$2:$O14879,2,0)</f>
        <v>DRBR101</v>
      </c>
      <c r="G42" s="164" t="str">
        <f>VLOOKUP(E42,'LISTADO ATM'!$A$2:$B$901,2,0)</f>
        <v xml:space="preserve">ATM Oficina San Juan de la Maguana I </v>
      </c>
      <c r="H42" s="156" t="str">
        <f>VLOOKUP(E42,VIP!$A$2:$O19840,7,FALSE)</f>
        <v>Si</v>
      </c>
      <c r="I42" s="156" t="str">
        <f>VLOOKUP(E42,VIP!$A$2:$O11805,8,FALSE)</f>
        <v>Si</v>
      </c>
      <c r="J42" s="156" t="str">
        <f>VLOOKUP(E42,VIP!$A$2:$O11755,8,FALSE)</f>
        <v>Si</v>
      </c>
      <c r="K42" s="156" t="str">
        <f>VLOOKUP(E42,VIP!$A$2:$O15329,6,0)</f>
        <v>SI</v>
      </c>
      <c r="L42" s="136" t="s">
        <v>2616</v>
      </c>
      <c r="M42" s="96" t="s">
        <v>2441</v>
      </c>
      <c r="N42" s="96" t="s">
        <v>2448</v>
      </c>
      <c r="O42" s="156" t="s">
        <v>2450</v>
      </c>
      <c r="P42" s="96"/>
      <c r="Q42" s="96" t="s">
        <v>2616</v>
      </c>
    </row>
    <row r="43" spans="1:17" s="118" customFormat="1" ht="18" x14ac:dyDescent="0.25">
      <c r="A43" s="156" t="str">
        <f>VLOOKUP(E43,'LISTADO ATM'!$A$2:$C$902,3,0)</f>
        <v>DISTRITO NACIONAL</v>
      </c>
      <c r="B43" s="112" t="s">
        <v>2642</v>
      </c>
      <c r="C43" s="97">
        <v>44413.523263888892</v>
      </c>
      <c r="D43" s="97" t="s">
        <v>2444</v>
      </c>
      <c r="E43" s="131">
        <v>583</v>
      </c>
      <c r="F43" s="156" t="str">
        <f>VLOOKUP(E43,VIP!$A$2:$O14897,2,0)</f>
        <v>DRBR431</v>
      </c>
      <c r="G43" s="156" t="str">
        <f>VLOOKUP(E43,'LISTADO ATM'!$A$2:$B$901,2,0)</f>
        <v xml:space="preserve">ATM Ministerio Fuerzas Armadas I </v>
      </c>
      <c r="H43" s="156" t="str">
        <f>VLOOKUP(E43,VIP!$A$2:$O19858,7,FALSE)</f>
        <v>Si</v>
      </c>
      <c r="I43" s="156" t="str">
        <f>VLOOKUP(E43,VIP!$A$2:$O11823,8,FALSE)</f>
        <v>Si</v>
      </c>
      <c r="J43" s="156" t="str">
        <f>VLOOKUP(E43,VIP!$A$2:$O11773,8,FALSE)</f>
        <v>Si</v>
      </c>
      <c r="K43" s="156" t="str">
        <f>VLOOKUP(E43,VIP!$A$2:$O15347,6,0)</f>
        <v>NO</v>
      </c>
      <c r="L43" s="136" t="s">
        <v>2413</v>
      </c>
      <c r="M43" s="96" t="s">
        <v>2441</v>
      </c>
      <c r="N43" s="96" t="s">
        <v>2448</v>
      </c>
      <c r="O43" s="156" t="s">
        <v>2449</v>
      </c>
      <c r="P43" s="96"/>
      <c r="Q43" s="96" t="s">
        <v>2413</v>
      </c>
    </row>
    <row r="44" spans="1:17" s="118" customFormat="1" ht="18" x14ac:dyDescent="0.25">
      <c r="A44" s="156" t="str">
        <f>VLOOKUP(E44,'LISTADO ATM'!$A$2:$C$902,3,0)</f>
        <v>NORTE</v>
      </c>
      <c r="B44" s="112" t="s">
        <v>2632</v>
      </c>
      <c r="C44" s="97">
        <v>44413.586944444447</v>
      </c>
      <c r="D44" s="97" t="s">
        <v>2594</v>
      </c>
      <c r="E44" s="131">
        <v>373</v>
      </c>
      <c r="F44" s="156" t="str">
        <f>VLOOKUP(E44,VIP!$A$2:$O14883,2,0)</f>
        <v>DRBR373</v>
      </c>
      <c r="G44" s="156" t="str">
        <f>VLOOKUP(E44,'LISTADO ATM'!$A$2:$B$901,2,0)</f>
        <v>S/M Tangui Nagua</v>
      </c>
      <c r="H44" s="156" t="str">
        <f>VLOOKUP(E44,VIP!$A$2:$O19844,7,FALSE)</f>
        <v>N/A</v>
      </c>
      <c r="I44" s="156" t="str">
        <f>VLOOKUP(E44,VIP!$A$2:$O11809,8,FALSE)</f>
        <v>N/A</v>
      </c>
      <c r="J44" s="156" t="str">
        <f>VLOOKUP(E44,VIP!$A$2:$O11759,8,FALSE)</f>
        <v>N/A</v>
      </c>
      <c r="K44" s="156" t="str">
        <f>VLOOKUP(E44,VIP!$A$2:$O15333,6,0)</f>
        <v>N/A</v>
      </c>
      <c r="L44" s="136" t="s">
        <v>2413</v>
      </c>
      <c r="M44" s="96" t="s">
        <v>2441</v>
      </c>
      <c r="N44" s="96" t="s">
        <v>2448</v>
      </c>
      <c r="O44" s="156" t="s">
        <v>2630</v>
      </c>
      <c r="P44" s="96"/>
      <c r="Q44" s="96" t="s">
        <v>2413</v>
      </c>
    </row>
    <row r="45" spans="1:17" s="118" customFormat="1" ht="18" x14ac:dyDescent="0.25">
      <c r="A45" s="156" t="str">
        <f>VLOOKUP(E45,'LISTADO ATM'!$A$2:$C$902,3,0)</f>
        <v>NORTE</v>
      </c>
      <c r="B45" s="112" t="s">
        <v>2631</v>
      </c>
      <c r="C45" s="97">
        <v>44413.58898148148</v>
      </c>
      <c r="D45" s="97" t="s">
        <v>2464</v>
      </c>
      <c r="E45" s="131">
        <v>643</v>
      </c>
      <c r="F45" s="156" t="str">
        <f>VLOOKUP(E45,VIP!$A$2:$O14882,2,0)</f>
        <v>DRBR127</v>
      </c>
      <c r="G45" s="156" t="str">
        <f>VLOOKUP(E45,'LISTADO ATM'!$A$2:$B$901,2,0)</f>
        <v xml:space="preserve">ATM Oficina Valerio </v>
      </c>
      <c r="H45" s="156" t="str">
        <f>VLOOKUP(E45,VIP!$A$2:$O19843,7,FALSE)</f>
        <v>Si</v>
      </c>
      <c r="I45" s="156" t="str">
        <f>VLOOKUP(E45,VIP!$A$2:$O11808,8,FALSE)</f>
        <v>No</v>
      </c>
      <c r="J45" s="156" t="str">
        <f>VLOOKUP(E45,VIP!$A$2:$O11758,8,FALSE)</f>
        <v>No</v>
      </c>
      <c r="K45" s="156" t="str">
        <f>VLOOKUP(E45,VIP!$A$2:$O15332,6,0)</f>
        <v>NO</v>
      </c>
      <c r="L45" s="136" t="s">
        <v>2413</v>
      </c>
      <c r="M45" s="96" t="s">
        <v>2441</v>
      </c>
      <c r="N45" s="96" t="s">
        <v>2448</v>
      </c>
      <c r="O45" s="156" t="s">
        <v>2625</v>
      </c>
      <c r="P45" s="96"/>
      <c r="Q45" s="96" t="s">
        <v>2413</v>
      </c>
    </row>
    <row r="46" spans="1:17" s="118" customFormat="1" ht="18" x14ac:dyDescent="0.25">
      <c r="A46" s="156" t="str">
        <f>VLOOKUP(E46,'LISTADO ATM'!$A$2:$C$902,3,0)</f>
        <v>NORTE</v>
      </c>
      <c r="B46" s="112" t="s">
        <v>2652</v>
      </c>
      <c r="C46" s="97">
        <v>44413.652256944442</v>
      </c>
      <c r="D46" s="97" t="s">
        <v>2594</v>
      </c>
      <c r="E46" s="131">
        <v>633</v>
      </c>
      <c r="F46" s="156" t="str">
        <f>VLOOKUP(E46,VIP!$A$2:$O14893,2,0)</f>
        <v>DRBR260</v>
      </c>
      <c r="G46" s="156" t="str">
        <f>VLOOKUP(E46,'LISTADO ATM'!$A$2:$B$901,2,0)</f>
        <v xml:space="preserve">ATM Autobanco Las Colinas </v>
      </c>
      <c r="H46" s="156" t="str">
        <f>VLOOKUP(E46,VIP!$A$2:$O19854,7,FALSE)</f>
        <v>Si</v>
      </c>
      <c r="I46" s="156" t="str">
        <f>VLOOKUP(E46,VIP!$A$2:$O11819,8,FALSE)</f>
        <v>Si</v>
      </c>
      <c r="J46" s="156" t="str">
        <f>VLOOKUP(E46,VIP!$A$2:$O11769,8,FALSE)</f>
        <v>Si</v>
      </c>
      <c r="K46" s="156" t="str">
        <f>VLOOKUP(E46,VIP!$A$2:$O15343,6,0)</f>
        <v>SI</v>
      </c>
      <c r="L46" s="136" t="s">
        <v>2413</v>
      </c>
      <c r="M46" s="96" t="s">
        <v>2441</v>
      </c>
      <c r="N46" s="96" t="s">
        <v>2448</v>
      </c>
      <c r="O46" s="156" t="s">
        <v>2630</v>
      </c>
      <c r="P46" s="96"/>
      <c r="Q46" s="96" t="s">
        <v>2413</v>
      </c>
    </row>
    <row r="47" spans="1:17" s="118" customFormat="1" ht="18" x14ac:dyDescent="0.25">
      <c r="A47" s="156" t="str">
        <f>VLOOKUP(E47,'LISTADO ATM'!$A$2:$C$902,3,0)</f>
        <v>SUR</v>
      </c>
      <c r="B47" s="112" t="s">
        <v>2662</v>
      </c>
      <c r="C47" s="97">
        <v>44413.749895833331</v>
      </c>
      <c r="D47" s="97" t="s">
        <v>2464</v>
      </c>
      <c r="E47" s="131">
        <v>764</v>
      </c>
      <c r="F47" s="156" t="str">
        <f>VLOOKUP(E47,VIP!$A$2:$O14900,2,0)</f>
        <v>DRBR451</v>
      </c>
      <c r="G47" s="156" t="str">
        <f>VLOOKUP(E47,'LISTADO ATM'!$A$2:$B$901,2,0)</f>
        <v xml:space="preserve">ATM Oficina Elías Piña </v>
      </c>
      <c r="H47" s="156" t="str">
        <f>VLOOKUP(E47,VIP!$A$2:$O19861,7,FALSE)</f>
        <v>Si</v>
      </c>
      <c r="I47" s="156" t="str">
        <f>VLOOKUP(E47,VIP!$A$2:$O11826,8,FALSE)</f>
        <v>Si</v>
      </c>
      <c r="J47" s="156" t="str">
        <f>VLOOKUP(E47,VIP!$A$2:$O11776,8,FALSE)</f>
        <v>Si</v>
      </c>
      <c r="K47" s="156" t="str">
        <f>VLOOKUP(E47,VIP!$A$2:$O15350,6,0)</f>
        <v>NO</v>
      </c>
      <c r="L47" s="136" t="s">
        <v>2413</v>
      </c>
      <c r="M47" s="96" t="s">
        <v>2441</v>
      </c>
      <c r="N47" s="96" t="s">
        <v>2448</v>
      </c>
      <c r="O47" s="156" t="s">
        <v>2465</v>
      </c>
      <c r="P47" s="96"/>
      <c r="Q47" s="96" t="s">
        <v>2413</v>
      </c>
    </row>
    <row r="48" spans="1:17" s="118" customFormat="1" ht="18" x14ac:dyDescent="0.25">
      <c r="A48" s="156" t="str">
        <f>VLOOKUP(E48,'LISTADO ATM'!$A$2:$C$902,3,0)</f>
        <v>NORTE</v>
      </c>
      <c r="B48" s="112" t="s">
        <v>2654</v>
      </c>
      <c r="C48" s="97">
        <v>44413.785439814812</v>
      </c>
      <c r="D48" s="97" t="s">
        <v>2464</v>
      </c>
      <c r="E48" s="131">
        <v>256</v>
      </c>
      <c r="F48" s="156" t="str">
        <f>VLOOKUP(E48,VIP!$A$2:$O14890,2,0)</f>
        <v>DRBR256</v>
      </c>
      <c r="G48" s="156" t="str">
        <f>VLOOKUP(E48,'LISTADO ATM'!$A$2:$B$901,2,0)</f>
        <v xml:space="preserve">ATM Oficina Licey Al Medio </v>
      </c>
      <c r="H48" s="156" t="str">
        <f>VLOOKUP(E48,VIP!$A$2:$O19851,7,FALSE)</f>
        <v>Si</v>
      </c>
      <c r="I48" s="156" t="str">
        <f>VLOOKUP(E48,VIP!$A$2:$O11816,8,FALSE)</f>
        <v>Si</v>
      </c>
      <c r="J48" s="156" t="str">
        <f>VLOOKUP(E48,VIP!$A$2:$O11766,8,FALSE)</f>
        <v>Si</v>
      </c>
      <c r="K48" s="156" t="str">
        <f>VLOOKUP(E48,VIP!$A$2:$O15340,6,0)</f>
        <v>NO</v>
      </c>
      <c r="L48" s="136" t="s">
        <v>2413</v>
      </c>
      <c r="M48" s="96" t="s">
        <v>2441</v>
      </c>
      <c r="N48" s="96" t="s">
        <v>2448</v>
      </c>
      <c r="O48" s="156" t="s">
        <v>2465</v>
      </c>
      <c r="P48" s="96"/>
      <c r="Q48" s="96" t="s">
        <v>2413</v>
      </c>
    </row>
    <row r="49" spans="1:17" s="118" customFormat="1" ht="18" x14ac:dyDescent="0.25">
      <c r="A49" s="163" t="str">
        <f>VLOOKUP(E49,'LISTADO ATM'!$A$2:$C$902,3,0)</f>
        <v>DISTRITO NACIONAL</v>
      </c>
      <c r="B49" s="112" t="s">
        <v>2653</v>
      </c>
      <c r="C49" s="97">
        <v>44413.789259259262</v>
      </c>
      <c r="D49" s="97" t="s">
        <v>2444</v>
      </c>
      <c r="E49" s="131">
        <v>931</v>
      </c>
      <c r="F49" s="163" t="str">
        <f>VLOOKUP(E49,VIP!$A$2:$O14889,2,0)</f>
        <v>DRBR24N</v>
      </c>
      <c r="G49" s="163" t="str">
        <f>VLOOKUP(E49,'LISTADO ATM'!$A$2:$B$901,2,0)</f>
        <v xml:space="preserve">ATM Autobanco Luperón I </v>
      </c>
      <c r="H49" s="163" t="str">
        <f>VLOOKUP(E49,VIP!$A$2:$O19850,7,FALSE)</f>
        <v>Si</v>
      </c>
      <c r="I49" s="163" t="str">
        <f>VLOOKUP(E49,VIP!$A$2:$O11815,8,FALSE)</f>
        <v>Si</v>
      </c>
      <c r="J49" s="163" t="str">
        <f>VLOOKUP(E49,VIP!$A$2:$O11765,8,FALSE)</f>
        <v>Si</v>
      </c>
      <c r="K49" s="163" t="str">
        <f>VLOOKUP(E49,VIP!$A$2:$O15339,6,0)</f>
        <v>NO</v>
      </c>
      <c r="L49" s="136" t="s">
        <v>2413</v>
      </c>
      <c r="M49" s="96" t="s">
        <v>2441</v>
      </c>
      <c r="N49" s="96" t="s">
        <v>2448</v>
      </c>
      <c r="O49" s="163" t="s">
        <v>2449</v>
      </c>
      <c r="P49" s="96"/>
      <c r="Q49" s="96" t="s">
        <v>2413</v>
      </c>
    </row>
    <row r="50" spans="1:17" s="118" customFormat="1" ht="18" x14ac:dyDescent="0.25">
      <c r="A50" s="163" t="str">
        <f>VLOOKUP(E50,'LISTADO ATM'!$A$2:$C$902,3,0)</f>
        <v>DISTRITO NACIONAL</v>
      </c>
      <c r="B50" s="112" t="s">
        <v>2676</v>
      </c>
      <c r="C50" s="97">
        <v>44414.106134259258</v>
      </c>
      <c r="D50" s="97" t="s">
        <v>2464</v>
      </c>
      <c r="E50" s="131">
        <v>957</v>
      </c>
      <c r="F50" s="163" t="str">
        <f>VLOOKUP(E50,VIP!$A$2:$O14764,2,0)</f>
        <v>DRBR23F</v>
      </c>
      <c r="G50" s="163" t="str">
        <f>VLOOKUP(E50,'LISTADO ATM'!$A$2:$B$901,2,0)</f>
        <v xml:space="preserve">ATM Oficina Venezuela </v>
      </c>
      <c r="H50" s="163" t="str">
        <f>VLOOKUP(E50,VIP!$A$2:$O19725,7,FALSE)</f>
        <v>Si</v>
      </c>
      <c r="I50" s="163" t="str">
        <f>VLOOKUP(E50,VIP!$A$2:$O11690,8,FALSE)</f>
        <v>Si</v>
      </c>
      <c r="J50" s="163" t="str">
        <f>VLOOKUP(E50,VIP!$A$2:$O11640,8,FALSE)</f>
        <v>Si</v>
      </c>
      <c r="K50" s="163" t="str">
        <f>VLOOKUP(E50,VIP!$A$2:$O15214,6,0)</f>
        <v>SI</v>
      </c>
      <c r="L50" s="136" t="s">
        <v>2413</v>
      </c>
      <c r="M50" s="96" t="s">
        <v>2441</v>
      </c>
      <c r="N50" s="96" t="s">
        <v>2448</v>
      </c>
      <c r="O50" s="163" t="s">
        <v>2465</v>
      </c>
      <c r="P50" s="165"/>
      <c r="Q50" s="96" t="s">
        <v>2413</v>
      </c>
    </row>
    <row r="51" spans="1:17" s="118" customFormat="1" ht="18" x14ac:dyDescent="0.25">
      <c r="A51" s="163" t="str">
        <f>VLOOKUP(E51,'LISTADO ATM'!$A$2:$C$902,3,0)</f>
        <v>DISTRITO NACIONAL</v>
      </c>
      <c r="B51" s="112" t="s">
        <v>2620</v>
      </c>
      <c r="C51" s="97">
        <v>44412.561122685183</v>
      </c>
      <c r="D51" s="97" t="s">
        <v>2176</v>
      </c>
      <c r="E51" s="131">
        <v>696</v>
      </c>
      <c r="F51" s="163" t="str">
        <f>VLOOKUP(E51,VIP!$A$2:$O14872,2,0)</f>
        <v>DRBR696</v>
      </c>
      <c r="G51" s="163" t="str">
        <f>VLOOKUP(E51,'LISTADO ATM'!$A$2:$B$901,2,0)</f>
        <v>ATM Olé Jacobo Majluta</v>
      </c>
      <c r="H51" s="163" t="str">
        <f>VLOOKUP(E51,VIP!$A$2:$O19833,7,FALSE)</f>
        <v>Si</v>
      </c>
      <c r="I51" s="163" t="str">
        <f>VLOOKUP(E51,VIP!$A$2:$O11798,8,FALSE)</f>
        <v>Si</v>
      </c>
      <c r="J51" s="163" t="str">
        <f>VLOOKUP(E51,VIP!$A$2:$O11748,8,FALSE)</f>
        <v>Si</v>
      </c>
      <c r="K51" s="163" t="str">
        <f>VLOOKUP(E51,VIP!$A$2:$O15322,6,0)</f>
        <v>NO</v>
      </c>
      <c r="L51" s="136" t="s">
        <v>2460</v>
      </c>
      <c r="M51" s="96" t="s">
        <v>2441</v>
      </c>
      <c r="N51" s="96" t="s">
        <v>2448</v>
      </c>
      <c r="O51" s="163" t="s">
        <v>2450</v>
      </c>
      <c r="P51" s="96"/>
      <c r="Q51" s="96" t="s">
        <v>2460</v>
      </c>
    </row>
    <row r="52" spans="1:17" s="118" customFormat="1" ht="18" x14ac:dyDescent="0.25">
      <c r="A52" s="163" t="str">
        <f>VLOOKUP(E52,'LISTADO ATM'!$A$2:$C$902,3,0)</f>
        <v>DISTRITO NACIONAL</v>
      </c>
      <c r="B52" s="112" t="s">
        <v>2628</v>
      </c>
      <c r="C52" s="97">
        <v>44413.441527777781</v>
      </c>
      <c r="D52" s="97" t="s">
        <v>2176</v>
      </c>
      <c r="E52" s="131">
        <v>835</v>
      </c>
      <c r="F52" s="164" t="str">
        <f>VLOOKUP(E52,VIP!$A$2:$O14881,2,0)</f>
        <v>DRBR835</v>
      </c>
      <c r="G52" s="164" t="str">
        <f>VLOOKUP(E52,'LISTADO ATM'!$A$2:$B$901,2,0)</f>
        <v xml:space="preserve">ATM UNP Megacentro </v>
      </c>
      <c r="H52" s="163" t="str">
        <f>VLOOKUP(E52,VIP!$A$2:$O19842,7,FALSE)</f>
        <v>Si</v>
      </c>
      <c r="I52" s="163" t="str">
        <f>VLOOKUP(E52,VIP!$A$2:$O11807,8,FALSE)</f>
        <v>Si</v>
      </c>
      <c r="J52" s="163" t="str">
        <f>VLOOKUP(E52,VIP!$A$2:$O11757,8,FALSE)</f>
        <v>Si</v>
      </c>
      <c r="K52" s="163" t="str">
        <f>VLOOKUP(E52,VIP!$A$2:$O15331,6,0)</f>
        <v>SI</v>
      </c>
      <c r="L52" s="136" t="s">
        <v>2460</v>
      </c>
      <c r="M52" s="96" t="s">
        <v>2441</v>
      </c>
      <c r="N52" s="96" t="s">
        <v>2448</v>
      </c>
      <c r="O52" s="163" t="s">
        <v>2450</v>
      </c>
      <c r="P52" s="96"/>
      <c r="Q52" s="96" t="s">
        <v>2460</v>
      </c>
    </row>
    <row r="53" spans="1:17" s="118" customFormat="1" ht="18" x14ac:dyDescent="0.25">
      <c r="A53" s="163" t="str">
        <f>VLOOKUP(E53,'LISTADO ATM'!$A$2:$C$902,3,0)</f>
        <v>DISTRITO NACIONAL</v>
      </c>
      <c r="B53" s="112" t="s">
        <v>2627</v>
      </c>
      <c r="C53" s="97">
        <v>44413.442870370367</v>
      </c>
      <c r="D53" s="97" t="s">
        <v>2176</v>
      </c>
      <c r="E53" s="131">
        <v>355</v>
      </c>
      <c r="F53" s="164" t="str">
        <f>VLOOKUP(E53,VIP!$A$2:$O14880,2,0)</f>
        <v>DRBR355</v>
      </c>
      <c r="G53" s="164" t="str">
        <f>VLOOKUP(E53,'LISTADO ATM'!$A$2:$B$901,2,0)</f>
        <v xml:space="preserve">ATM UNP Metro II </v>
      </c>
      <c r="H53" s="163" t="str">
        <f>VLOOKUP(E53,VIP!$A$2:$O19841,7,FALSE)</f>
        <v>Si</v>
      </c>
      <c r="I53" s="163" t="str">
        <f>VLOOKUP(E53,VIP!$A$2:$O11806,8,FALSE)</f>
        <v>Si</v>
      </c>
      <c r="J53" s="163" t="str">
        <f>VLOOKUP(E53,VIP!$A$2:$O11756,8,FALSE)</f>
        <v>Si</v>
      </c>
      <c r="K53" s="163" t="str">
        <f>VLOOKUP(E53,VIP!$A$2:$O15330,6,0)</f>
        <v>SI</v>
      </c>
      <c r="L53" s="136" t="s">
        <v>2460</v>
      </c>
      <c r="M53" s="96" t="s">
        <v>2441</v>
      </c>
      <c r="N53" s="96" t="s">
        <v>2448</v>
      </c>
      <c r="O53" s="165" t="s">
        <v>2450</v>
      </c>
      <c r="P53" s="96"/>
      <c r="Q53" s="96" t="s">
        <v>2460</v>
      </c>
    </row>
    <row r="54" spans="1:17" ht="18" x14ac:dyDescent="0.25">
      <c r="A54" s="165" t="str">
        <f>VLOOKUP(E54,'LISTADO ATM'!$A$2:$C$902,3,0)</f>
        <v>DISTRITO NACIONAL</v>
      </c>
      <c r="B54" s="112" t="s">
        <v>2648</v>
      </c>
      <c r="C54" s="97">
        <v>44413.662604166668</v>
      </c>
      <c r="D54" s="97" t="s">
        <v>2176</v>
      </c>
      <c r="E54" s="131">
        <v>12</v>
      </c>
      <c r="F54" s="165" t="str">
        <f>VLOOKUP(E54,VIP!$A$2:$O14888,2,0)</f>
        <v>DRBR012</v>
      </c>
      <c r="G54" s="165" t="str">
        <f>VLOOKUP(E54,'LISTADO ATM'!$A$2:$B$901,2,0)</f>
        <v xml:space="preserve">ATM Comercial Ganadera (San Isidro) </v>
      </c>
      <c r="H54" s="165" t="str">
        <f>VLOOKUP(E54,VIP!$A$2:$O19849,7,FALSE)</f>
        <v>Si</v>
      </c>
      <c r="I54" s="165" t="str">
        <f>VLOOKUP(E54,VIP!$A$2:$O11814,8,FALSE)</f>
        <v>No</v>
      </c>
      <c r="J54" s="165" t="str">
        <f>VLOOKUP(E54,VIP!$A$2:$O11764,8,FALSE)</f>
        <v>No</v>
      </c>
      <c r="K54" s="165" t="str">
        <f>VLOOKUP(E54,VIP!$A$2:$O15338,6,0)</f>
        <v>NO</v>
      </c>
      <c r="L54" s="136" t="s">
        <v>2460</v>
      </c>
      <c r="M54" s="96" t="s">
        <v>2441</v>
      </c>
      <c r="N54" s="96" t="s">
        <v>2448</v>
      </c>
      <c r="O54" s="165" t="s">
        <v>2450</v>
      </c>
      <c r="P54" s="96"/>
      <c r="Q54" s="96" t="s">
        <v>2460</v>
      </c>
    </row>
    <row r="55" spans="1:17" ht="18" x14ac:dyDescent="0.25">
      <c r="A55" s="165" t="str">
        <f>VLOOKUP(E55,'LISTADO ATM'!$A$2:$C$902,3,0)</f>
        <v>DISTRITO NACIONAL</v>
      </c>
      <c r="B55" s="112" t="s">
        <v>2657</v>
      </c>
      <c r="C55" s="97">
        <v>44413.771493055552</v>
      </c>
      <c r="D55" s="97" t="s">
        <v>2176</v>
      </c>
      <c r="E55" s="131">
        <v>267</v>
      </c>
      <c r="F55" s="165" t="str">
        <f>VLOOKUP(E55,VIP!$A$2:$O14894,2,0)</f>
        <v>DRBR267</v>
      </c>
      <c r="G55" s="165" t="str">
        <f>VLOOKUP(E55,'LISTADO ATM'!$A$2:$B$901,2,0)</f>
        <v xml:space="preserve">ATM Centro de Caja México </v>
      </c>
      <c r="H55" s="165" t="str">
        <f>VLOOKUP(E55,VIP!$A$2:$O19855,7,FALSE)</f>
        <v>Si</v>
      </c>
      <c r="I55" s="165" t="str">
        <f>VLOOKUP(E55,VIP!$A$2:$O11820,8,FALSE)</f>
        <v>Si</v>
      </c>
      <c r="J55" s="165" t="str">
        <f>VLOOKUP(E55,VIP!$A$2:$O11770,8,FALSE)</f>
        <v>Si</v>
      </c>
      <c r="K55" s="165" t="str">
        <f>VLOOKUP(E55,VIP!$A$2:$O15344,6,0)</f>
        <v>NO</v>
      </c>
      <c r="L55" s="136" t="s">
        <v>2460</v>
      </c>
      <c r="M55" s="96" t="s">
        <v>2441</v>
      </c>
      <c r="N55" s="96" t="s">
        <v>2448</v>
      </c>
      <c r="O55" s="165" t="s">
        <v>2450</v>
      </c>
      <c r="P55" s="96"/>
      <c r="Q55" s="96" t="s">
        <v>2460</v>
      </c>
    </row>
    <row r="56" spans="1:17" ht="18" x14ac:dyDescent="0.25">
      <c r="A56" s="165" t="str">
        <f>VLOOKUP(E56,'LISTADO ATM'!$A$2:$C$902,3,0)</f>
        <v>DISTRITO NACIONAL</v>
      </c>
      <c r="B56" s="112" t="s">
        <v>2656</v>
      </c>
      <c r="C56" s="97">
        <v>44413.772523148145</v>
      </c>
      <c r="D56" s="97" t="s">
        <v>2176</v>
      </c>
      <c r="E56" s="131">
        <v>935</v>
      </c>
      <c r="F56" s="165" t="str">
        <f>VLOOKUP(E56,VIP!$A$2:$O14893,2,0)</f>
        <v>DRBR16J</v>
      </c>
      <c r="G56" s="165" t="str">
        <f>VLOOKUP(E56,'LISTADO ATM'!$A$2:$B$901,2,0)</f>
        <v xml:space="preserve">ATM Oficina John F. Kennedy </v>
      </c>
      <c r="H56" s="165" t="str">
        <f>VLOOKUP(E56,VIP!$A$2:$O19854,7,FALSE)</f>
        <v>Si</v>
      </c>
      <c r="I56" s="165" t="str">
        <f>VLOOKUP(E56,VIP!$A$2:$O11819,8,FALSE)</f>
        <v>Si</v>
      </c>
      <c r="J56" s="165" t="str">
        <f>VLOOKUP(E56,VIP!$A$2:$O11769,8,FALSE)</f>
        <v>Si</v>
      </c>
      <c r="K56" s="165" t="str">
        <f>VLOOKUP(E56,VIP!$A$2:$O15343,6,0)</f>
        <v>SI</v>
      </c>
      <c r="L56" s="136" t="s">
        <v>2460</v>
      </c>
      <c r="M56" s="96" t="s">
        <v>2441</v>
      </c>
      <c r="N56" s="96" t="s">
        <v>2448</v>
      </c>
      <c r="O56" s="165" t="s">
        <v>2450</v>
      </c>
      <c r="P56" s="96"/>
      <c r="Q56" s="96" t="s">
        <v>2460</v>
      </c>
    </row>
    <row r="57" spans="1:17" ht="18" x14ac:dyDescent="0.25">
      <c r="A57" s="165" t="str">
        <f>VLOOKUP(E57,'LISTADO ATM'!$A$2:$C$902,3,0)</f>
        <v>SUR</v>
      </c>
      <c r="B57" s="112" t="s">
        <v>2668</v>
      </c>
      <c r="C57" s="97">
        <v>44413.860844907409</v>
      </c>
      <c r="D57" s="97" t="s">
        <v>2176</v>
      </c>
      <c r="E57" s="131">
        <v>45</v>
      </c>
      <c r="F57" s="165" t="str">
        <f>VLOOKUP(E57,VIP!$A$2:$O14763,2,0)</f>
        <v>DRBR045</v>
      </c>
      <c r="G57" s="165" t="str">
        <f>VLOOKUP(E57,'LISTADO ATM'!$A$2:$B$901,2,0)</f>
        <v xml:space="preserve">ATM Oficina Tamayo </v>
      </c>
      <c r="H57" s="165" t="str">
        <f>VLOOKUP(E57,VIP!$A$2:$O19724,7,FALSE)</f>
        <v>Si</v>
      </c>
      <c r="I57" s="165" t="str">
        <f>VLOOKUP(E57,VIP!$A$2:$O11689,8,FALSE)</f>
        <v>Si</v>
      </c>
      <c r="J57" s="165" t="str">
        <f>VLOOKUP(E57,VIP!$A$2:$O11639,8,FALSE)</f>
        <v>Si</v>
      </c>
      <c r="K57" s="165" t="str">
        <f>VLOOKUP(E57,VIP!$A$2:$O15213,6,0)</f>
        <v>SI</v>
      </c>
      <c r="L57" s="136" t="s">
        <v>2460</v>
      </c>
      <c r="M57" s="96" t="s">
        <v>2441</v>
      </c>
      <c r="N57" s="96" t="s">
        <v>2448</v>
      </c>
      <c r="O57" s="165" t="s">
        <v>2450</v>
      </c>
      <c r="P57" s="165"/>
      <c r="Q57" s="96" t="s">
        <v>2460</v>
      </c>
    </row>
    <row r="58" spans="1:17" ht="18" x14ac:dyDescent="0.25">
      <c r="A58" s="165" t="str">
        <f>VLOOKUP(E58,'LISTADO ATM'!$A$2:$C$902,3,0)</f>
        <v>DISTRITO NACIONAL</v>
      </c>
      <c r="B58" s="112" t="s">
        <v>2667</v>
      </c>
      <c r="C58" s="97">
        <v>44413.861180555556</v>
      </c>
      <c r="D58" s="97" t="s">
        <v>2176</v>
      </c>
      <c r="E58" s="131">
        <v>85</v>
      </c>
      <c r="F58" s="165" t="str">
        <f>VLOOKUP(E58,VIP!$A$2:$O14762,2,0)</f>
        <v>DRBR085</v>
      </c>
      <c r="G58" s="165" t="str">
        <f>VLOOKUP(E58,'LISTADO ATM'!$A$2:$B$901,2,0)</f>
        <v xml:space="preserve">ATM Oficina San Isidro (Fuerza Aérea) </v>
      </c>
      <c r="H58" s="165" t="str">
        <f>VLOOKUP(E58,VIP!$A$2:$O19723,7,FALSE)</f>
        <v>Si</v>
      </c>
      <c r="I58" s="165" t="str">
        <f>VLOOKUP(E58,VIP!$A$2:$O11688,8,FALSE)</f>
        <v>Si</v>
      </c>
      <c r="J58" s="165" t="str">
        <f>VLOOKUP(E58,VIP!$A$2:$O11638,8,FALSE)</f>
        <v>Si</v>
      </c>
      <c r="K58" s="165" t="str">
        <f>VLOOKUP(E58,VIP!$A$2:$O15212,6,0)</f>
        <v>NO</v>
      </c>
      <c r="L58" s="136" t="s">
        <v>2460</v>
      </c>
      <c r="M58" s="96" t="s">
        <v>2441</v>
      </c>
      <c r="N58" s="96" t="s">
        <v>2448</v>
      </c>
      <c r="O58" s="165" t="s">
        <v>2450</v>
      </c>
      <c r="P58" s="165"/>
      <c r="Q58" s="96" t="s">
        <v>2460</v>
      </c>
    </row>
    <row r="59" spans="1:17" ht="18" x14ac:dyDescent="0.25">
      <c r="A59" s="165" t="str">
        <f>VLOOKUP(E59,'LISTADO ATM'!$A$2:$C$902,3,0)</f>
        <v>NORTE</v>
      </c>
      <c r="B59" s="112" t="s">
        <v>2679</v>
      </c>
      <c r="C59" s="97">
        <v>44413.941712962966</v>
      </c>
      <c r="D59" s="97" t="s">
        <v>2177</v>
      </c>
      <c r="E59" s="131">
        <v>990</v>
      </c>
      <c r="F59" s="165" t="str">
        <f>VLOOKUP(E59,VIP!$A$2:$O14767,2,0)</f>
        <v>DRBR742</v>
      </c>
      <c r="G59" s="165" t="str">
        <f>VLOOKUP(E59,'LISTADO ATM'!$A$2:$B$901,2,0)</f>
        <v xml:space="preserve">ATM Autoservicio Bonao II </v>
      </c>
      <c r="H59" s="165" t="str">
        <f>VLOOKUP(E59,VIP!$A$2:$O19728,7,FALSE)</f>
        <v>Si</v>
      </c>
      <c r="I59" s="165" t="str">
        <f>VLOOKUP(E59,VIP!$A$2:$O11693,8,FALSE)</f>
        <v>Si</v>
      </c>
      <c r="J59" s="165" t="str">
        <f>VLOOKUP(E59,VIP!$A$2:$O11643,8,FALSE)</f>
        <v>Si</v>
      </c>
      <c r="K59" s="165" t="str">
        <f>VLOOKUP(E59,VIP!$A$2:$O15217,6,0)</f>
        <v>NO</v>
      </c>
      <c r="L59" s="136" t="s">
        <v>2460</v>
      </c>
      <c r="M59" s="96" t="s">
        <v>2441</v>
      </c>
      <c r="N59" s="96" t="s">
        <v>2448</v>
      </c>
      <c r="O59" s="165" t="s">
        <v>2681</v>
      </c>
      <c r="P59" s="165"/>
      <c r="Q59" s="96" t="s">
        <v>2460</v>
      </c>
    </row>
    <row r="60" spans="1:17" ht="18" x14ac:dyDescent="0.25">
      <c r="A60" s="165" t="str">
        <f>VLOOKUP(E60,'LISTADO ATM'!$A$2:$C$902,3,0)</f>
        <v>DISTRITO NACIONAL</v>
      </c>
      <c r="B60" s="112" t="s">
        <v>2680</v>
      </c>
      <c r="C60" s="97">
        <v>44413.940960648149</v>
      </c>
      <c r="D60" s="97" t="s">
        <v>2176</v>
      </c>
      <c r="E60" s="131">
        <v>378</v>
      </c>
      <c r="F60" s="165" t="str">
        <f>VLOOKUP(E60,VIP!$A$2:$O14768,2,0)</f>
        <v>DRBR378</v>
      </c>
      <c r="G60" s="165" t="str">
        <f>VLOOKUP(E60,'LISTADO ATM'!$A$2:$B$901,2,0)</f>
        <v>ATM UNP Villa Flores</v>
      </c>
      <c r="H60" s="165" t="str">
        <f>VLOOKUP(E60,VIP!$A$2:$O19729,7,FALSE)</f>
        <v>N/A</v>
      </c>
      <c r="I60" s="165" t="str">
        <f>VLOOKUP(E60,VIP!$A$2:$O11694,8,FALSE)</f>
        <v>N/A</v>
      </c>
      <c r="J60" s="165" t="str">
        <f>VLOOKUP(E60,VIP!$A$2:$O11644,8,FALSE)</f>
        <v>N/A</v>
      </c>
      <c r="K60" s="165" t="str">
        <f>VLOOKUP(E60,VIP!$A$2:$O15218,6,0)</f>
        <v>N/A</v>
      </c>
      <c r="L60" s="136" t="s">
        <v>2460</v>
      </c>
      <c r="M60" s="96" t="s">
        <v>2441</v>
      </c>
      <c r="N60" s="96" t="s">
        <v>2448</v>
      </c>
      <c r="O60" s="165" t="s">
        <v>2450</v>
      </c>
      <c r="P60" s="165"/>
      <c r="Q60" s="96" t="s">
        <v>2460</v>
      </c>
    </row>
    <row r="1038676" spans="16:16" ht="18" x14ac:dyDescent="0.25">
      <c r="P1038676" s="113"/>
    </row>
  </sheetData>
  <autoFilter ref="A4:Q4">
    <sortState ref="A5:Q60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4:B1048576 B1:B4">
    <cfRule type="duplicateValues" dxfId="360" priority="114"/>
  </conditionalFormatting>
  <conditionalFormatting sqref="B54:B1048576">
    <cfRule type="duplicateValues" dxfId="359" priority="105"/>
  </conditionalFormatting>
  <conditionalFormatting sqref="E54:E1048576 E1:E4">
    <cfRule type="duplicateValues" dxfId="358" priority="129707"/>
  </conditionalFormatting>
  <conditionalFormatting sqref="E54:E1048576">
    <cfRule type="duplicateValues" dxfId="357" priority="75"/>
  </conditionalFormatting>
  <conditionalFormatting sqref="B54:B1048576">
    <cfRule type="duplicateValues" dxfId="356" priority="71"/>
  </conditionalFormatting>
  <conditionalFormatting sqref="E54:E1048576">
    <cfRule type="duplicateValues" dxfId="355" priority="64"/>
  </conditionalFormatting>
  <conditionalFormatting sqref="E54:E1048576 E1:E16">
    <cfRule type="duplicateValues" dxfId="354" priority="56"/>
  </conditionalFormatting>
  <conditionalFormatting sqref="B17:B22">
    <cfRule type="duplicateValues" dxfId="353" priority="55"/>
  </conditionalFormatting>
  <conditionalFormatting sqref="E17:E22">
    <cfRule type="duplicateValues" dxfId="352" priority="54"/>
  </conditionalFormatting>
  <conditionalFormatting sqref="E17:E22">
    <cfRule type="duplicateValues" dxfId="351" priority="53"/>
  </conditionalFormatting>
  <conditionalFormatting sqref="B17:B22">
    <cfRule type="duplicateValues" dxfId="350" priority="52"/>
  </conditionalFormatting>
  <conditionalFormatting sqref="E17:E22">
    <cfRule type="duplicateValues" dxfId="349" priority="51"/>
  </conditionalFormatting>
  <conditionalFormatting sqref="B17:B22">
    <cfRule type="duplicateValues" dxfId="348" priority="50"/>
  </conditionalFormatting>
  <conditionalFormatting sqref="E17:E22">
    <cfRule type="duplicateValues" dxfId="347" priority="49"/>
  </conditionalFormatting>
  <conditionalFormatting sqref="E17:E22">
    <cfRule type="duplicateValues" dxfId="346" priority="48"/>
  </conditionalFormatting>
  <conditionalFormatting sqref="E54:E1048576 E1:E22">
    <cfRule type="duplicateValues" dxfId="345" priority="47"/>
  </conditionalFormatting>
  <conditionalFormatting sqref="B54:B1048576 B1:B22">
    <cfRule type="duplicateValues" dxfId="344" priority="46"/>
  </conditionalFormatting>
  <conditionalFormatting sqref="B23:B24">
    <cfRule type="duplicateValues" dxfId="343" priority="45"/>
  </conditionalFormatting>
  <conditionalFormatting sqref="E24">
    <cfRule type="duplicateValues" dxfId="342" priority="44"/>
  </conditionalFormatting>
  <conditionalFormatting sqref="E24">
    <cfRule type="duplicateValues" dxfId="341" priority="43"/>
  </conditionalFormatting>
  <conditionalFormatting sqref="B23:B24">
    <cfRule type="duplicateValues" dxfId="340" priority="42"/>
  </conditionalFormatting>
  <conditionalFormatting sqref="E24">
    <cfRule type="duplicateValues" dxfId="339" priority="41"/>
  </conditionalFormatting>
  <conditionalFormatting sqref="B23:B24">
    <cfRule type="duplicateValues" dxfId="338" priority="40"/>
  </conditionalFormatting>
  <conditionalFormatting sqref="E24">
    <cfRule type="duplicateValues" dxfId="337" priority="39"/>
  </conditionalFormatting>
  <conditionalFormatting sqref="E24">
    <cfRule type="duplicateValues" dxfId="336" priority="38"/>
  </conditionalFormatting>
  <conditionalFormatting sqref="E24">
    <cfRule type="duplicateValues" dxfId="335" priority="37"/>
  </conditionalFormatting>
  <conditionalFormatting sqref="B23:B24">
    <cfRule type="duplicateValues" dxfId="334" priority="36"/>
  </conditionalFormatting>
  <conditionalFormatting sqref="B25:B30">
    <cfRule type="duplicateValues" dxfId="333" priority="35"/>
  </conditionalFormatting>
  <conditionalFormatting sqref="E25:E30">
    <cfRule type="duplicateValues" dxfId="332" priority="34"/>
  </conditionalFormatting>
  <conditionalFormatting sqref="E25:E30">
    <cfRule type="duplicateValues" dxfId="331" priority="33"/>
  </conditionalFormatting>
  <conditionalFormatting sqref="B25:B30">
    <cfRule type="duplicateValues" dxfId="330" priority="32"/>
  </conditionalFormatting>
  <conditionalFormatting sqref="E25:E30">
    <cfRule type="duplicateValues" dxfId="329" priority="31"/>
  </conditionalFormatting>
  <conditionalFormatting sqref="B25:B30">
    <cfRule type="duplicateValues" dxfId="328" priority="30"/>
  </conditionalFormatting>
  <conditionalFormatting sqref="E25:E30">
    <cfRule type="duplicateValues" dxfId="327" priority="29"/>
  </conditionalFormatting>
  <conditionalFormatting sqref="E25:E30">
    <cfRule type="duplicateValues" dxfId="326" priority="28"/>
  </conditionalFormatting>
  <conditionalFormatting sqref="E25:E30">
    <cfRule type="duplicateValues" dxfId="325" priority="27"/>
  </conditionalFormatting>
  <conditionalFormatting sqref="B25:B30">
    <cfRule type="duplicateValues" dxfId="324" priority="26"/>
  </conditionalFormatting>
  <conditionalFormatting sqref="E54:E1048576 E1:E22 E24:E30">
    <cfRule type="duplicateValues" dxfId="323" priority="25"/>
  </conditionalFormatting>
  <conditionalFormatting sqref="B31:B46">
    <cfRule type="duplicateValues" dxfId="322" priority="24"/>
  </conditionalFormatting>
  <conditionalFormatting sqref="E31:E46">
    <cfRule type="duplicateValues" dxfId="321" priority="23"/>
  </conditionalFormatting>
  <conditionalFormatting sqref="E31:E46">
    <cfRule type="duplicateValues" dxfId="320" priority="22"/>
  </conditionalFormatting>
  <conditionalFormatting sqref="B31:B46">
    <cfRule type="duplicateValues" dxfId="319" priority="21"/>
  </conditionalFormatting>
  <conditionalFormatting sqref="E31:E46">
    <cfRule type="duplicateValues" dxfId="318" priority="20"/>
  </conditionalFormatting>
  <conditionalFormatting sqref="B31:B46">
    <cfRule type="duplicateValues" dxfId="317" priority="19"/>
  </conditionalFormatting>
  <conditionalFormatting sqref="E31:E46">
    <cfRule type="duplicateValues" dxfId="316" priority="18"/>
  </conditionalFormatting>
  <conditionalFormatting sqref="E31:E46">
    <cfRule type="duplicateValues" dxfId="315" priority="17"/>
  </conditionalFormatting>
  <conditionalFormatting sqref="E31:E46">
    <cfRule type="duplicateValues" dxfId="314" priority="16"/>
  </conditionalFormatting>
  <conditionalFormatting sqref="B31:B46">
    <cfRule type="duplicateValues" dxfId="313" priority="15"/>
  </conditionalFormatting>
  <conditionalFormatting sqref="E31:E46">
    <cfRule type="duplicateValues" dxfId="312" priority="14"/>
  </conditionalFormatting>
  <conditionalFormatting sqref="B47:B48">
    <cfRule type="duplicateValues" dxfId="311" priority="130138"/>
  </conditionalFormatting>
  <conditionalFormatting sqref="E47:E48">
    <cfRule type="duplicateValues" dxfId="310" priority="130139"/>
  </conditionalFormatting>
  <conditionalFormatting sqref="B49:B60">
    <cfRule type="duplicateValues" dxfId="309" priority="2"/>
  </conditionalFormatting>
  <conditionalFormatting sqref="E49:E60">
    <cfRule type="duplicateValues" dxfId="308" priority="1"/>
  </conditionalFormatting>
  <conditionalFormatting sqref="B5:B16">
    <cfRule type="duplicateValues" dxfId="307" priority="130211"/>
  </conditionalFormatting>
  <conditionalFormatting sqref="E5:E16">
    <cfRule type="duplicateValues" dxfId="306" priority="13021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70" zoomScale="70" zoomScaleNormal="70" workbookViewId="0">
      <selection activeCell="B109" sqref="B10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0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1" t="s">
        <v>2146</v>
      </c>
      <c r="B1" s="182"/>
      <c r="C1" s="182"/>
      <c r="D1" s="182"/>
      <c r="E1" s="183"/>
      <c r="F1" s="179" t="s">
        <v>2545</v>
      </c>
      <c r="G1" s="180"/>
      <c r="H1" s="101">
        <f>COUNTIF(A:E,"2 Gavetas Vacias + 1 Fallando")</f>
        <v>0</v>
      </c>
      <c r="I1" s="101">
        <f>COUNTIF(A:E,("3 Gavetas Vacías"))</f>
        <v>10</v>
      </c>
      <c r="J1" s="82">
        <f>COUNTIF(A:E,"2 Gavetas Fallando + 1 Vacias")</f>
        <v>0</v>
      </c>
    </row>
    <row r="2" spans="1:11" ht="25.5" customHeight="1" x14ac:dyDescent="0.25">
      <c r="A2" s="184" t="s">
        <v>2446</v>
      </c>
      <c r="B2" s="185"/>
      <c r="C2" s="185"/>
      <c r="D2" s="185"/>
      <c r="E2" s="186"/>
      <c r="F2" s="100" t="s">
        <v>2544</v>
      </c>
      <c r="G2" s="99">
        <f>G3+G4</f>
        <v>56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7"/>
      <c r="C3" s="119"/>
      <c r="D3" s="119"/>
      <c r="E3" s="126"/>
      <c r="F3" s="100" t="s">
        <v>2543</v>
      </c>
      <c r="G3" s="99">
        <f>COUNTIF(REPORTE!A:Q,"fuera de Servicio")</f>
        <v>56</v>
      </c>
      <c r="H3" s="100" t="s">
        <v>2550</v>
      </c>
      <c r="I3" s="99">
        <f>COUNTIF(A:E,"Gavetas Vacías + Gavetas Fallando")</f>
        <v>1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5">
        <v>44413.25</v>
      </c>
      <c r="C4" s="119"/>
      <c r="D4" s="119"/>
      <c r="E4" s="15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5">
        <v>44413.708333333336</v>
      </c>
      <c r="C5" s="142"/>
      <c r="D5" s="119"/>
      <c r="E5" s="15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B6" s="137"/>
      <c r="C6" s="119"/>
      <c r="D6" s="119"/>
      <c r="E6" s="12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0</v>
      </c>
    </row>
    <row r="7" spans="1:11" ht="18" customHeight="1" x14ac:dyDescent="0.25">
      <c r="A7" s="187" t="s">
        <v>2575</v>
      </c>
      <c r="B7" s="188"/>
      <c r="C7" s="188"/>
      <c r="D7" s="188"/>
      <c r="E7" s="189"/>
      <c r="F7" s="100" t="s">
        <v>2546</v>
      </c>
      <c r="G7" s="99">
        <f>COUNTIF(A:E,"Sin Efectivo")</f>
        <v>9</v>
      </c>
      <c r="H7" s="100" t="s">
        <v>2552</v>
      </c>
      <c r="I7" s="99">
        <f>COUNTIF(A:E,"GAVETA DE DEPOSITO LLENA")</f>
        <v>6</v>
      </c>
    </row>
    <row r="8" spans="1:11" ht="18" x14ac:dyDescent="0.25">
      <c r="A8" s="130" t="s">
        <v>15</v>
      </c>
      <c r="B8" s="130" t="s">
        <v>2411</v>
      </c>
      <c r="C8" s="130" t="s">
        <v>46</v>
      </c>
      <c r="D8" s="130" t="s">
        <v>2414</v>
      </c>
      <c r="E8" s="158" t="s">
        <v>2412</v>
      </c>
    </row>
    <row r="9" spans="1:11" s="110" customFormat="1" ht="18" x14ac:dyDescent="0.25">
      <c r="A9" s="131" t="str">
        <f>VLOOKUP(B9,'[1]LISTADO ATM'!$A$2:$C$822,3,0)</f>
        <v>NORTE</v>
      </c>
      <c r="B9" s="151">
        <v>637</v>
      </c>
      <c r="C9" s="131" t="str">
        <f>VLOOKUP(B9,'[1]LISTADO ATM'!$A$2:$B$822,2,0)</f>
        <v xml:space="preserve">ATM UNP Monción </v>
      </c>
      <c r="D9" s="129" t="s">
        <v>2539</v>
      </c>
      <c r="E9" s="159">
        <v>3335978693</v>
      </c>
    </row>
    <row r="10" spans="1:11" s="110" customFormat="1" ht="18" x14ac:dyDescent="0.25">
      <c r="A10" s="131" t="str">
        <f>VLOOKUP(B10,'[1]LISTADO ATM'!$A$2:$C$822,3,0)</f>
        <v>ESTE</v>
      </c>
      <c r="B10" s="151">
        <v>634</v>
      </c>
      <c r="C10" s="131" t="str">
        <f>VLOOKUP(B10,'[1]LISTADO ATM'!$A$2:$B$822,2,0)</f>
        <v xml:space="preserve">ATM Ayuntamiento Los Llanos (SPM) </v>
      </c>
      <c r="D10" s="129" t="s">
        <v>2539</v>
      </c>
      <c r="E10" s="159">
        <v>3335978436</v>
      </c>
    </row>
    <row r="11" spans="1:11" s="110" customFormat="1" ht="18" x14ac:dyDescent="0.25">
      <c r="A11" s="131" t="e">
        <f>VLOOKUP(B11,'[1]LISTADO ATM'!$A$2:$C$822,3,0)</f>
        <v>#N/A</v>
      </c>
      <c r="B11" s="151">
        <v>993</v>
      </c>
      <c r="C11" s="131" t="e">
        <f>VLOOKUP(B11,'[1]LISTADO ATM'!$A$2:$B$822,2,0)</f>
        <v>#N/A</v>
      </c>
      <c r="D11" s="129" t="s">
        <v>2539</v>
      </c>
      <c r="E11" s="159">
        <v>3335978690</v>
      </c>
    </row>
    <row r="12" spans="1:11" s="110" customFormat="1" ht="18" customHeight="1" x14ac:dyDescent="0.25">
      <c r="A12" s="131" t="str">
        <f>VLOOKUP(B12,'[1]LISTADO ATM'!$A$2:$C$822,3,0)</f>
        <v>SUR</v>
      </c>
      <c r="B12" s="151">
        <v>89</v>
      </c>
      <c r="C12" s="131" t="str">
        <f>VLOOKUP(B12,'[1]LISTADO ATM'!$A$2:$B$822,2,0)</f>
        <v xml:space="preserve">ATM UNP El Cercado (San Juan) </v>
      </c>
      <c r="D12" s="129" t="s">
        <v>2539</v>
      </c>
      <c r="E12" s="159">
        <v>3335978691</v>
      </c>
    </row>
    <row r="13" spans="1:11" s="110" customFormat="1" ht="18" x14ac:dyDescent="0.25">
      <c r="A13" s="131" t="str">
        <f>VLOOKUP(B13,'[1]LISTADO ATM'!$A$2:$C$822,3,0)</f>
        <v>ESTE</v>
      </c>
      <c r="B13" s="151">
        <v>121</v>
      </c>
      <c r="C13" s="131" t="str">
        <f>VLOOKUP(B13,'[1]LISTADO ATM'!$A$2:$B$822,2,0)</f>
        <v xml:space="preserve">ATM Oficina Bayaguana </v>
      </c>
      <c r="D13" s="129" t="s">
        <v>2539</v>
      </c>
      <c r="E13" s="159">
        <v>3335978694</v>
      </c>
    </row>
    <row r="14" spans="1:11" s="110" customFormat="1" ht="18" x14ac:dyDescent="0.25">
      <c r="A14" s="131" t="str">
        <f>VLOOKUP(B14,'[1]LISTADO ATM'!$A$2:$C$822,3,0)</f>
        <v>DISTRITO NACIONAL</v>
      </c>
      <c r="B14" s="151">
        <v>240</v>
      </c>
      <c r="C14" s="131" t="str">
        <f>VLOOKUP(B14,'[1]LISTADO ATM'!$A$2:$B$822,2,0)</f>
        <v xml:space="preserve">ATM Oficina Carrefour I </v>
      </c>
      <c r="D14" s="129" t="s">
        <v>2539</v>
      </c>
      <c r="E14" s="159">
        <v>3335978696</v>
      </c>
    </row>
    <row r="15" spans="1:11" s="110" customFormat="1" ht="18" x14ac:dyDescent="0.25">
      <c r="A15" s="131" t="str">
        <f>VLOOKUP(B15,'[1]LISTADO ATM'!$A$2:$C$822,3,0)</f>
        <v>SUR</v>
      </c>
      <c r="B15" s="151">
        <v>615</v>
      </c>
      <c r="C15" s="131" t="str">
        <f>VLOOKUP(B15,'[1]LISTADO ATM'!$A$2:$B$822,2,0)</f>
        <v xml:space="preserve">ATM Estación Sunix Cabral (Barahona) </v>
      </c>
      <c r="D15" s="129" t="s">
        <v>2539</v>
      </c>
      <c r="E15" s="159">
        <v>3335978715</v>
      </c>
    </row>
    <row r="16" spans="1:11" s="110" customFormat="1" ht="18" x14ac:dyDescent="0.25">
      <c r="A16" s="131" t="str">
        <f>VLOOKUP(B16,'[1]LISTADO ATM'!$A$2:$C$822,3,0)</f>
        <v>NORTE</v>
      </c>
      <c r="B16" s="151">
        <v>40</v>
      </c>
      <c r="C16" s="131" t="str">
        <f>VLOOKUP(B16,'[1]LISTADO ATM'!$A$2:$B$822,2,0)</f>
        <v xml:space="preserve">ATM Oficina El Puñal </v>
      </c>
      <c r="D16" s="129" t="s">
        <v>2539</v>
      </c>
      <c r="E16" s="159">
        <v>3335978603</v>
      </c>
    </row>
    <row r="17" spans="1:5" s="110" customFormat="1" ht="18.75" customHeight="1" x14ac:dyDescent="0.25">
      <c r="A17" s="131" t="str">
        <f>VLOOKUP(B17,'[1]LISTADO ATM'!$A$2:$C$822,3,0)</f>
        <v>DISTRITO NACIONAL</v>
      </c>
      <c r="B17" s="151">
        <v>670</v>
      </c>
      <c r="C17" s="131" t="str">
        <f>VLOOKUP(B17,'[1]LISTADO ATM'!$A$2:$B$822,2,0)</f>
        <v>ATM Estación Texaco Algodón</v>
      </c>
      <c r="D17" s="129" t="s">
        <v>2539</v>
      </c>
      <c r="E17" s="159" t="s">
        <v>2626</v>
      </c>
    </row>
    <row r="18" spans="1:5" s="110" customFormat="1" ht="18" x14ac:dyDescent="0.25">
      <c r="A18" s="131" t="str">
        <f>VLOOKUP(B18,'[1]LISTADO ATM'!$A$2:$C$822,3,0)</f>
        <v>DISTRITO NACIONAL</v>
      </c>
      <c r="B18" s="151">
        <v>32</v>
      </c>
      <c r="C18" s="131" t="str">
        <f>VLOOKUP(B18,'[1]LISTADO ATM'!$A$2:$B$822,2,0)</f>
        <v xml:space="preserve">ATM Oficina San Martín II </v>
      </c>
      <c r="D18" s="129" t="s">
        <v>2539</v>
      </c>
      <c r="E18" s="159">
        <v>3335978992</v>
      </c>
    </row>
    <row r="19" spans="1:5" s="110" customFormat="1" ht="18" customHeight="1" x14ac:dyDescent="0.25">
      <c r="A19" s="131" t="str">
        <f>VLOOKUP(B19,'[1]LISTADO ATM'!$A$2:$C$822,3,0)</f>
        <v>SUR</v>
      </c>
      <c r="B19" s="151">
        <v>677</v>
      </c>
      <c r="C19" s="131" t="str">
        <f>VLOOKUP(B19,'[1]LISTADO ATM'!$A$2:$B$822,2,0)</f>
        <v>ATM PBG Villa Jaragua</v>
      </c>
      <c r="D19" s="129" t="s">
        <v>2539</v>
      </c>
      <c r="E19" s="159">
        <v>3335979105</v>
      </c>
    </row>
    <row r="20" spans="1:5" s="118" customFormat="1" ht="18" x14ac:dyDescent="0.25">
      <c r="A20" s="131" t="str">
        <f>VLOOKUP(B20,'[1]LISTADO ATM'!$A$2:$C$822,3,0)</f>
        <v>DISTRITO NACIONAL</v>
      </c>
      <c r="B20" s="151">
        <v>347</v>
      </c>
      <c r="C20" s="131" t="str">
        <f>VLOOKUP(B20,'[1]LISTADO ATM'!$A$2:$B$822,2,0)</f>
        <v>ATM Patio de Colombia</v>
      </c>
      <c r="D20" s="129" t="s">
        <v>2539</v>
      </c>
      <c r="E20" s="159">
        <v>3335979355</v>
      </c>
    </row>
    <row r="21" spans="1:5" s="118" customFormat="1" ht="18" x14ac:dyDescent="0.25">
      <c r="A21" s="131" t="str">
        <f>VLOOKUP(B21,'[1]LISTADO ATM'!$A$2:$C$822,3,0)</f>
        <v>DISTRITO NACIONAL</v>
      </c>
      <c r="B21" s="151">
        <v>566</v>
      </c>
      <c r="C21" s="131" t="str">
        <f>VLOOKUP(B21,'[1]LISTADO ATM'!$A$2:$B$822,2,0)</f>
        <v xml:space="preserve">ATM Hiper Olé Aut. Duarte </v>
      </c>
      <c r="D21" s="129" t="s">
        <v>2539</v>
      </c>
      <c r="E21" s="159">
        <v>3335979503</v>
      </c>
    </row>
    <row r="22" spans="1:5" s="118" customFormat="1" ht="18" customHeight="1" x14ac:dyDescent="0.25">
      <c r="A22" s="131" t="str">
        <f>VLOOKUP(B22,'[1]LISTADO ATM'!$A$2:$C$822,3,0)</f>
        <v>SUR</v>
      </c>
      <c r="B22" s="151">
        <v>825</v>
      </c>
      <c r="C22" s="131" t="str">
        <f>VLOOKUP(B22,'[1]LISTADO ATM'!$A$2:$B$822,2,0)</f>
        <v xml:space="preserve">ATM Estacion Eco Cibeles (Las Matas de Farfán) </v>
      </c>
      <c r="D22" s="129" t="s">
        <v>2539</v>
      </c>
      <c r="E22" s="160">
        <v>3335976198</v>
      </c>
    </row>
    <row r="23" spans="1:5" s="118" customFormat="1" ht="18" x14ac:dyDescent="0.25">
      <c r="A23" s="131" t="str">
        <f>VLOOKUP(B23,'[1]LISTADO ATM'!$A$2:$C$822,3,0)</f>
        <v>ESTE</v>
      </c>
      <c r="B23" s="151">
        <v>802</v>
      </c>
      <c r="C23" s="131" t="str">
        <f>VLOOKUP(B23,'[1]LISTADO ATM'!$A$2:$B$822,2,0)</f>
        <v xml:space="preserve">ATM UNP Aeropuerto La Romana </v>
      </c>
      <c r="D23" s="129" t="s">
        <v>2539</v>
      </c>
      <c r="E23" s="160">
        <v>3335977124</v>
      </c>
    </row>
    <row r="24" spans="1:5" s="118" customFormat="1" ht="18" x14ac:dyDescent="0.25">
      <c r="A24" s="131" t="str">
        <f>VLOOKUP(B24,'[1]LISTADO ATM'!$A$2:$C$822,3,0)</f>
        <v>DISTRITO NACIONAL</v>
      </c>
      <c r="B24" s="151">
        <v>336</v>
      </c>
      <c r="C24" s="131" t="str">
        <f>VLOOKUP(B24,'[1]LISTADO ATM'!$A$2:$B$822,2,0)</f>
        <v>ATM Instituto Nacional de Cancer (incart)</v>
      </c>
      <c r="D24" s="129" t="s">
        <v>2539</v>
      </c>
      <c r="E24" s="160">
        <v>3335978743</v>
      </c>
    </row>
    <row r="25" spans="1:5" s="118" customFormat="1" ht="18" customHeight="1" x14ac:dyDescent="0.25">
      <c r="A25" s="131" t="str">
        <f>VLOOKUP(B25,'[1]LISTADO ATM'!$A$2:$C$822,3,0)</f>
        <v>ESTE</v>
      </c>
      <c r="B25" s="151">
        <v>111</v>
      </c>
      <c r="C25" s="131" t="str">
        <f>VLOOKUP(B25,'[1]LISTADO ATM'!$A$2:$B$822,2,0)</f>
        <v xml:space="preserve">ATM Oficina San Pedro </v>
      </c>
      <c r="D25" s="129" t="s">
        <v>2539</v>
      </c>
      <c r="E25" s="160">
        <v>3335978744</v>
      </c>
    </row>
    <row r="26" spans="1:5" s="118" customFormat="1" ht="18" customHeight="1" x14ac:dyDescent="0.25">
      <c r="A26" s="131" t="str">
        <f>VLOOKUP(B26,'[1]LISTADO ATM'!$A$2:$C$822,3,0)</f>
        <v>NORTE</v>
      </c>
      <c r="B26" s="151">
        <v>882</v>
      </c>
      <c r="C26" s="131" t="str">
        <f>VLOOKUP(B26,'[1]LISTADO ATM'!$A$2:$B$822,2,0)</f>
        <v xml:space="preserve">ATM Oficina Moca II </v>
      </c>
      <c r="D26" s="129" t="s">
        <v>2539</v>
      </c>
      <c r="E26" s="160">
        <v>3335978746</v>
      </c>
    </row>
    <row r="27" spans="1:5" s="118" customFormat="1" ht="18.75" customHeight="1" x14ac:dyDescent="0.25">
      <c r="A27" s="131" t="str">
        <f>VLOOKUP(B27,'[1]LISTADO ATM'!$A$2:$C$822,3,0)</f>
        <v>ESTE</v>
      </c>
      <c r="B27" s="151">
        <v>912</v>
      </c>
      <c r="C27" s="131" t="str">
        <f>VLOOKUP(B27,'[1]LISTADO ATM'!$A$2:$B$822,2,0)</f>
        <v xml:space="preserve">ATM Oficina San Pedro II </v>
      </c>
      <c r="D27" s="129" t="s">
        <v>2539</v>
      </c>
      <c r="E27" s="160">
        <v>3335978756</v>
      </c>
    </row>
    <row r="28" spans="1:5" s="118" customFormat="1" ht="18" x14ac:dyDescent="0.25">
      <c r="A28" s="131" t="e">
        <f>VLOOKUP(B28,'[1]LISTADO ATM'!$A$2:$C$822,3,0)</f>
        <v>#N/A</v>
      </c>
      <c r="B28" s="151"/>
      <c r="C28" s="131" t="e">
        <f>VLOOKUP(B28,'[1]LISTADO ATM'!$A$2:$B$822,2,0)</f>
        <v>#N/A</v>
      </c>
      <c r="D28" s="129"/>
      <c r="E28" s="159"/>
    </row>
    <row r="29" spans="1:5" s="118" customFormat="1" ht="18" x14ac:dyDescent="0.25">
      <c r="A29" s="131" t="e">
        <f>VLOOKUP(B29,'[1]LISTADO ATM'!$A$2:$C$822,3,0)</f>
        <v>#N/A</v>
      </c>
      <c r="B29" s="151"/>
      <c r="C29" s="131" t="e">
        <f>VLOOKUP(B29,'[1]LISTADO ATM'!$A$2:$B$822,2,0)</f>
        <v>#N/A</v>
      </c>
      <c r="D29" s="129"/>
      <c r="E29" s="159"/>
    </row>
    <row r="30" spans="1:5" s="118" customFormat="1" ht="18.75" customHeight="1" x14ac:dyDescent="0.25">
      <c r="A30" s="131" t="e">
        <f>VLOOKUP(B30,'[1]LISTADO ATM'!$A$2:$C$822,3,0)</f>
        <v>#N/A</v>
      </c>
      <c r="B30" s="151"/>
      <c r="C30" s="131" t="e">
        <f>VLOOKUP(B30,'[1]LISTADO ATM'!$A$2:$B$822,2,0)</f>
        <v>#N/A</v>
      </c>
      <c r="D30" s="129"/>
      <c r="E30" s="159"/>
    </row>
    <row r="31" spans="1:5" s="118" customFormat="1" ht="18" x14ac:dyDescent="0.25">
      <c r="A31" s="131" t="e">
        <f>VLOOKUP(B31,'[1]LISTADO ATM'!$A$2:$C$822,3,0)</f>
        <v>#N/A</v>
      </c>
      <c r="B31" s="151"/>
      <c r="C31" s="131" t="e">
        <f>VLOOKUP(B31,'[1]LISTADO ATM'!$A$2:$B$822,2,0)</f>
        <v>#N/A</v>
      </c>
      <c r="D31" s="129"/>
      <c r="E31" s="159"/>
    </row>
    <row r="32" spans="1:5" s="118" customFormat="1" ht="18" x14ac:dyDescent="0.25">
      <c r="A32" s="131" t="e">
        <f>VLOOKUP(B32,'[1]LISTADO ATM'!$A$2:$C$822,3,0)</f>
        <v>#N/A</v>
      </c>
      <c r="B32" s="151"/>
      <c r="C32" s="131" t="e">
        <f>VLOOKUP(B32,'[1]LISTADO ATM'!$A$2:$B$822,2,0)</f>
        <v>#N/A</v>
      </c>
      <c r="D32" s="129"/>
      <c r="E32" s="159"/>
    </row>
    <row r="33" spans="1:5" s="118" customFormat="1" ht="18" x14ac:dyDescent="0.25">
      <c r="A33" s="131" t="e">
        <f>VLOOKUP(B33,'[1]LISTADO ATM'!$A$2:$C$822,3,0)</f>
        <v>#N/A</v>
      </c>
      <c r="B33" s="151"/>
      <c r="C33" s="131" t="e">
        <f>VLOOKUP(B33,'[1]LISTADO ATM'!$A$2:$B$822,2,0)</f>
        <v>#N/A</v>
      </c>
      <c r="D33" s="129"/>
      <c r="E33" s="159"/>
    </row>
    <row r="34" spans="1:5" s="118" customFormat="1" ht="18" customHeight="1" x14ac:dyDescent="0.25">
      <c r="A34" s="131" t="e">
        <f>VLOOKUP(B34,'[1]LISTADO ATM'!$A$2:$C$822,3,0)</f>
        <v>#N/A</v>
      </c>
      <c r="B34" s="151"/>
      <c r="C34" s="131" t="e">
        <f>VLOOKUP(B34,'[1]LISTADO ATM'!$A$2:$B$822,2,0)</f>
        <v>#N/A</v>
      </c>
      <c r="D34" s="129"/>
      <c r="E34" s="159"/>
    </row>
    <row r="35" spans="1:5" s="118" customFormat="1" ht="18.75" thickBot="1" x14ac:dyDescent="0.3">
      <c r="A35" s="121" t="s">
        <v>2467</v>
      </c>
      <c r="B35" s="144">
        <f>COUNT(B9:B21)</f>
        <v>13</v>
      </c>
      <c r="C35" s="190"/>
      <c r="D35" s="191"/>
      <c r="E35" s="192"/>
    </row>
    <row r="36" spans="1:5" s="118" customFormat="1" ht="18.75" customHeight="1" x14ac:dyDescent="0.25">
      <c r="B36" s="138"/>
      <c r="E36" s="123"/>
    </row>
    <row r="37" spans="1:5" s="118" customFormat="1" ht="18" x14ac:dyDescent="0.25">
      <c r="A37" s="187" t="s">
        <v>2576</v>
      </c>
      <c r="B37" s="188"/>
      <c r="C37" s="188"/>
      <c r="D37" s="188"/>
      <c r="E37" s="189"/>
    </row>
    <row r="38" spans="1:5" s="118" customFormat="1" ht="18" x14ac:dyDescent="0.25">
      <c r="A38" s="130" t="s">
        <v>15</v>
      </c>
      <c r="B38" s="130" t="s">
        <v>2411</v>
      </c>
      <c r="C38" s="130" t="s">
        <v>46</v>
      </c>
      <c r="D38" s="130" t="s">
        <v>2414</v>
      </c>
      <c r="E38" s="158" t="s">
        <v>2412</v>
      </c>
    </row>
    <row r="39" spans="1:5" s="118" customFormat="1" ht="18" customHeight="1" x14ac:dyDescent="0.25">
      <c r="A39" s="131" t="str">
        <f>VLOOKUP(B39,'[1]LISTADO ATM'!$A$2:$C$822,3,0)</f>
        <v>DISTRITO NACIONAL</v>
      </c>
      <c r="B39" s="151">
        <v>85</v>
      </c>
      <c r="C39" s="132" t="str">
        <f>VLOOKUP(B39,'[1]LISTADO ATM'!$A$2:$B$822,2,0)</f>
        <v xml:space="preserve">ATM Oficina San Isidro (Fuerza Aérea) </v>
      </c>
      <c r="D39" s="129" t="s">
        <v>2535</v>
      </c>
      <c r="E39" s="160">
        <v>3335978983</v>
      </c>
    </row>
    <row r="40" spans="1:5" s="118" customFormat="1" ht="18" x14ac:dyDescent="0.25">
      <c r="A40" s="131" t="str">
        <f>VLOOKUP(B40,'[1]LISTADO ATM'!$A$2:$C$822,3,0)</f>
        <v>DISTRITO NACIONAL</v>
      </c>
      <c r="B40" s="151">
        <v>2</v>
      </c>
      <c r="C40" s="132" t="str">
        <f>VLOOKUP(B40,'[1]LISTADO ATM'!$A$2:$B$822,2,0)</f>
        <v>ATM Autoservicio Padre Castellano</v>
      </c>
      <c r="D40" s="129" t="s">
        <v>2535</v>
      </c>
      <c r="E40" s="160">
        <v>3335976559</v>
      </c>
    </row>
    <row r="41" spans="1:5" s="118" customFormat="1" ht="18" x14ac:dyDescent="0.25">
      <c r="A41" s="131" t="str">
        <f>VLOOKUP(B41,'[1]LISTADO ATM'!$A$2:$C$822,3,0)</f>
        <v>DISTRITO NACIONAL</v>
      </c>
      <c r="B41" s="151">
        <v>639</v>
      </c>
      <c r="C41" s="132" t="str">
        <f>VLOOKUP(B41,'[1]LISTADO ATM'!$A$2:$B$822,2,0)</f>
        <v xml:space="preserve">ATM Comisión Militar MOPC </v>
      </c>
      <c r="D41" s="129" t="s">
        <v>2535</v>
      </c>
      <c r="E41" s="160">
        <v>3335974946</v>
      </c>
    </row>
    <row r="42" spans="1:5" s="118" customFormat="1" ht="18" x14ac:dyDescent="0.25">
      <c r="A42" s="131" t="str">
        <f>VLOOKUP(B42,'[1]LISTADO ATM'!$A$2:$C$822,3,0)</f>
        <v>NORTE</v>
      </c>
      <c r="B42" s="151">
        <v>857</v>
      </c>
      <c r="C42" s="132" t="str">
        <f>VLOOKUP(B42,'[1]LISTADO ATM'!$A$2:$B$822,2,0)</f>
        <v xml:space="preserve">ATM Oficina Los Alamos </v>
      </c>
      <c r="D42" s="129" t="s">
        <v>2535</v>
      </c>
      <c r="E42" s="160">
        <v>3335978504</v>
      </c>
    </row>
    <row r="43" spans="1:5" s="118" customFormat="1" ht="18" x14ac:dyDescent="0.25">
      <c r="A43" s="131" t="str">
        <f>VLOOKUP(B43,'[1]LISTADO ATM'!$A$2:$C$822,3,0)</f>
        <v>DISTRITO NACIONAL</v>
      </c>
      <c r="B43" s="151">
        <v>980</v>
      </c>
      <c r="C43" s="132" t="str">
        <f>VLOOKUP(B43,'[1]LISTADO ATM'!$A$2:$B$822,2,0)</f>
        <v xml:space="preserve">ATM Oficina Bella Vista Mall II </v>
      </c>
      <c r="D43" s="129" t="s">
        <v>2535</v>
      </c>
      <c r="E43" s="160" t="s">
        <v>2622</v>
      </c>
    </row>
    <row r="44" spans="1:5" s="118" customFormat="1" ht="18.75" customHeight="1" x14ac:dyDescent="0.25">
      <c r="A44" s="131" t="str">
        <f>VLOOKUP(B44,'[1]LISTADO ATM'!$A$2:$C$822,3,0)</f>
        <v>NORTE</v>
      </c>
      <c r="B44" s="151">
        <v>431</v>
      </c>
      <c r="C44" s="132" t="str">
        <f>VLOOKUP(B44,'[1]LISTADO ATM'!$A$2:$B$822,2,0)</f>
        <v xml:space="preserve">ATM Autoservicio Sol (Santiago) </v>
      </c>
      <c r="D44" s="129" t="s">
        <v>2535</v>
      </c>
      <c r="E44" s="160">
        <v>3335978738</v>
      </c>
    </row>
    <row r="45" spans="1:5" s="118" customFormat="1" ht="18" customHeight="1" x14ac:dyDescent="0.25">
      <c r="A45" s="131" t="e">
        <f>VLOOKUP(B45,'[1]LISTADO ATM'!$A$2:$C$822,3,0)</f>
        <v>#N/A</v>
      </c>
      <c r="B45" s="151"/>
      <c r="C45" s="132" t="e">
        <f>VLOOKUP(B45,'[1]LISTADO ATM'!$A$2:$B$822,2,0)</f>
        <v>#N/A</v>
      </c>
      <c r="D45" s="129"/>
      <c r="E45" s="159"/>
    </row>
    <row r="46" spans="1:5" s="118" customFormat="1" ht="18" customHeight="1" thickBot="1" x14ac:dyDescent="0.3">
      <c r="A46" s="121" t="s">
        <v>2467</v>
      </c>
      <c r="B46" s="144">
        <f>COUNT(B39:B39)</f>
        <v>1</v>
      </c>
      <c r="C46" s="190"/>
      <c r="D46" s="191"/>
      <c r="E46" s="192"/>
    </row>
    <row r="47" spans="1:5" s="118" customFormat="1" ht="15.75" thickBot="1" x14ac:dyDescent="0.3">
      <c r="B47" s="138"/>
      <c r="E47" s="123"/>
    </row>
    <row r="48" spans="1:5" s="118" customFormat="1" ht="18.75" thickBot="1" x14ac:dyDescent="0.3">
      <c r="A48" s="193" t="s">
        <v>2468</v>
      </c>
      <c r="B48" s="194"/>
      <c r="C48" s="194"/>
      <c r="D48" s="194"/>
      <c r="E48" s="195"/>
    </row>
    <row r="49" spans="1:5" s="118" customFormat="1" ht="18" x14ac:dyDescent="0.25">
      <c r="A49" s="120" t="s">
        <v>15</v>
      </c>
      <c r="B49" s="120" t="s">
        <v>2411</v>
      </c>
      <c r="C49" s="120" t="s">
        <v>46</v>
      </c>
      <c r="D49" s="120" t="s">
        <v>2414</v>
      </c>
      <c r="E49" s="158" t="s">
        <v>2412</v>
      </c>
    </row>
    <row r="50" spans="1:5" s="118" customFormat="1" ht="18" x14ac:dyDescent="0.25">
      <c r="A50" s="131" t="str">
        <f>VLOOKUP(B50,'[1]LISTADO ATM'!$A$2:$C$822,3,0)</f>
        <v>DISTRITO NACIONAL</v>
      </c>
      <c r="B50" s="151">
        <v>407</v>
      </c>
      <c r="C50" s="132" t="str">
        <f>VLOOKUP(B50,'[1]LISTADO ATM'!$A$2:$B$822,2,0)</f>
        <v xml:space="preserve">ATM Multicentro La Sirena Villa Mella </v>
      </c>
      <c r="D50" s="145" t="s">
        <v>2432</v>
      </c>
      <c r="E50" s="159">
        <v>3335978745</v>
      </c>
    </row>
    <row r="51" spans="1:5" s="118" customFormat="1" ht="18" customHeight="1" x14ac:dyDescent="0.25">
      <c r="A51" s="131" t="str">
        <f>VLOOKUP(B51,'[1]LISTADO ATM'!$A$2:$C$822,3,0)</f>
        <v>NORTE</v>
      </c>
      <c r="B51" s="151">
        <v>632</v>
      </c>
      <c r="C51" s="132" t="str">
        <f>VLOOKUP(B51,'[1]LISTADO ATM'!$A$2:$B$822,2,0)</f>
        <v xml:space="preserve">ATM Autobanco Gurabo </v>
      </c>
      <c r="D51" s="145" t="s">
        <v>2432</v>
      </c>
      <c r="E51" s="159">
        <v>3335979221</v>
      </c>
    </row>
    <row r="52" spans="1:5" s="118" customFormat="1" ht="18" customHeight="1" x14ac:dyDescent="0.25">
      <c r="A52" s="131" t="str">
        <f>VLOOKUP(B52,'[1]LISTADO ATM'!$A$2:$C$822,3,0)</f>
        <v>NORTE</v>
      </c>
      <c r="B52" s="151">
        <v>395</v>
      </c>
      <c r="C52" s="132" t="str">
        <f>VLOOKUP(B52,'[1]LISTADO ATM'!$A$2:$B$822,2,0)</f>
        <v xml:space="preserve">ATM UNP Sabana Iglesia </v>
      </c>
      <c r="D52" s="145" t="s">
        <v>2432</v>
      </c>
      <c r="E52" s="159">
        <v>3335979455</v>
      </c>
    </row>
    <row r="53" spans="1:5" s="118" customFormat="1" ht="18.75" customHeight="1" x14ac:dyDescent="0.25">
      <c r="A53" s="131" t="str">
        <f>VLOOKUP(B53,'[1]LISTADO ATM'!$A$2:$C$822,3,0)</f>
        <v>NORTE</v>
      </c>
      <c r="B53" s="151">
        <v>144</v>
      </c>
      <c r="C53" s="132" t="str">
        <f>VLOOKUP(B53,'[1]LISTADO ATM'!$A$2:$B$822,2,0)</f>
        <v xml:space="preserve">ATM Oficina Villa Altagracia </v>
      </c>
      <c r="D53" s="145" t="s">
        <v>2432</v>
      </c>
      <c r="E53" s="159">
        <v>3335979471</v>
      </c>
    </row>
    <row r="54" spans="1:5" s="118" customFormat="1" ht="18" x14ac:dyDescent="0.25">
      <c r="A54" s="131" t="str">
        <f>VLOOKUP(B54,'[1]LISTADO ATM'!$A$2:$C$822,3,0)</f>
        <v>DISTRITO NACIONAL</v>
      </c>
      <c r="B54" s="151">
        <v>583</v>
      </c>
      <c r="C54" s="132" t="str">
        <f>VLOOKUP(B54,'[1]LISTADO ATM'!$A$2:$B$822,2,0)</f>
        <v xml:space="preserve">ATM Ministerio Fuerzas Armadas I </v>
      </c>
      <c r="D54" s="145" t="s">
        <v>2432</v>
      </c>
      <c r="E54" s="159">
        <v>3335979479</v>
      </c>
    </row>
    <row r="55" spans="1:5" s="118" customFormat="1" ht="18" x14ac:dyDescent="0.25">
      <c r="A55" s="131" t="str">
        <f>VLOOKUP(B55,'[1]LISTADO ATM'!$A$2:$C$822,3,0)</f>
        <v>NORTE</v>
      </c>
      <c r="B55" s="151">
        <v>119</v>
      </c>
      <c r="C55" s="132" t="str">
        <f>VLOOKUP(B55,'[1]LISTADO ATM'!$A$2:$B$822,2,0)</f>
        <v>ATM Oficina La Barranquita</v>
      </c>
      <c r="D55" s="145" t="s">
        <v>2432</v>
      </c>
      <c r="E55" s="159">
        <v>3335979633</v>
      </c>
    </row>
    <row r="56" spans="1:5" s="118" customFormat="1" ht="18" x14ac:dyDescent="0.25">
      <c r="A56" s="131" t="str">
        <f>VLOOKUP(B56,'[1]LISTADO ATM'!$A$2:$C$822,3,0)</f>
        <v>DISTRITO NACIONAL</v>
      </c>
      <c r="B56" s="151">
        <v>715</v>
      </c>
      <c r="C56" s="132" t="str">
        <f>VLOOKUP(B56,'[1]LISTADO ATM'!$A$2:$B$822,2,0)</f>
        <v xml:space="preserve">ATM Oficina 27 de Febrero (Lobby) </v>
      </c>
      <c r="D56" s="145" t="s">
        <v>2432</v>
      </c>
      <c r="E56" s="159">
        <v>3335979640</v>
      </c>
    </row>
    <row r="57" spans="1:5" s="118" customFormat="1" ht="18" x14ac:dyDescent="0.25">
      <c r="A57" s="131" t="str">
        <f>VLOOKUP(B57,'[1]LISTADO ATM'!$A$2:$C$822,3,0)</f>
        <v>NORTE</v>
      </c>
      <c r="B57" s="151">
        <v>373</v>
      </c>
      <c r="C57" s="132" t="str">
        <f>VLOOKUP(B57,'[1]LISTADO ATM'!$A$2:$B$822,2,0)</f>
        <v>S/M Tangui Nagua</v>
      </c>
      <c r="D57" s="145" t="s">
        <v>2432</v>
      </c>
      <c r="E57" s="159">
        <v>3335979645</v>
      </c>
    </row>
    <row r="58" spans="1:5" s="118" customFormat="1" ht="17.45" customHeight="1" x14ac:dyDescent="0.25">
      <c r="A58" s="131" t="str">
        <f>VLOOKUP(B58,'[1]LISTADO ATM'!$A$2:$C$822,3,0)</f>
        <v>NORTE</v>
      </c>
      <c r="B58" s="151">
        <v>643</v>
      </c>
      <c r="C58" s="132" t="str">
        <f>VLOOKUP(B58,'[1]LISTADO ATM'!$A$2:$B$822,2,0)</f>
        <v xml:space="preserve">ATM Oficina Valerio </v>
      </c>
      <c r="D58" s="145" t="s">
        <v>2432</v>
      </c>
      <c r="E58" s="159">
        <v>3335979646</v>
      </c>
    </row>
    <row r="59" spans="1:5" s="118" customFormat="1" ht="18" x14ac:dyDescent="0.25">
      <c r="A59" s="131" t="e">
        <f>VLOOKUP(B59,'[1]LISTADO ATM'!$A$2:$C$822,3,0)</f>
        <v>#N/A</v>
      </c>
      <c r="B59" s="151"/>
      <c r="C59" s="132" t="e">
        <f>VLOOKUP(B59,'[1]LISTADO ATM'!$A$2:$B$822,2,0)</f>
        <v>#N/A</v>
      </c>
      <c r="D59" s="152"/>
      <c r="E59" s="160"/>
    </row>
    <row r="60" spans="1:5" s="118" customFormat="1" ht="18.75" customHeight="1" x14ac:dyDescent="0.25">
      <c r="A60" s="131" t="e">
        <f>VLOOKUP(B60,'[1]LISTADO ATM'!$A$2:$C$822,3,0)</f>
        <v>#N/A</v>
      </c>
      <c r="B60" s="151"/>
      <c r="C60" s="132" t="e">
        <f>VLOOKUP(B60,'[1]LISTADO ATM'!$A$2:$B$822,2,0)</f>
        <v>#N/A</v>
      </c>
      <c r="D60" s="152"/>
      <c r="E60" s="160"/>
    </row>
    <row r="61" spans="1:5" s="118" customFormat="1" ht="18" customHeight="1" x14ac:dyDescent="0.25">
      <c r="A61" s="131" t="e">
        <f>VLOOKUP(B61,'[1]LISTADO ATM'!$A$2:$C$822,3,0)</f>
        <v>#N/A</v>
      </c>
      <c r="B61" s="151"/>
      <c r="C61" s="132" t="e">
        <f>VLOOKUP(B61,'[1]LISTADO ATM'!$A$2:$B$822,2,0)</f>
        <v>#N/A</v>
      </c>
      <c r="D61" s="152"/>
      <c r="E61" s="160"/>
    </row>
    <row r="62" spans="1:5" s="118" customFormat="1" ht="18.75" thickBot="1" x14ac:dyDescent="0.3">
      <c r="A62" s="121"/>
      <c r="B62" s="144">
        <f>COUNT(B50:B58)</f>
        <v>9</v>
      </c>
      <c r="C62" s="128"/>
      <c r="D62" s="128"/>
      <c r="E62" s="161"/>
    </row>
    <row r="63" spans="1:5" s="118" customFormat="1" ht="15.75" thickBot="1" x14ac:dyDescent="0.3">
      <c r="B63" s="138"/>
      <c r="E63" s="123"/>
    </row>
    <row r="64" spans="1:5" s="110" customFormat="1" ht="18" x14ac:dyDescent="0.25">
      <c r="A64" s="176" t="s">
        <v>2592</v>
      </c>
      <c r="B64" s="177"/>
      <c r="C64" s="177"/>
      <c r="D64" s="177"/>
      <c r="E64" s="178"/>
    </row>
    <row r="65" spans="1:6" s="110" customFormat="1" ht="18" customHeight="1" x14ac:dyDescent="0.25">
      <c r="A65" s="130" t="s">
        <v>15</v>
      </c>
      <c r="B65" s="130" t="s">
        <v>2411</v>
      </c>
      <c r="C65" s="130" t="s">
        <v>46</v>
      </c>
      <c r="D65" s="130" t="s">
        <v>2414</v>
      </c>
      <c r="E65" s="158" t="s">
        <v>2412</v>
      </c>
    </row>
    <row r="66" spans="1:6" s="118" customFormat="1" ht="18" customHeight="1" x14ac:dyDescent="0.25">
      <c r="A66" s="131" t="str">
        <f>VLOOKUP(B66,'[1]LISTADO ATM'!$A$2:$C$822,3,0)</f>
        <v>ESTE</v>
      </c>
      <c r="B66" s="151">
        <v>673</v>
      </c>
      <c r="C66" s="132" t="str">
        <f>VLOOKUP(B66,'[1]LISTADO ATM'!$A$2:$B$922,2,0)</f>
        <v>ATM Clínica Dr. Cruz Jiminián</v>
      </c>
      <c r="D66" s="131" t="s">
        <v>2474</v>
      </c>
      <c r="E66" s="160">
        <v>3335977297</v>
      </c>
    </row>
    <row r="67" spans="1:6" s="118" customFormat="1" ht="18" customHeight="1" x14ac:dyDescent="0.25">
      <c r="A67" s="131" t="e">
        <f>VLOOKUP(B67,'[1]LISTADO ATM'!$A$2:$C$822,3,0)</f>
        <v>#N/A</v>
      </c>
      <c r="B67" s="151"/>
      <c r="C67" s="132" t="e">
        <f>VLOOKUP(B67,'[1]LISTADO ATM'!$A$2:$B$922,2,0)</f>
        <v>#N/A</v>
      </c>
      <c r="D67" s="150"/>
      <c r="E67" s="159"/>
    </row>
    <row r="68" spans="1:6" s="118" customFormat="1" ht="18" x14ac:dyDescent="0.25">
      <c r="A68" s="131" t="e">
        <f>VLOOKUP(B68,'[1]LISTADO ATM'!$A$2:$C$822,3,0)</f>
        <v>#N/A</v>
      </c>
      <c r="B68" s="151"/>
      <c r="C68" s="132" t="e">
        <f>VLOOKUP(B68,'[1]LISTADO ATM'!$A$2:$B$922,2,0)</f>
        <v>#N/A</v>
      </c>
      <c r="D68" s="150"/>
      <c r="E68" s="159"/>
    </row>
    <row r="69" spans="1:6" s="118" customFormat="1" ht="18" x14ac:dyDescent="0.25">
      <c r="A69" s="131" t="e">
        <f>VLOOKUP(B69,'[1]LISTADO ATM'!$A$2:$C$822,3,0)</f>
        <v>#N/A</v>
      </c>
      <c r="B69" s="151"/>
      <c r="C69" s="132" t="e">
        <f>VLOOKUP(B69,'[1]LISTADO ATM'!$A$2:$B$922,2,0)</f>
        <v>#N/A</v>
      </c>
      <c r="D69" s="150"/>
      <c r="E69" s="159"/>
    </row>
    <row r="70" spans="1:6" s="118" customFormat="1" ht="18" customHeight="1" x14ac:dyDescent="0.25">
      <c r="A70" s="131" t="e">
        <f>VLOOKUP(B70,'[1]LISTADO ATM'!$A$2:$C$822,3,0)</f>
        <v>#N/A</v>
      </c>
      <c r="B70" s="151"/>
      <c r="C70" s="132" t="e">
        <f>VLOOKUP(B70,'[1]LISTADO ATM'!$A$2:$B$922,2,0)</f>
        <v>#N/A</v>
      </c>
      <c r="D70" s="150"/>
      <c r="E70" s="160"/>
    </row>
    <row r="71" spans="1:6" s="118" customFormat="1" ht="18" customHeight="1" thickBot="1" x14ac:dyDescent="0.3">
      <c r="A71" s="133" t="s">
        <v>2467</v>
      </c>
      <c r="B71" s="144">
        <f>COUNT(B66:B66)</f>
        <v>1</v>
      </c>
      <c r="C71" s="128"/>
      <c r="D71" s="128"/>
      <c r="E71" s="161"/>
    </row>
    <row r="72" spans="1:6" s="118" customFormat="1" ht="15.75" thickBot="1" x14ac:dyDescent="0.3">
      <c r="B72" s="138"/>
      <c r="E72" s="123"/>
    </row>
    <row r="73" spans="1:6" s="118" customFormat="1" ht="18.75" customHeight="1" x14ac:dyDescent="0.25">
      <c r="A73" s="176" t="s">
        <v>2590</v>
      </c>
      <c r="B73" s="177"/>
      <c r="C73" s="177"/>
      <c r="D73" s="177"/>
      <c r="E73" s="178"/>
    </row>
    <row r="74" spans="1:6" s="110" customFormat="1" ht="18.75" customHeight="1" x14ac:dyDescent="0.25">
      <c r="A74" s="130" t="s">
        <v>15</v>
      </c>
      <c r="B74" s="130" t="s">
        <v>2411</v>
      </c>
      <c r="C74" s="130" t="s">
        <v>46</v>
      </c>
      <c r="D74" s="130" t="s">
        <v>2414</v>
      </c>
      <c r="E74" s="158" t="s">
        <v>2412</v>
      </c>
      <c r="F74" s="118"/>
    </row>
    <row r="75" spans="1:6" s="118" customFormat="1" ht="18" x14ac:dyDescent="0.25">
      <c r="A75" s="131" t="str">
        <f>VLOOKUP(B75,'[1]LISTADO ATM'!$A$2:$C$822,3,0)</f>
        <v>DISTRITO NACIONAL</v>
      </c>
      <c r="B75" s="151">
        <v>54</v>
      </c>
      <c r="C75" s="132" t="str">
        <f>VLOOKUP(B75,'[1]LISTADO ATM'!$A$2:$B$822,2,0)</f>
        <v xml:space="preserve">ATM Autoservicio Galería 360 </v>
      </c>
      <c r="D75" s="136" t="s">
        <v>2593</v>
      </c>
      <c r="E75" s="160">
        <v>3335978716</v>
      </c>
    </row>
    <row r="76" spans="1:6" s="110" customFormat="1" ht="18" customHeight="1" x14ac:dyDescent="0.25">
      <c r="A76" s="131" t="str">
        <f>VLOOKUP(B76,'[1]LISTADO ATM'!$A$2:$C$822,3,0)</f>
        <v>SUR</v>
      </c>
      <c r="B76" s="151">
        <v>880</v>
      </c>
      <c r="C76" s="132" t="str">
        <f>VLOOKUP(B76,'[1]LISTADO ATM'!$A$2:$B$822,2,0)</f>
        <v xml:space="preserve">ATM Autoservicio Barahona II </v>
      </c>
      <c r="D76" s="136" t="s">
        <v>2593</v>
      </c>
      <c r="E76" s="160">
        <v>3335979739</v>
      </c>
      <c r="F76" s="118"/>
    </row>
    <row r="77" spans="1:6" s="110" customFormat="1" ht="17.45" customHeight="1" x14ac:dyDescent="0.25">
      <c r="A77" s="131" t="str">
        <f>VLOOKUP(B77,'[1]LISTADO ATM'!$A$2:$C$822,3,0)</f>
        <v>DISTRITO NACIONAL</v>
      </c>
      <c r="B77" s="151">
        <v>2</v>
      </c>
      <c r="C77" s="132" t="str">
        <f>VLOOKUP(B77,'[1]LISTADO ATM'!$A$2:$B$822,2,0)</f>
        <v>ATM Autoservicio Padre Castellano</v>
      </c>
      <c r="D77" s="136" t="s">
        <v>2593</v>
      </c>
      <c r="E77" s="160">
        <v>3335979751</v>
      </c>
      <c r="F77" s="118"/>
    </row>
    <row r="78" spans="1:6" s="110" customFormat="1" ht="18" customHeight="1" x14ac:dyDescent="0.25">
      <c r="A78" s="131" t="str">
        <f>VLOOKUP(B78,'[1]LISTADO ATM'!$A$2:$C$822,3,0)</f>
        <v>NORTE</v>
      </c>
      <c r="B78" s="151">
        <v>171</v>
      </c>
      <c r="C78" s="132" t="str">
        <f>VLOOKUP(B78,'[1]LISTADO ATM'!$A$2:$B$822,2,0)</f>
        <v xml:space="preserve">ATM Oficina Moca </v>
      </c>
      <c r="D78" s="136" t="s">
        <v>2593</v>
      </c>
      <c r="E78" s="160">
        <v>3335979758</v>
      </c>
      <c r="F78" s="118"/>
    </row>
    <row r="79" spans="1:6" s="110" customFormat="1" ht="18.75" customHeight="1" x14ac:dyDescent="0.25">
      <c r="A79" s="131" t="str">
        <f>VLOOKUP(B79,'[1]LISTADO ATM'!$A$2:$C$822,3,0)</f>
        <v>SUR</v>
      </c>
      <c r="B79" s="151">
        <v>48</v>
      </c>
      <c r="C79" s="132" t="str">
        <f>VLOOKUP(B79,'[1]LISTADO ATM'!$A$2:$B$822,2,0)</f>
        <v xml:space="preserve">ATM Autoservicio Neiba I </v>
      </c>
      <c r="D79" s="136" t="s">
        <v>2593</v>
      </c>
      <c r="E79" s="160">
        <v>3335979761</v>
      </c>
    </row>
    <row r="80" spans="1:6" s="110" customFormat="1" ht="18" customHeight="1" x14ac:dyDescent="0.25">
      <c r="A80" s="131" t="str">
        <f>VLOOKUP(B80,'[1]LISTADO ATM'!$A$2:$C$822,3,0)</f>
        <v>NORTE</v>
      </c>
      <c r="B80" s="151">
        <v>291</v>
      </c>
      <c r="C80" s="132" t="str">
        <f>VLOOKUP(B80,'[1]LISTADO ATM'!$A$2:$B$822,2,0)</f>
        <v xml:space="preserve">ATM S/M Jumbo Las Colinas </v>
      </c>
      <c r="D80" s="136" t="s">
        <v>2593</v>
      </c>
      <c r="E80" s="160">
        <v>3335979767</v>
      </c>
      <c r="F80" s="118"/>
    </row>
    <row r="81" spans="1:6" s="118" customFormat="1" ht="18" x14ac:dyDescent="0.25">
      <c r="A81" s="131"/>
      <c r="B81" s="151"/>
      <c r="C81" s="132"/>
      <c r="D81" s="153"/>
      <c r="E81" s="160"/>
    </row>
    <row r="82" spans="1:6" s="118" customFormat="1" ht="18" customHeight="1" x14ac:dyDescent="0.25">
      <c r="A82" s="131"/>
      <c r="B82" s="151"/>
      <c r="C82" s="132"/>
      <c r="D82" s="153"/>
      <c r="E82" s="160"/>
    </row>
    <row r="83" spans="1:6" s="118" customFormat="1" ht="18.75" thickBot="1" x14ac:dyDescent="0.3">
      <c r="A83" s="133" t="s">
        <v>2467</v>
      </c>
      <c r="B83" s="144">
        <f>COUNT(B75:B80)</f>
        <v>6</v>
      </c>
      <c r="C83" s="128"/>
      <c r="D83" s="128"/>
      <c r="E83" s="161"/>
    </row>
    <row r="84" spans="1:6" s="118" customFormat="1" ht="18" customHeight="1" thickBot="1" x14ac:dyDescent="0.3">
      <c r="B84" s="138"/>
      <c r="E84" s="123"/>
    </row>
    <row r="85" spans="1:6" s="118" customFormat="1" ht="18" customHeight="1" thickBot="1" x14ac:dyDescent="0.3">
      <c r="A85" s="196" t="s">
        <v>2469</v>
      </c>
      <c r="B85" s="197"/>
      <c r="C85" s="118" t="s">
        <v>2408</v>
      </c>
      <c r="D85" s="123"/>
      <c r="E85" s="123"/>
    </row>
    <row r="86" spans="1:6" s="118" customFormat="1" ht="18.75" thickBot="1" x14ac:dyDescent="0.3">
      <c r="A86" s="134">
        <f>+B62+B71+B83</f>
        <v>16</v>
      </c>
      <c r="B86" s="139"/>
      <c r="E86" s="69"/>
    </row>
    <row r="87" spans="1:6" s="118" customFormat="1" ht="15.75" thickBot="1" x14ac:dyDescent="0.3">
      <c r="B87" s="138"/>
      <c r="E87" s="123"/>
    </row>
    <row r="88" spans="1:6" s="110" customFormat="1" ht="18.75" thickBot="1" x14ac:dyDescent="0.3">
      <c r="A88" s="193" t="s">
        <v>2470</v>
      </c>
      <c r="B88" s="194"/>
      <c r="C88" s="194"/>
      <c r="D88" s="194"/>
      <c r="E88" s="195"/>
      <c r="F88" s="118"/>
    </row>
    <row r="89" spans="1:6" s="110" customFormat="1" ht="18" customHeight="1" x14ac:dyDescent="0.25">
      <c r="A89" s="124" t="s">
        <v>15</v>
      </c>
      <c r="B89" s="124" t="s">
        <v>2411</v>
      </c>
      <c r="C89" s="122" t="s">
        <v>46</v>
      </c>
      <c r="D89" s="199" t="s">
        <v>2414</v>
      </c>
      <c r="E89" s="200"/>
      <c r="F89" s="118"/>
    </row>
    <row r="90" spans="1:6" s="118" customFormat="1" ht="18" customHeight="1" x14ac:dyDescent="0.25">
      <c r="A90" s="131" t="str">
        <f>VLOOKUP(B90,'[1]LISTADO ATM'!$A$2:$C$822,3,0)</f>
        <v>DISTRITO NACIONAL</v>
      </c>
      <c r="B90" s="151">
        <v>259</v>
      </c>
      <c r="C90" s="131" t="str">
        <f>VLOOKUP(B90,'[1]LISTADO ATM'!$A$2:$B$822,2,0)</f>
        <v>ATM Senado de la Republica</v>
      </c>
      <c r="D90" s="198" t="s">
        <v>2617</v>
      </c>
      <c r="E90" s="198"/>
    </row>
    <row r="91" spans="1:6" s="118" customFormat="1" ht="18" customHeight="1" x14ac:dyDescent="0.25">
      <c r="A91" s="131" t="str">
        <f>VLOOKUP(B91,'[1]LISTADO ATM'!$A$2:$C$822,3,0)</f>
        <v>DISTRITO NACIONAL</v>
      </c>
      <c r="B91" s="151">
        <v>955</v>
      </c>
      <c r="C91" s="131" t="str">
        <f>VLOOKUP(B91,'[1]LISTADO ATM'!$A$2:$B$822,2,0)</f>
        <v xml:space="preserve">ATM Oficina Americana Independencia II </v>
      </c>
      <c r="D91" s="198" t="s">
        <v>2595</v>
      </c>
      <c r="E91" s="198"/>
    </row>
    <row r="92" spans="1:6" s="110" customFormat="1" ht="18" x14ac:dyDescent="0.25">
      <c r="A92" s="131" t="str">
        <f>VLOOKUP(B92,'[1]LISTADO ATM'!$A$2:$C$822,3,0)</f>
        <v>DISTRITO NACIONAL</v>
      </c>
      <c r="B92" s="151">
        <v>192</v>
      </c>
      <c r="C92" s="131" t="str">
        <f>VLOOKUP(B92,'[1]LISTADO ATM'!$A$2:$B$822,2,0)</f>
        <v xml:space="preserve">ATM Autobanco Luperón II </v>
      </c>
      <c r="D92" s="198" t="s">
        <v>2595</v>
      </c>
      <c r="E92" s="198"/>
      <c r="F92" s="118"/>
    </row>
    <row r="93" spans="1:6" s="110" customFormat="1" ht="18" x14ac:dyDescent="0.25">
      <c r="A93" s="131" t="str">
        <f>VLOOKUP(B93,'[1]LISTADO ATM'!$A$2:$C$822,3,0)</f>
        <v>ESTE</v>
      </c>
      <c r="B93" s="151">
        <v>367</v>
      </c>
      <c r="C93" s="131" t="str">
        <f>VLOOKUP(B93,'[1]LISTADO ATM'!$A$2:$B$822,2,0)</f>
        <v>ATM Ayuntamiento El Puerto</v>
      </c>
      <c r="D93" s="198" t="s">
        <v>2595</v>
      </c>
      <c r="E93" s="198"/>
      <c r="F93" s="118"/>
    </row>
    <row r="94" spans="1:6" s="110" customFormat="1" ht="18.75" customHeight="1" x14ac:dyDescent="0.25">
      <c r="A94" s="131" t="str">
        <f>VLOOKUP(B94,'[1]LISTADO ATM'!$A$2:$C$822,3,0)</f>
        <v>DISTRITO NACIONAL</v>
      </c>
      <c r="B94" s="151">
        <v>655</v>
      </c>
      <c r="C94" s="131" t="str">
        <f>VLOOKUP(B94,'[1]LISTADO ATM'!$A$2:$B$822,2,0)</f>
        <v>ATM Farmacia Sandra</v>
      </c>
      <c r="D94" s="198" t="s">
        <v>2595</v>
      </c>
      <c r="E94" s="198"/>
      <c r="F94" s="118"/>
    </row>
    <row r="95" spans="1:6" s="110" customFormat="1" ht="18" x14ac:dyDescent="0.25">
      <c r="A95" s="131" t="str">
        <f>VLOOKUP(B95,'[1]LISTADO ATM'!$A$2:$C$822,3,0)</f>
        <v>NORTE</v>
      </c>
      <c r="B95" s="151">
        <v>151</v>
      </c>
      <c r="C95" s="131" t="str">
        <f>VLOOKUP(B95,'[1]LISTADO ATM'!$A$2:$B$822,2,0)</f>
        <v xml:space="preserve">ATM Oficina Nagua </v>
      </c>
      <c r="D95" s="198" t="s">
        <v>2595</v>
      </c>
      <c r="E95" s="198"/>
      <c r="F95" s="118"/>
    </row>
    <row r="96" spans="1:6" s="118" customFormat="1" ht="18" customHeight="1" x14ac:dyDescent="0.25">
      <c r="A96" s="131" t="str">
        <f>VLOOKUP(B96,'[1]LISTADO ATM'!$A$2:$C$822,3,0)</f>
        <v>DISTRITO NACIONAL</v>
      </c>
      <c r="B96" s="151">
        <v>568</v>
      </c>
      <c r="C96" s="131" t="str">
        <f>VLOOKUP(B96,'[1]LISTADO ATM'!$A$2:$B$822,2,0)</f>
        <v xml:space="preserve">ATM Ministerio de Educación </v>
      </c>
      <c r="D96" s="198" t="s">
        <v>2617</v>
      </c>
      <c r="E96" s="198"/>
    </row>
    <row r="97" spans="1:6" s="118" customFormat="1" ht="18.75" customHeight="1" x14ac:dyDescent="0.25">
      <c r="A97" s="131" t="str">
        <f>VLOOKUP(B97,'[1]LISTADO ATM'!$A$2:$C$822,3,0)</f>
        <v>ESTE</v>
      </c>
      <c r="B97" s="151">
        <v>609</v>
      </c>
      <c r="C97" s="131" t="str">
        <f>VLOOKUP(B97,'[1]LISTADO ATM'!$A$2:$B$822,2,0)</f>
        <v xml:space="preserve">ATM S/M Jumbo (San Pedro) </v>
      </c>
      <c r="D97" s="198" t="s">
        <v>2595</v>
      </c>
      <c r="E97" s="198"/>
    </row>
    <row r="98" spans="1:6" s="118" customFormat="1" ht="18" x14ac:dyDescent="0.25">
      <c r="A98" s="131" t="str">
        <f>VLOOKUP(B98,'[1]LISTADO ATM'!$A$2:$C$822,3,0)</f>
        <v>NORTE</v>
      </c>
      <c r="B98" s="151">
        <v>605</v>
      </c>
      <c r="C98" s="131" t="str">
        <f>VLOOKUP(B98,'[1]LISTADO ATM'!$A$2:$B$822,2,0)</f>
        <v xml:space="preserve">ATM Oficina Bonao I </v>
      </c>
      <c r="D98" s="198" t="s">
        <v>2595</v>
      </c>
      <c r="E98" s="198"/>
      <c r="F98" s="110"/>
    </row>
    <row r="99" spans="1:6" s="110" customFormat="1" ht="18" x14ac:dyDescent="0.25">
      <c r="A99" s="131" t="str">
        <f>VLOOKUP(B99,'[1]LISTADO ATM'!$A$2:$C$822,3,0)</f>
        <v>DISTRITO NACIONAL</v>
      </c>
      <c r="B99" s="151">
        <v>971</v>
      </c>
      <c r="C99" s="131" t="str">
        <f>VLOOKUP(B99,'[1]LISTADO ATM'!$A$2:$B$822,2,0)</f>
        <v xml:space="preserve">ATM Club Banreservas I </v>
      </c>
      <c r="D99" s="198" t="s">
        <v>2595</v>
      </c>
      <c r="E99" s="198"/>
    </row>
    <row r="100" spans="1:6" s="110" customFormat="1" ht="18.75" customHeight="1" x14ac:dyDescent="0.25">
      <c r="A100" s="131" t="str">
        <f>VLOOKUP(B100,'[1]LISTADO ATM'!$A$2:$C$822,3,0)</f>
        <v>NORTE</v>
      </c>
      <c r="B100" s="151">
        <v>737</v>
      </c>
      <c r="C100" s="131" t="str">
        <f>VLOOKUP(B100,'[1]LISTADO ATM'!$A$2:$B$822,2,0)</f>
        <v xml:space="preserve">ATM UNP Cabarete (Puerto Plata) </v>
      </c>
      <c r="D100" s="198" t="s">
        <v>2595</v>
      </c>
      <c r="E100" s="198"/>
      <c r="F100" s="118"/>
    </row>
    <row r="101" spans="1:6" s="110" customFormat="1" ht="18" customHeight="1" x14ac:dyDescent="0.25">
      <c r="A101" s="131" t="str">
        <f>VLOOKUP(B101,'[1]LISTADO ATM'!$A$2:$C$822,3,0)</f>
        <v>NORTE</v>
      </c>
      <c r="B101" s="151">
        <v>138</v>
      </c>
      <c r="C101" s="131" t="str">
        <f>VLOOKUP(B101,'[1]LISTADO ATM'!$A$2:$B$822,2,0)</f>
        <v xml:space="preserve">ATM UNP Fantino </v>
      </c>
      <c r="D101" s="198" t="s">
        <v>2595</v>
      </c>
      <c r="E101" s="198"/>
      <c r="F101" s="118"/>
    </row>
    <row r="102" spans="1:6" s="110" customFormat="1" ht="18" x14ac:dyDescent="0.25">
      <c r="A102" s="131" t="e">
        <f>VLOOKUP(B102,'[1]LISTADO ATM'!$A$2:$C$822,3,0)</f>
        <v>#N/A</v>
      </c>
      <c r="B102" s="151"/>
      <c r="C102" s="131" t="e">
        <f>VLOOKUP(B102,'[1]LISTADO ATM'!$A$2:$B$822,2,0)</f>
        <v>#N/A</v>
      </c>
      <c r="D102" s="154"/>
      <c r="E102" s="155"/>
      <c r="F102" s="118"/>
    </row>
    <row r="103" spans="1:6" s="110" customFormat="1" ht="18.75" customHeight="1" x14ac:dyDescent="0.25">
      <c r="A103" s="131" t="e">
        <f>VLOOKUP(B103,'[1]LISTADO ATM'!$A$2:$C$822,3,0)</f>
        <v>#N/A</v>
      </c>
      <c r="B103" s="151"/>
      <c r="C103" s="131" t="e">
        <f>VLOOKUP(B103,'[1]LISTADO ATM'!$A$2:$B$822,2,0)</f>
        <v>#N/A</v>
      </c>
      <c r="D103" s="154"/>
      <c r="E103" s="155"/>
      <c r="F103" s="118"/>
    </row>
    <row r="104" spans="1:6" s="110" customFormat="1" ht="18" customHeight="1" x14ac:dyDescent="0.25">
      <c r="A104" s="131" t="e">
        <f>VLOOKUP(B104,'[1]LISTADO ATM'!$A$2:$C$822,3,0)</f>
        <v>#N/A</v>
      </c>
      <c r="B104" s="151"/>
      <c r="C104" s="131" t="e">
        <f>VLOOKUP(B104,'[1]LISTADO ATM'!$A$2:$B$822,2,0)</f>
        <v>#N/A</v>
      </c>
      <c r="D104" s="154"/>
      <c r="E104" s="155"/>
      <c r="F104" s="118"/>
    </row>
    <row r="105" spans="1:6" ht="18" x14ac:dyDescent="0.25">
      <c r="A105" s="131" t="e">
        <f>VLOOKUP(B105,'[1]LISTADO ATM'!$A$2:$C$822,3,0)</f>
        <v>#N/A</v>
      </c>
      <c r="B105" s="151"/>
      <c r="C105" s="131" t="e">
        <f>VLOOKUP(B105,'[1]LISTADO ATM'!$A$2:$B$822,2,0)</f>
        <v>#N/A</v>
      </c>
      <c r="D105" s="154"/>
      <c r="E105" s="155"/>
    </row>
    <row r="106" spans="1:6" ht="18" x14ac:dyDescent="0.25">
      <c r="A106" s="131" t="e">
        <f>VLOOKUP(B106,'[1]LISTADO ATM'!$A$2:$C$822,3,0)</f>
        <v>#N/A</v>
      </c>
      <c r="B106" s="151"/>
      <c r="C106" s="131" t="e">
        <f>VLOOKUP(B106,'[1]LISTADO ATM'!$A$2:$B$822,2,0)</f>
        <v>#N/A</v>
      </c>
      <c r="D106" s="154"/>
      <c r="E106" s="155"/>
    </row>
    <row r="107" spans="1:6" ht="18" customHeight="1" x14ac:dyDescent="0.25">
      <c r="A107" s="131" t="e">
        <f>VLOOKUP(B107,'[1]LISTADO ATM'!$A$2:$C$822,3,0)</f>
        <v>#N/A</v>
      </c>
      <c r="B107" s="151"/>
      <c r="C107" s="131" t="e">
        <f>VLOOKUP(B107,'[1]LISTADO ATM'!$A$2:$B$822,2,0)</f>
        <v>#N/A</v>
      </c>
      <c r="D107" s="154"/>
      <c r="E107" s="155"/>
    </row>
    <row r="108" spans="1:6" ht="18" customHeight="1" thickBot="1" x14ac:dyDescent="0.3">
      <c r="A108" s="133" t="s">
        <v>2467</v>
      </c>
      <c r="B108" s="144">
        <f>COUNT(B90:B104)</f>
        <v>12</v>
      </c>
      <c r="C108" s="141"/>
      <c r="D108" s="141"/>
      <c r="E108" s="162"/>
    </row>
    <row r="110" spans="1:6" ht="18.75" customHeight="1" x14ac:dyDescent="0.25"/>
    <row r="113" spans="1:5" s="110" customFormat="1" ht="18.75" customHeight="1" x14ac:dyDescent="0.25">
      <c r="A113" s="118"/>
      <c r="B113" s="140"/>
      <c r="C113" s="118"/>
      <c r="D113" s="118"/>
      <c r="E113" s="69"/>
    </row>
    <row r="114" spans="1:5" s="110" customFormat="1" ht="18" customHeight="1" x14ac:dyDescent="0.25">
      <c r="A114" s="118"/>
      <c r="B114" s="140"/>
      <c r="C114" s="118"/>
      <c r="D114" s="118"/>
      <c r="E114" s="69"/>
    </row>
    <row r="115" spans="1:5" s="110" customFormat="1" x14ac:dyDescent="0.25">
      <c r="A115" s="118"/>
      <c r="B115" s="140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25">
    <mergeCell ref="D101:E101"/>
    <mergeCell ref="D96:E96"/>
    <mergeCell ref="D97:E97"/>
    <mergeCell ref="D98:E98"/>
    <mergeCell ref="D99:E99"/>
    <mergeCell ref="D100:E100"/>
    <mergeCell ref="A85:B85"/>
    <mergeCell ref="A88:E88"/>
    <mergeCell ref="D93:E93"/>
    <mergeCell ref="D94:E94"/>
    <mergeCell ref="D95:E95"/>
    <mergeCell ref="D91:E91"/>
    <mergeCell ref="D92:E92"/>
    <mergeCell ref="D89:E89"/>
    <mergeCell ref="D90:E90"/>
    <mergeCell ref="A73:E73"/>
    <mergeCell ref="F1:G1"/>
    <mergeCell ref="A1:E1"/>
    <mergeCell ref="A2:E2"/>
    <mergeCell ref="A7:E7"/>
    <mergeCell ref="C35:E35"/>
    <mergeCell ref="A37:E37"/>
    <mergeCell ref="C46:E46"/>
    <mergeCell ref="A48:E48"/>
    <mergeCell ref="A64:E64"/>
  </mergeCells>
  <phoneticPr fontId="46" type="noConversion"/>
  <conditionalFormatting sqref="E645:E1048576">
    <cfRule type="duplicateValues" dxfId="305" priority="599"/>
  </conditionalFormatting>
  <conditionalFormatting sqref="B509:B644">
    <cfRule type="duplicateValues" dxfId="304" priority="516"/>
  </conditionalFormatting>
  <conditionalFormatting sqref="B477:B508">
    <cfRule type="duplicateValues" dxfId="303" priority="130060"/>
  </conditionalFormatting>
  <conditionalFormatting sqref="E477:E508">
    <cfRule type="duplicateValues" dxfId="302" priority="130061"/>
  </conditionalFormatting>
  <conditionalFormatting sqref="E477:E508">
    <cfRule type="duplicateValues" dxfId="301" priority="130062"/>
    <cfRule type="duplicateValues" dxfId="300" priority="130063"/>
  </conditionalFormatting>
  <conditionalFormatting sqref="E131:E476">
    <cfRule type="duplicateValues" dxfId="299" priority="263"/>
  </conditionalFormatting>
  <conditionalFormatting sqref="E131:E476">
    <cfRule type="duplicateValues" dxfId="298" priority="261"/>
    <cfRule type="duplicateValues" dxfId="297" priority="262"/>
  </conditionalFormatting>
  <conditionalFormatting sqref="B131:B476">
    <cfRule type="duplicateValues" dxfId="296" priority="276"/>
  </conditionalFormatting>
  <conditionalFormatting sqref="B131:B476">
    <cfRule type="duplicateValues" dxfId="295" priority="189"/>
    <cfRule type="duplicateValues" dxfId="294" priority="191"/>
    <cfRule type="duplicateValues" dxfId="293" priority="193"/>
  </conditionalFormatting>
  <conditionalFormatting sqref="E131:E476">
    <cfRule type="duplicateValues" dxfId="292" priority="192"/>
  </conditionalFormatting>
  <conditionalFormatting sqref="E108:E130 E62:E65 E22:E23 E83:E92 E1:E8 E71:E74 E32:E38 E40:E41 E45:E49">
    <cfRule type="duplicateValues" dxfId="291" priority="140"/>
  </conditionalFormatting>
  <conditionalFormatting sqref="E108:E130 E62:E65 E22:E23 E83:E92 E1:E8 E71:E74 E32:E38 E40:E41 E45:E49">
    <cfRule type="duplicateValues" dxfId="290" priority="138"/>
    <cfRule type="duplicateValues" dxfId="289" priority="139"/>
  </conditionalFormatting>
  <conditionalFormatting sqref="E10">
    <cfRule type="duplicateValues" dxfId="288" priority="137"/>
  </conditionalFormatting>
  <conditionalFormatting sqref="E10">
    <cfRule type="duplicateValues" dxfId="287" priority="135"/>
    <cfRule type="duplicateValues" dxfId="286" priority="136"/>
  </conditionalFormatting>
  <conditionalFormatting sqref="E11:E12">
    <cfRule type="duplicateValues" dxfId="285" priority="134"/>
  </conditionalFormatting>
  <conditionalFormatting sqref="E11:E12">
    <cfRule type="duplicateValues" dxfId="284" priority="132"/>
    <cfRule type="duplicateValues" dxfId="283" priority="133"/>
  </conditionalFormatting>
  <conditionalFormatting sqref="E43">
    <cfRule type="duplicateValues" dxfId="282" priority="131"/>
  </conditionalFormatting>
  <conditionalFormatting sqref="E43">
    <cfRule type="duplicateValues" dxfId="281" priority="129"/>
    <cfRule type="duplicateValues" dxfId="280" priority="130"/>
  </conditionalFormatting>
  <conditionalFormatting sqref="E75">
    <cfRule type="duplicateValues" dxfId="279" priority="128"/>
  </conditionalFormatting>
  <conditionalFormatting sqref="E75">
    <cfRule type="duplicateValues" dxfId="278" priority="126"/>
    <cfRule type="duplicateValues" dxfId="277" priority="127"/>
  </conditionalFormatting>
  <conditionalFormatting sqref="E66">
    <cfRule type="duplicateValues" dxfId="276" priority="125"/>
  </conditionalFormatting>
  <conditionalFormatting sqref="E66">
    <cfRule type="duplicateValues" dxfId="275" priority="123"/>
    <cfRule type="duplicateValues" dxfId="274" priority="124"/>
  </conditionalFormatting>
  <conditionalFormatting sqref="B66">
    <cfRule type="duplicateValues" dxfId="273" priority="122"/>
  </conditionalFormatting>
  <conditionalFormatting sqref="E69:E70 E26">
    <cfRule type="duplicateValues" dxfId="272" priority="121"/>
  </conditionalFormatting>
  <conditionalFormatting sqref="E69:E70 E26">
    <cfRule type="duplicateValues" dxfId="271" priority="119"/>
    <cfRule type="duplicateValues" dxfId="270" priority="120"/>
  </conditionalFormatting>
  <conditionalFormatting sqref="E25">
    <cfRule type="duplicateValues" dxfId="269" priority="118"/>
  </conditionalFormatting>
  <conditionalFormatting sqref="E25">
    <cfRule type="duplicateValues" dxfId="268" priority="116"/>
    <cfRule type="duplicateValues" dxfId="267" priority="117"/>
  </conditionalFormatting>
  <conditionalFormatting sqref="E24">
    <cfRule type="duplicateValues" dxfId="266" priority="115"/>
  </conditionalFormatting>
  <conditionalFormatting sqref="E24">
    <cfRule type="duplicateValues" dxfId="265" priority="113"/>
    <cfRule type="duplicateValues" dxfId="264" priority="114"/>
  </conditionalFormatting>
  <conditionalFormatting sqref="E94">
    <cfRule type="duplicateValues" dxfId="263" priority="112"/>
  </conditionalFormatting>
  <conditionalFormatting sqref="E94">
    <cfRule type="duplicateValues" dxfId="262" priority="110"/>
    <cfRule type="duplicateValues" dxfId="261" priority="111"/>
  </conditionalFormatting>
  <conditionalFormatting sqref="E96">
    <cfRule type="duplicateValues" dxfId="260" priority="109"/>
  </conditionalFormatting>
  <conditionalFormatting sqref="E96">
    <cfRule type="duplicateValues" dxfId="259" priority="107"/>
    <cfRule type="duplicateValues" dxfId="258" priority="108"/>
  </conditionalFormatting>
  <conditionalFormatting sqref="E15">
    <cfRule type="duplicateValues" dxfId="257" priority="106"/>
  </conditionalFormatting>
  <conditionalFormatting sqref="E15">
    <cfRule type="duplicateValues" dxfId="256" priority="104"/>
    <cfRule type="duplicateValues" dxfId="255" priority="105"/>
  </conditionalFormatting>
  <conditionalFormatting sqref="E95">
    <cfRule type="duplicateValues" dxfId="254" priority="101"/>
  </conditionalFormatting>
  <conditionalFormatting sqref="E95">
    <cfRule type="duplicateValues" dxfId="253" priority="102"/>
    <cfRule type="duplicateValues" dxfId="252" priority="103"/>
  </conditionalFormatting>
  <conditionalFormatting sqref="E61 E17">
    <cfRule type="duplicateValues" dxfId="251" priority="141"/>
  </conditionalFormatting>
  <conditionalFormatting sqref="E61 E17">
    <cfRule type="duplicateValues" dxfId="250" priority="142"/>
    <cfRule type="duplicateValues" dxfId="249" priority="143"/>
  </conditionalFormatting>
  <conditionalFormatting sqref="E42">
    <cfRule type="duplicateValues" dxfId="248" priority="144"/>
  </conditionalFormatting>
  <conditionalFormatting sqref="E42">
    <cfRule type="duplicateValues" dxfId="247" priority="145"/>
    <cfRule type="duplicateValues" dxfId="246" priority="146"/>
  </conditionalFormatting>
  <conditionalFormatting sqref="E99">
    <cfRule type="duplicateValues" dxfId="245" priority="98"/>
  </conditionalFormatting>
  <conditionalFormatting sqref="E99">
    <cfRule type="duplicateValues" dxfId="244" priority="99"/>
    <cfRule type="duplicateValues" dxfId="243" priority="100"/>
  </conditionalFormatting>
  <conditionalFormatting sqref="E93">
    <cfRule type="duplicateValues" dxfId="242" priority="147"/>
  </conditionalFormatting>
  <conditionalFormatting sqref="E93">
    <cfRule type="duplicateValues" dxfId="241" priority="148"/>
    <cfRule type="duplicateValues" dxfId="240" priority="149"/>
  </conditionalFormatting>
  <conditionalFormatting sqref="B50">
    <cfRule type="duplicateValues" dxfId="239" priority="94"/>
  </conditionalFormatting>
  <conditionalFormatting sqref="E50">
    <cfRule type="duplicateValues" dxfId="238" priority="95"/>
  </conditionalFormatting>
  <conditionalFormatting sqref="E50">
    <cfRule type="duplicateValues" dxfId="237" priority="96"/>
    <cfRule type="duplicateValues" dxfId="236" priority="97"/>
  </conditionalFormatting>
  <conditionalFormatting sqref="B108:B130 B83:B92 B71:B74 B51:B65 B1:B49">
    <cfRule type="duplicateValues" dxfId="235" priority="150"/>
  </conditionalFormatting>
  <conditionalFormatting sqref="E27">
    <cfRule type="duplicateValues" dxfId="234" priority="93"/>
  </conditionalFormatting>
  <conditionalFormatting sqref="E27">
    <cfRule type="duplicateValues" dxfId="233" priority="91"/>
    <cfRule type="duplicateValues" dxfId="232" priority="92"/>
  </conditionalFormatting>
  <conditionalFormatting sqref="E68">
    <cfRule type="duplicateValues" dxfId="231" priority="90"/>
  </conditionalFormatting>
  <conditionalFormatting sqref="E68">
    <cfRule type="duplicateValues" dxfId="230" priority="88"/>
    <cfRule type="duplicateValues" dxfId="229" priority="89"/>
  </conditionalFormatting>
  <conditionalFormatting sqref="B1:B130">
    <cfRule type="duplicateValues" dxfId="228" priority="67"/>
    <cfRule type="duplicateValues" dxfId="227" priority="84"/>
    <cfRule type="duplicateValues" dxfId="226" priority="85"/>
    <cfRule type="duplicateValues" dxfId="225" priority="87"/>
  </conditionalFormatting>
  <conditionalFormatting sqref="E102:E107 E100">
    <cfRule type="duplicateValues" dxfId="224" priority="151"/>
  </conditionalFormatting>
  <conditionalFormatting sqref="E102:E107 E100">
    <cfRule type="duplicateValues" dxfId="223" priority="152"/>
    <cfRule type="duplicateValues" dxfId="222" priority="153"/>
  </conditionalFormatting>
  <conditionalFormatting sqref="E83:E130 E61:E66 E22:E27 E32:E38 E1:E17 E40:E50 E68:E75">
    <cfRule type="duplicateValues" dxfId="221" priority="86"/>
  </conditionalFormatting>
  <conditionalFormatting sqref="E13:E14 E9 E16">
    <cfRule type="duplicateValues" dxfId="220" priority="154"/>
  </conditionalFormatting>
  <conditionalFormatting sqref="E13:E14 E9 E16">
    <cfRule type="duplicateValues" dxfId="219" priority="155"/>
    <cfRule type="duplicateValues" dxfId="218" priority="156"/>
  </conditionalFormatting>
  <conditionalFormatting sqref="E39">
    <cfRule type="duplicateValues" dxfId="217" priority="83"/>
  </conditionalFormatting>
  <conditionalFormatting sqref="E39">
    <cfRule type="duplicateValues" dxfId="216" priority="81"/>
    <cfRule type="duplicateValues" dxfId="215" priority="82"/>
  </conditionalFormatting>
  <conditionalFormatting sqref="E39">
    <cfRule type="duplicateValues" dxfId="214" priority="80"/>
  </conditionalFormatting>
  <conditionalFormatting sqref="E18">
    <cfRule type="duplicateValues" dxfId="213" priority="77"/>
  </conditionalFormatting>
  <conditionalFormatting sqref="E18">
    <cfRule type="duplicateValues" dxfId="212" priority="78"/>
    <cfRule type="duplicateValues" dxfId="211" priority="79"/>
  </conditionalFormatting>
  <conditionalFormatting sqref="E18">
    <cfRule type="duplicateValues" dxfId="210" priority="76"/>
  </conditionalFormatting>
  <conditionalFormatting sqref="E101">
    <cfRule type="duplicateValues" dxfId="209" priority="157"/>
  </conditionalFormatting>
  <conditionalFormatting sqref="E101">
    <cfRule type="duplicateValues" dxfId="208" priority="158"/>
    <cfRule type="duplicateValues" dxfId="207" priority="159"/>
  </conditionalFormatting>
  <conditionalFormatting sqref="E19">
    <cfRule type="duplicateValues" dxfId="206" priority="73"/>
  </conditionalFormatting>
  <conditionalFormatting sqref="E19">
    <cfRule type="duplicateValues" dxfId="205" priority="74"/>
    <cfRule type="duplicateValues" dxfId="204" priority="75"/>
  </conditionalFormatting>
  <conditionalFormatting sqref="E19">
    <cfRule type="duplicateValues" dxfId="203" priority="72"/>
  </conditionalFormatting>
  <conditionalFormatting sqref="B100:B107">
    <cfRule type="duplicateValues" dxfId="202" priority="160"/>
  </conditionalFormatting>
  <conditionalFormatting sqref="E51">
    <cfRule type="duplicateValues" dxfId="201" priority="69"/>
  </conditionalFormatting>
  <conditionalFormatting sqref="E51">
    <cfRule type="duplicateValues" dxfId="200" priority="70"/>
    <cfRule type="duplicateValues" dxfId="199" priority="71"/>
  </conditionalFormatting>
  <conditionalFormatting sqref="E51">
    <cfRule type="duplicateValues" dxfId="198" priority="68"/>
  </conditionalFormatting>
  <conditionalFormatting sqref="B97:B99">
    <cfRule type="duplicateValues" dxfId="197" priority="161"/>
  </conditionalFormatting>
  <conditionalFormatting sqref="E97:E98">
    <cfRule type="duplicateValues" dxfId="196" priority="162"/>
  </conditionalFormatting>
  <conditionalFormatting sqref="E97:E98">
    <cfRule type="duplicateValues" dxfId="195" priority="163"/>
    <cfRule type="duplicateValues" dxfId="194" priority="164"/>
  </conditionalFormatting>
  <conditionalFormatting sqref="E20">
    <cfRule type="duplicateValues" dxfId="193" priority="64"/>
  </conditionalFormatting>
  <conditionalFormatting sqref="E20">
    <cfRule type="duplicateValues" dxfId="192" priority="65"/>
    <cfRule type="duplicateValues" dxfId="191" priority="66"/>
  </conditionalFormatting>
  <conditionalFormatting sqref="E20">
    <cfRule type="duplicateValues" dxfId="190" priority="63"/>
  </conditionalFormatting>
  <conditionalFormatting sqref="E52">
    <cfRule type="duplicateValues" dxfId="189" priority="60"/>
  </conditionalFormatting>
  <conditionalFormatting sqref="E52">
    <cfRule type="duplicateValues" dxfId="188" priority="61"/>
    <cfRule type="duplicateValues" dxfId="187" priority="62"/>
  </conditionalFormatting>
  <conditionalFormatting sqref="E52">
    <cfRule type="duplicateValues" dxfId="186" priority="59"/>
  </conditionalFormatting>
  <conditionalFormatting sqref="B95:B96">
    <cfRule type="duplicateValues" dxfId="185" priority="165"/>
  </conditionalFormatting>
  <conditionalFormatting sqref="E53">
    <cfRule type="duplicateValues" dxfId="184" priority="56"/>
  </conditionalFormatting>
  <conditionalFormatting sqref="E53">
    <cfRule type="duplicateValues" dxfId="183" priority="57"/>
    <cfRule type="duplicateValues" dxfId="182" priority="58"/>
  </conditionalFormatting>
  <conditionalFormatting sqref="E53">
    <cfRule type="duplicateValues" dxfId="181" priority="55"/>
  </conditionalFormatting>
  <conditionalFormatting sqref="E54">
    <cfRule type="duplicateValues" dxfId="180" priority="52"/>
  </conditionalFormatting>
  <conditionalFormatting sqref="E54">
    <cfRule type="duplicateValues" dxfId="179" priority="53"/>
    <cfRule type="duplicateValues" dxfId="178" priority="54"/>
  </conditionalFormatting>
  <conditionalFormatting sqref="E54">
    <cfRule type="duplicateValues" dxfId="177" priority="51"/>
  </conditionalFormatting>
  <conditionalFormatting sqref="E21 E28:E31">
    <cfRule type="duplicateValues" dxfId="176" priority="48"/>
  </conditionalFormatting>
  <conditionalFormatting sqref="E21 E28:E31">
    <cfRule type="duplicateValues" dxfId="175" priority="49"/>
    <cfRule type="duplicateValues" dxfId="174" priority="50"/>
  </conditionalFormatting>
  <conditionalFormatting sqref="E55">
    <cfRule type="duplicateValues" dxfId="173" priority="45"/>
  </conditionalFormatting>
  <conditionalFormatting sqref="E55">
    <cfRule type="duplicateValues" dxfId="172" priority="46"/>
    <cfRule type="duplicateValues" dxfId="171" priority="47"/>
  </conditionalFormatting>
  <conditionalFormatting sqref="E55">
    <cfRule type="duplicateValues" dxfId="170" priority="44"/>
  </conditionalFormatting>
  <conditionalFormatting sqref="E56">
    <cfRule type="duplicateValues" dxfId="169" priority="41"/>
  </conditionalFormatting>
  <conditionalFormatting sqref="E56">
    <cfRule type="duplicateValues" dxfId="168" priority="42"/>
    <cfRule type="duplicateValues" dxfId="167" priority="43"/>
  </conditionalFormatting>
  <conditionalFormatting sqref="E56">
    <cfRule type="duplicateValues" dxfId="166" priority="40"/>
  </conditionalFormatting>
  <conditionalFormatting sqref="B93:B94">
    <cfRule type="duplicateValues" dxfId="165" priority="166"/>
  </conditionalFormatting>
  <conditionalFormatting sqref="E57 E59:E60">
    <cfRule type="duplicateValues" dxfId="164" priority="37"/>
  </conditionalFormatting>
  <conditionalFormatting sqref="E57 E59:E60">
    <cfRule type="duplicateValues" dxfId="163" priority="38"/>
    <cfRule type="duplicateValues" dxfId="162" priority="39"/>
  </conditionalFormatting>
  <conditionalFormatting sqref="E57">
    <cfRule type="duplicateValues" dxfId="161" priority="36"/>
  </conditionalFormatting>
  <conditionalFormatting sqref="E58">
    <cfRule type="duplicateValues" dxfId="160" priority="33"/>
  </conditionalFormatting>
  <conditionalFormatting sqref="E58">
    <cfRule type="duplicateValues" dxfId="159" priority="34"/>
    <cfRule type="duplicateValues" dxfId="158" priority="35"/>
  </conditionalFormatting>
  <conditionalFormatting sqref="E58">
    <cfRule type="duplicateValues" dxfId="157" priority="32"/>
  </conditionalFormatting>
  <conditionalFormatting sqref="B13:B16">
    <cfRule type="duplicateValues" dxfId="156" priority="31"/>
  </conditionalFormatting>
  <conditionalFormatting sqref="B22">
    <cfRule type="duplicateValues" dxfId="155" priority="30"/>
  </conditionalFormatting>
  <conditionalFormatting sqref="B26:B27">
    <cfRule type="duplicateValues" dxfId="154" priority="29"/>
  </conditionalFormatting>
  <conditionalFormatting sqref="B25">
    <cfRule type="duplicateValues" dxfId="153" priority="28"/>
  </conditionalFormatting>
  <conditionalFormatting sqref="B24">
    <cfRule type="duplicateValues" dxfId="152" priority="27"/>
  </conditionalFormatting>
  <conditionalFormatting sqref="B67:B70">
    <cfRule type="duplicateValues" dxfId="151" priority="167"/>
  </conditionalFormatting>
  <conditionalFormatting sqref="B43">
    <cfRule type="duplicateValues" dxfId="150" priority="25"/>
  </conditionalFormatting>
  <conditionalFormatting sqref="B44">
    <cfRule type="duplicateValues" dxfId="149" priority="26"/>
  </conditionalFormatting>
  <conditionalFormatting sqref="E44">
    <cfRule type="duplicateValues" dxfId="148" priority="168"/>
  </conditionalFormatting>
  <conditionalFormatting sqref="E44">
    <cfRule type="duplicateValues" dxfId="147" priority="169"/>
    <cfRule type="duplicateValues" dxfId="146" priority="170"/>
  </conditionalFormatting>
  <conditionalFormatting sqref="B75">
    <cfRule type="duplicateValues" dxfId="145" priority="171"/>
  </conditionalFormatting>
  <conditionalFormatting sqref="B76:B82">
    <cfRule type="duplicateValues" dxfId="144" priority="172"/>
  </conditionalFormatting>
  <conditionalFormatting sqref="E76">
    <cfRule type="duplicateValues" dxfId="143" priority="24"/>
  </conditionalFormatting>
  <conditionalFormatting sqref="E76">
    <cfRule type="duplicateValues" dxfId="142" priority="22"/>
    <cfRule type="duplicateValues" dxfId="141" priority="23"/>
  </conditionalFormatting>
  <conditionalFormatting sqref="E76">
    <cfRule type="duplicateValues" dxfId="140" priority="21"/>
  </conditionalFormatting>
  <conditionalFormatting sqref="E67">
    <cfRule type="duplicateValues" dxfId="139" priority="20"/>
  </conditionalFormatting>
  <conditionalFormatting sqref="E67">
    <cfRule type="duplicateValues" dxfId="138" priority="18"/>
    <cfRule type="duplicateValues" dxfId="137" priority="19"/>
  </conditionalFormatting>
  <conditionalFormatting sqref="E67">
    <cfRule type="duplicateValues" dxfId="136" priority="17"/>
  </conditionalFormatting>
  <conditionalFormatting sqref="E77">
    <cfRule type="duplicateValues" dxfId="135" priority="16"/>
  </conditionalFormatting>
  <conditionalFormatting sqref="E77">
    <cfRule type="duplicateValues" dxfId="134" priority="14"/>
    <cfRule type="duplicateValues" dxfId="133" priority="15"/>
  </conditionalFormatting>
  <conditionalFormatting sqref="E77">
    <cfRule type="duplicateValues" dxfId="132" priority="13"/>
  </conditionalFormatting>
  <conditionalFormatting sqref="E78">
    <cfRule type="duplicateValues" dxfId="131" priority="12"/>
  </conditionalFormatting>
  <conditionalFormatting sqref="E78">
    <cfRule type="duplicateValues" dxfId="130" priority="10"/>
    <cfRule type="duplicateValues" dxfId="129" priority="11"/>
  </conditionalFormatting>
  <conditionalFormatting sqref="E78">
    <cfRule type="duplicateValues" dxfId="128" priority="9"/>
  </conditionalFormatting>
  <conditionalFormatting sqref="E79">
    <cfRule type="duplicateValues" dxfId="127" priority="8"/>
  </conditionalFormatting>
  <conditionalFormatting sqref="E79">
    <cfRule type="duplicateValues" dxfId="126" priority="6"/>
    <cfRule type="duplicateValues" dxfId="125" priority="7"/>
  </conditionalFormatting>
  <conditionalFormatting sqref="E79">
    <cfRule type="duplicateValues" dxfId="124" priority="5"/>
  </conditionalFormatting>
  <conditionalFormatting sqref="E80:E82">
    <cfRule type="duplicateValues" dxfId="123" priority="4"/>
  </conditionalFormatting>
  <conditionalFormatting sqref="E80:E82">
    <cfRule type="duplicateValues" dxfId="122" priority="2"/>
    <cfRule type="duplicateValues" dxfId="121" priority="3"/>
  </conditionalFormatting>
  <conditionalFormatting sqref="E80:E82">
    <cfRule type="duplicateValues" dxfId="120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2599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2600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2601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2602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2603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2597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2604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2605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2613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9" priority="12"/>
  </conditionalFormatting>
  <conditionalFormatting sqref="A831">
    <cfRule type="duplicateValues" dxfId="118" priority="11"/>
  </conditionalFormatting>
  <conditionalFormatting sqref="A832">
    <cfRule type="duplicateValues" dxfId="117" priority="10"/>
  </conditionalFormatting>
  <conditionalFormatting sqref="A833">
    <cfRule type="duplicateValues" dxfId="116" priority="9"/>
  </conditionalFormatting>
  <conditionalFormatting sqref="A834">
    <cfRule type="duplicateValues" dxfId="115" priority="8"/>
  </conditionalFormatting>
  <conditionalFormatting sqref="A1:A834 A843:A1048576">
    <cfRule type="duplicateValues" dxfId="114" priority="7"/>
  </conditionalFormatting>
  <conditionalFormatting sqref="A835:A841">
    <cfRule type="duplicateValues" dxfId="113" priority="6"/>
  </conditionalFormatting>
  <conditionalFormatting sqref="A835:A841">
    <cfRule type="duplicateValues" dxfId="112" priority="5"/>
  </conditionalFormatting>
  <conditionalFormatting sqref="A1:A841 A843:A1048576">
    <cfRule type="duplicateValues" dxfId="111" priority="4"/>
  </conditionalFormatting>
  <conditionalFormatting sqref="A842">
    <cfRule type="duplicateValues" dxfId="110" priority="3"/>
  </conditionalFormatting>
  <conditionalFormatting sqref="A842">
    <cfRule type="duplicateValues" dxfId="109" priority="2"/>
  </conditionalFormatting>
  <conditionalFormatting sqref="A842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2416</v>
      </c>
      <c r="B1" s="202"/>
      <c r="C1" s="202"/>
      <c r="D1" s="202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2425</v>
      </c>
      <c r="B18" s="202"/>
      <c r="C18" s="202"/>
      <c r="D18" s="202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2021-08-06T08:08:59Z</dcterms:modified>
</cp:coreProperties>
</file>