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6\"/>
    </mc:Choice>
  </mc:AlternateContent>
  <bookViews>
    <workbookView xWindow="0" yWindow="0" windowWidth="20490" windowHeight="70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REPORTE!$A$4:$Q$107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J1" i="16" l="1"/>
  <c r="H1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0" i="16" l="1"/>
  <c r="F89" i="1" l="1"/>
  <c r="G89" i="1"/>
  <c r="H89" i="1"/>
  <c r="I89" i="1"/>
  <c r="J89" i="1"/>
  <c r="K89" i="1"/>
  <c r="F90" i="1"/>
  <c r="G90" i="1"/>
  <c r="H90" i="1"/>
  <c r="I90" i="1"/>
  <c r="J90" i="1"/>
  <c r="K90" i="1"/>
  <c r="F82" i="1"/>
  <c r="G82" i="1"/>
  <c r="H82" i="1"/>
  <c r="I82" i="1"/>
  <c r="J82" i="1"/>
  <c r="K82" i="1"/>
  <c r="F96" i="1"/>
  <c r="G96" i="1"/>
  <c r="H96" i="1"/>
  <c r="I96" i="1"/>
  <c r="J96" i="1"/>
  <c r="K96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98" i="1"/>
  <c r="G98" i="1"/>
  <c r="H98" i="1"/>
  <c r="I98" i="1"/>
  <c r="J98" i="1"/>
  <c r="K98" i="1"/>
  <c r="F100" i="1"/>
  <c r="G100" i="1"/>
  <c r="H100" i="1"/>
  <c r="I100" i="1"/>
  <c r="J100" i="1"/>
  <c r="K100" i="1"/>
  <c r="F43" i="1"/>
  <c r="G43" i="1"/>
  <c r="H43" i="1"/>
  <c r="I43" i="1"/>
  <c r="J43" i="1"/>
  <c r="K43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5" i="1"/>
  <c r="G5" i="1"/>
  <c r="H5" i="1"/>
  <c r="I5" i="1"/>
  <c r="J5" i="1"/>
  <c r="K5" i="1"/>
  <c r="F6" i="1"/>
  <c r="G6" i="1"/>
  <c r="H6" i="1"/>
  <c r="I6" i="1"/>
  <c r="J6" i="1"/>
  <c r="K6" i="1"/>
  <c r="F44" i="1"/>
  <c r="G44" i="1"/>
  <c r="H44" i="1"/>
  <c r="I44" i="1"/>
  <c r="J44" i="1"/>
  <c r="K44" i="1"/>
  <c r="F20" i="1"/>
  <c r="G20" i="1"/>
  <c r="H20" i="1"/>
  <c r="I20" i="1"/>
  <c r="J20" i="1"/>
  <c r="K20" i="1"/>
  <c r="F41" i="1"/>
  <c r="G41" i="1"/>
  <c r="H41" i="1"/>
  <c r="I41" i="1"/>
  <c r="J41" i="1"/>
  <c r="K41" i="1"/>
  <c r="F42" i="1"/>
  <c r="G42" i="1"/>
  <c r="H42" i="1"/>
  <c r="I42" i="1"/>
  <c r="J42" i="1"/>
  <c r="K42" i="1"/>
  <c r="F102" i="1"/>
  <c r="G102" i="1"/>
  <c r="H102" i="1"/>
  <c r="I102" i="1"/>
  <c r="J102" i="1"/>
  <c r="K102" i="1"/>
  <c r="F92" i="1"/>
  <c r="G92" i="1"/>
  <c r="H92" i="1"/>
  <c r="I92" i="1"/>
  <c r="J92" i="1"/>
  <c r="K92" i="1"/>
  <c r="F47" i="1"/>
  <c r="G47" i="1"/>
  <c r="H47" i="1"/>
  <c r="I47" i="1"/>
  <c r="J47" i="1"/>
  <c r="K47" i="1"/>
  <c r="F61" i="1"/>
  <c r="G61" i="1"/>
  <c r="H61" i="1"/>
  <c r="I61" i="1"/>
  <c r="J61" i="1"/>
  <c r="K61" i="1"/>
  <c r="F70" i="1"/>
  <c r="G70" i="1"/>
  <c r="H70" i="1"/>
  <c r="I70" i="1"/>
  <c r="J70" i="1"/>
  <c r="K70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48" i="1"/>
  <c r="G48" i="1"/>
  <c r="H48" i="1"/>
  <c r="I48" i="1"/>
  <c r="J48" i="1"/>
  <c r="K48" i="1"/>
  <c r="F91" i="1"/>
  <c r="G91" i="1"/>
  <c r="H91" i="1"/>
  <c r="I91" i="1"/>
  <c r="J91" i="1"/>
  <c r="K91" i="1"/>
  <c r="F32" i="1"/>
  <c r="G32" i="1"/>
  <c r="H32" i="1"/>
  <c r="I32" i="1"/>
  <c r="J32" i="1"/>
  <c r="K32" i="1"/>
  <c r="F86" i="1"/>
  <c r="G86" i="1"/>
  <c r="H86" i="1"/>
  <c r="I86" i="1"/>
  <c r="J86" i="1"/>
  <c r="K86" i="1"/>
  <c r="A89" i="1"/>
  <c r="A90" i="1"/>
  <c r="A82" i="1"/>
  <c r="A96" i="1"/>
  <c r="A83" i="1"/>
  <c r="A84" i="1"/>
  <c r="A85" i="1"/>
  <c r="A98" i="1"/>
  <c r="A100" i="1"/>
  <c r="A43" i="1"/>
  <c r="A103" i="1"/>
  <c r="A101" i="1"/>
  <c r="A5" i="1"/>
  <c r="A6" i="1"/>
  <c r="A44" i="1"/>
  <c r="A20" i="1"/>
  <c r="A41" i="1"/>
  <c r="A42" i="1"/>
  <c r="A102" i="1"/>
  <c r="A92" i="1"/>
  <c r="A47" i="1"/>
  <c r="A61" i="1"/>
  <c r="A70" i="1"/>
  <c r="A106" i="1"/>
  <c r="A107" i="1"/>
  <c r="A48" i="1"/>
  <c r="A91" i="1"/>
  <c r="A32" i="1"/>
  <c r="A86" i="1"/>
  <c r="G80" i="1" l="1"/>
  <c r="F46" i="1"/>
  <c r="G46" i="1"/>
  <c r="H46" i="1"/>
  <c r="I46" i="1"/>
  <c r="J46" i="1"/>
  <c r="K46" i="1"/>
  <c r="F22" i="1"/>
  <c r="G22" i="1"/>
  <c r="H22" i="1"/>
  <c r="I22" i="1"/>
  <c r="J22" i="1"/>
  <c r="K22" i="1"/>
  <c r="F31" i="1"/>
  <c r="G31" i="1"/>
  <c r="H31" i="1"/>
  <c r="I31" i="1"/>
  <c r="J31" i="1"/>
  <c r="K31" i="1"/>
  <c r="F77" i="1"/>
  <c r="G77" i="1"/>
  <c r="H77" i="1"/>
  <c r="I77" i="1"/>
  <c r="J77" i="1"/>
  <c r="K77" i="1"/>
  <c r="F45" i="1"/>
  <c r="G45" i="1"/>
  <c r="H45" i="1"/>
  <c r="I45" i="1"/>
  <c r="J45" i="1"/>
  <c r="K45" i="1"/>
  <c r="F34" i="1"/>
  <c r="G34" i="1"/>
  <c r="H34" i="1"/>
  <c r="I34" i="1"/>
  <c r="J34" i="1"/>
  <c r="K34" i="1"/>
  <c r="F38" i="1"/>
  <c r="G38" i="1"/>
  <c r="H38" i="1"/>
  <c r="I38" i="1"/>
  <c r="J38" i="1"/>
  <c r="K38" i="1"/>
  <c r="F40" i="1"/>
  <c r="G40" i="1"/>
  <c r="H40" i="1"/>
  <c r="I40" i="1"/>
  <c r="J40" i="1"/>
  <c r="K40" i="1"/>
  <c r="F35" i="1"/>
  <c r="G35" i="1"/>
  <c r="H35" i="1"/>
  <c r="I35" i="1"/>
  <c r="J35" i="1"/>
  <c r="K35" i="1"/>
  <c r="F36" i="1"/>
  <c r="G36" i="1"/>
  <c r="H36" i="1"/>
  <c r="I36" i="1"/>
  <c r="J36" i="1"/>
  <c r="K36" i="1"/>
  <c r="F39" i="1"/>
  <c r="G39" i="1"/>
  <c r="H39" i="1"/>
  <c r="I39" i="1"/>
  <c r="J39" i="1"/>
  <c r="K39" i="1"/>
  <c r="F79" i="1"/>
  <c r="G79" i="1"/>
  <c r="H79" i="1"/>
  <c r="I79" i="1"/>
  <c r="J79" i="1"/>
  <c r="K79" i="1"/>
  <c r="F50" i="1"/>
  <c r="G50" i="1"/>
  <c r="H50" i="1"/>
  <c r="I50" i="1"/>
  <c r="J50" i="1"/>
  <c r="K50" i="1"/>
  <c r="F59" i="1"/>
  <c r="G59" i="1"/>
  <c r="H59" i="1"/>
  <c r="I59" i="1"/>
  <c r="J59" i="1"/>
  <c r="K59" i="1"/>
  <c r="F104" i="1"/>
  <c r="G104" i="1"/>
  <c r="H104" i="1"/>
  <c r="I104" i="1"/>
  <c r="J104" i="1"/>
  <c r="K104" i="1"/>
  <c r="F57" i="1"/>
  <c r="G57" i="1"/>
  <c r="H57" i="1"/>
  <c r="I57" i="1"/>
  <c r="J57" i="1"/>
  <c r="K57" i="1"/>
  <c r="F99" i="1"/>
  <c r="G99" i="1"/>
  <c r="H99" i="1"/>
  <c r="I99" i="1"/>
  <c r="J99" i="1"/>
  <c r="K99" i="1"/>
  <c r="F37" i="1"/>
  <c r="G37" i="1"/>
  <c r="H37" i="1"/>
  <c r="I37" i="1"/>
  <c r="J37" i="1"/>
  <c r="K37" i="1"/>
  <c r="A46" i="1"/>
  <c r="A22" i="1"/>
  <c r="A31" i="1"/>
  <c r="A77" i="1"/>
  <c r="A45" i="1"/>
  <c r="A34" i="1"/>
  <c r="A38" i="1"/>
  <c r="A40" i="1"/>
  <c r="A35" i="1"/>
  <c r="A36" i="1"/>
  <c r="A39" i="1"/>
  <c r="A79" i="1"/>
  <c r="A50" i="1"/>
  <c r="A59" i="1"/>
  <c r="A104" i="1"/>
  <c r="A57" i="1"/>
  <c r="A99" i="1"/>
  <c r="A37" i="1"/>
  <c r="F24" i="1" l="1"/>
  <c r="G24" i="1"/>
  <c r="H24" i="1"/>
  <c r="I24" i="1"/>
  <c r="J24" i="1"/>
  <c r="K24" i="1"/>
  <c r="F16" i="1"/>
  <c r="G16" i="1"/>
  <c r="H16" i="1"/>
  <c r="I16" i="1"/>
  <c r="J16" i="1"/>
  <c r="K16" i="1"/>
  <c r="F58" i="1"/>
  <c r="G58" i="1"/>
  <c r="H58" i="1"/>
  <c r="I58" i="1"/>
  <c r="J58" i="1"/>
  <c r="K58" i="1"/>
  <c r="F53" i="1"/>
  <c r="G53" i="1"/>
  <c r="H53" i="1"/>
  <c r="I53" i="1"/>
  <c r="J53" i="1"/>
  <c r="K53" i="1"/>
  <c r="A24" i="1"/>
  <c r="A16" i="1"/>
  <c r="A58" i="1"/>
  <c r="A53" i="1"/>
  <c r="A25" i="1" l="1"/>
  <c r="A60" i="1"/>
  <c r="A29" i="1"/>
  <c r="A73" i="1"/>
  <c r="A67" i="1"/>
  <c r="F25" i="1"/>
  <c r="G25" i="1"/>
  <c r="H25" i="1"/>
  <c r="I25" i="1"/>
  <c r="J25" i="1"/>
  <c r="K25" i="1"/>
  <c r="F60" i="1"/>
  <c r="G60" i="1"/>
  <c r="H60" i="1"/>
  <c r="I60" i="1"/>
  <c r="J60" i="1"/>
  <c r="K60" i="1"/>
  <c r="F29" i="1"/>
  <c r="G29" i="1"/>
  <c r="H29" i="1"/>
  <c r="I29" i="1"/>
  <c r="J29" i="1"/>
  <c r="K29" i="1"/>
  <c r="F73" i="1"/>
  <c r="G73" i="1"/>
  <c r="H73" i="1"/>
  <c r="I73" i="1"/>
  <c r="J73" i="1"/>
  <c r="K73" i="1"/>
  <c r="F67" i="1"/>
  <c r="G67" i="1"/>
  <c r="H67" i="1"/>
  <c r="I67" i="1"/>
  <c r="J67" i="1"/>
  <c r="K67" i="1"/>
  <c r="A10" i="3" l="1"/>
  <c r="G10" i="3"/>
  <c r="H10" i="3"/>
  <c r="I10" i="3"/>
  <c r="J10" i="3"/>
  <c r="F9" i="3"/>
  <c r="F10" i="3"/>
  <c r="F66" i="1" l="1"/>
  <c r="G66" i="1"/>
  <c r="H66" i="1"/>
  <c r="I66" i="1"/>
  <c r="J66" i="1"/>
  <c r="K66" i="1"/>
  <c r="F65" i="1"/>
  <c r="G65" i="1"/>
  <c r="H65" i="1"/>
  <c r="I65" i="1"/>
  <c r="J65" i="1"/>
  <c r="K65" i="1"/>
  <c r="F27" i="1"/>
  <c r="G27" i="1"/>
  <c r="H27" i="1"/>
  <c r="I27" i="1"/>
  <c r="J27" i="1"/>
  <c r="K27" i="1"/>
  <c r="F19" i="1"/>
  <c r="G19" i="1"/>
  <c r="H19" i="1"/>
  <c r="I19" i="1"/>
  <c r="J19" i="1"/>
  <c r="K19" i="1"/>
  <c r="A66" i="1"/>
  <c r="A65" i="1"/>
  <c r="A27" i="1"/>
  <c r="A19" i="1"/>
  <c r="F55" i="1" l="1"/>
  <c r="G55" i="1"/>
  <c r="H55" i="1"/>
  <c r="I55" i="1"/>
  <c r="J55" i="1"/>
  <c r="K55" i="1"/>
  <c r="F52" i="1"/>
  <c r="G52" i="1"/>
  <c r="H52" i="1"/>
  <c r="I52" i="1"/>
  <c r="J52" i="1"/>
  <c r="K52" i="1"/>
  <c r="F88" i="1"/>
  <c r="G88" i="1"/>
  <c r="H88" i="1"/>
  <c r="I88" i="1"/>
  <c r="J88" i="1"/>
  <c r="K88" i="1"/>
  <c r="F63" i="1"/>
  <c r="G63" i="1"/>
  <c r="H63" i="1"/>
  <c r="I63" i="1"/>
  <c r="J63" i="1"/>
  <c r="K63" i="1"/>
  <c r="F71" i="1"/>
  <c r="G71" i="1"/>
  <c r="H71" i="1"/>
  <c r="I71" i="1"/>
  <c r="J71" i="1"/>
  <c r="K71" i="1"/>
  <c r="F81" i="1"/>
  <c r="G81" i="1"/>
  <c r="H81" i="1"/>
  <c r="I81" i="1"/>
  <c r="J81" i="1"/>
  <c r="K81" i="1"/>
  <c r="F14" i="1"/>
  <c r="G14" i="1"/>
  <c r="H14" i="1"/>
  <c r="I14" i="1"/>
  <c r="J14" i="1"/>
  <c r="K14" i="1"/>
  <c r="F95" i="1"/>
  <c r="G95" i="1"/>
  <c r="H95" i="1"/>
  <c r="I95" i="1"/>
  <c r="J95" i="1"/>
  <c r="K95" i="1"/>
  <c r="F51" i="1"/>
  <c r="G51" i="1"/>
  <c r="H51" i="1"/>
  <c r="I51" i="1"/>
  <c r="J51" i="1"/>
  <c r="K51" i="1"/>
  <c r="F28" i="1"/>
  <c r="G28" i="1"/>
  <c r="H28" i="1"/>
  <c r="I28" i="1"/>
  <c r="J28" i="1"/>
  <c r="K28" i="1"/>
  <c r="F30" i="1"/>
  <c r="G30" i="1"/>
  <c r="H30" i="1"/>
  <c r="I30" i="1"/>
  <c r="J30" i="1"/>
  <c r="K30" i="1"/>
  <c r="F18" i="1"/>
  <c r="G18" i="1"/>
  <c r="H18" i="1"/>
  <c r="I18" i="1"/>
  <c r="J18" i="1"/>
  <c r="K18" i="1"/>
  <c r="A55" i="1"/>
  <c r="A52" i="1"/>
  <c r="A88" i="1"/>
  <c r="A63" i="1"/>
  <c r="A71" i="1"/>
  <c r="A81" i="1"/>
  <c r="A14" i="1"/>
  <c r="A95" i="1"/>
  <c r="A51" i="1"/>
  <c r="A28" i="1"/>
  <c r="A30" i="1"/>
  <c r="A18" i="1"/>
  <c r="A62" i="1" l="1"/>
  <c r="A13" i="1"/>
  <c r="A75" i="1"/>
  <c r="A17" i="1"/>
  <c r="A56" i="1"/>
  <c r="F62" i="1"/>
  <c r="G62" i="1"/>
  <c r="H62" i="1"/>
  <c r="I62" i="1"/>
  <c r="J62" i="1"/>
  <c r="K62" i="1"/>
  <c r="F13" i="1"/>
  <c r="G13" i="1"/>
  <c r="H13" i="1"/>
  <c r="I13" i="1"/>
  <c r="J13" i="1"/>
  <c r="K13" i="1"/>
  <c r="F75" i="1"/>
  <c r="G75" i="1"/>
  <c r="H75" i="1"/>
  <c r="I75" i="1"/>
  <c r="J75" i="1"/>
  <c r="K75" i="1"/>
  <c r="F17" i="1"/>
  <c r="G17" i="1"/>
  <c r="H17" i="1"/>
  <c r="I17" i="1"/>
  <c r="J17" i="1"/>
  <c r="K17" i="1"/>
  <c r="F56" i="1"/>
  <c r="G56" i="1"/>
  <c r="H56" i="1"/>
  <c r="I56" i="1"/>
  <c r="J56" i="1"/>
  <c r="K56" i="1"/>
  <c r="K23" i="1"/>
  <c r="J23" i="1"/>
  <c r="I23" i="1"/>
  <c r="H23" i="1"/>
  <c r="G23" i="1"/>
  <c r="F23" i="1"/>
  <c r="K26" i="1"/>
  <c r="J26" i="1"/>
  <c r="I26" i="1"/>
  <c r="H26" i="1"/>
  <c r="G26" i="1"/>
  <c r="F26" i="1"/>
  <c r="K93" i="1"/>
  <c r="J93" i="1"/>
  <c r="I93" i="1"/>
  <c r="H93" i="1"/>
  <c r="G93" i="1"/>
  <c r="F93" i="1"/>
  <c r="K94" i="1"/>
  <c r="J94" i="1"/>
  <c r="I94" i="1"/>
  <c r="H94" i="1"/>
  <c r="G94" i="1"/>
  <c r="F94" i="1"/>
  <c r="A23" i="1"/>
  <c r="A26" i="1"/>
  <c r="A93" i="1"/>
  <c r="A94" i="1"/>
  <c r="A49" i="1" l="1"/>
  <c r="A54" i="1"/>
  <c r="A11" i="1"/>
  <c r="A9" i="1"/>
  <c r="A8" i="1"/>
  <c r="A12" i="1"/>
  <c r="A74" i="1"/>
  <c r="A80" i="1"/>
  <c r="A78" i="1"/>
  <c r="A7" i="1"/>
  <c r="A21" i="1"/>
  <c r="A105" i="1"/>
  <c r="A10" i="1"/>
  <c r="F49" i="1"/>
  <c r="G49" i="1"/>
  <c r="H49" i="1"/>
  <c r="I49" i="1"/>
  <c r="J49" i="1"/>
  <c r="K49" i="1"/>
  <c r="F54" i="1"/>
  <c r="G54" i="1"/>
  <c r="H54" i="1"/>
  <c r="I54" i="1"/>
  <c r="J54" i="1"/>
  <c r="K54" i="1"/>
  <c r="F11" i="1"/>
  <c r="G11" i="1"/>
  <c r="H11" i="1"/>
  <c r="I11" i="1"/>
  <c r="J11" i="1"/>
  <c r="K11" i="1"/>
  <c r="F9" i="1"/>
  <c r="G9" i="1"/>
  <c r="H9" i="1"/>
  <c r="I9" i="1"/>
  <c r="J9" i="1"/>
  <c r="K9" i="1"/>
  <c r="F8" i="1"/>
  <c r="G8" i="1"/>
  <c r="H8" i="1"/>
  <c r="I8" i="1"/>
  <c r="J8" i="1"/>
  <c r="K8" i="1"/>
  <c r="F12" i="1"/>
  <c r="G12" i="1"/>
  <c r="H12" i="1"/>
  <c r="I12" i="1"/>
  <c r="J12" i="1"/>
  <c r="K12" i="1"/>
  <c r="F74" i="1"/>
  <c r="G74" i="1"/>
  <c r="H74" i="1"/>
  <c r="I74" i="1"/>
  <c r="J74" i="1"/>
  <c r="K74" i="1"/>
  <c r="F80" i="1"/>
  <c r="H80" i="1"/>
  <c r="I80" i="1"/>
  <c r="J80" i="1"/>
  <c r="K80" i="1"/>
  <c r="F78" i="1"/>
  <c r="G78" i="1"/>
  <c r="H78" i="1"/>
  <c r="I78" i="1"/>
  <c r="J78" i="1"/>
  <c r="K78" i="1"/>
  <c r="F7" i="1"/>
  <c r="G7" i="1"/>
  <c r="H7" i="1"/>
  <c r="I7" i="1"/>
  <c r="J7" i="1"/>
  <c r="K7" i="1"/>
  <c r="F21" i="1"/>
  <c r="G21" i="1"/>
  <c r="H21" i="1"/>
  <c r="I21" i="1"/>
  <c r="J21" i="1"/>
  <c r="K21" i="1"/>
  <c r="F105" i="1"/>
  <c r="G105" i="1"/>
  <c r="H105" i="1"/>
  <c r="I105" i="1"/>
  <c r="J105" i="1"/>
  <c r="K105" i="1"/>
  <c r="F10" i="1"/>
  <c r="G10" i="1"/>
  <c r="H10" i="1"/>
  <c r="I10" i="1"/>
  <c r="J10" i="1"/>
  <c r="K10" i="1"/>
  <c r="F69" i="1" l="1"/>
  <c r="G69" i="1"/>
  <c r="H69" i="1"/>
  <c r="I69" i="1"/>
  <c r="J69" i="1"/>
  <c r="K69" i="1"/>
  <c r="F68" i="1"/>
  <c r="G68" i="1"/>
  <c r="H68" i="1"/>
  <c r="I68" i="1"/>
  <c r="J68" i="1"/>
  <c r="K68" i="1"/>
  <c r="F76" i="1"/>
  <c r="G76" i="1"/>
  <c r="H76" i="1"/>
  <c r="I76" i="1"/>
  <c r="J76" i="1"/>
  <c r="K76" i="1"/>
  <c r="A69" i="1"/>
  <c r="A68" i="1"/>
  <c r="A76" i="1"/>
  <c r="F33" i="1" l="1"/>
  <c r="G33" i="1"/>
  <c r="H33" i="1"/>
  <c r="I33" i="1"/>
  <c r="J33" i="1"/>
  <c r="K33" i="1"/>
  <c r="A33" i="1"/>
  <c r="F87" i="1" l="1"/>
  <c r="G87" i="1"/>
  <c r="H87" i="1"/>
  <c r="I87" i="1"/>
  <c r="J87" i="1"/>
  <c r="K87" i="1"/>
  <c r="A87" i="1"/>
  <c r="A15" i="1" l="1"/>
  <c r="F15" i="1"/>
  <c r="G15" i="1"/>
  <c r="H15" i="1"/>
  <c r="I15" i="1"/>
  <c r="J15" i="1"/>
  <c r="K15" i="1"/>
  <c r="F72" i="1" l="1"/>
  <c r="G72" i="1"/>
  <c r="H72" i="1"/>
  <c r="I72" i="1"/>
  <c r="J72" i="1"/>
  <c r="K72" i="1"/>
  <c r="F64" i="1"/>
  <c r="G64" i="1"/>
  <c r="H64" i="1"/>
  <c r="I64" i="1"/>
  <c r="J64" i="1"/>
  <c r="K64" i="1"/>
  <c r="A72" i="1"/>
  <c r="A64" i="1"/>
  <c r="F97" i="1" l="1"/>
  <c r="G97" i="1"/>
  <c r="H97" i="1"/>
  <c r="I97" i="1"/>
  <c r="J97" i="1"/>
  <c r="K97" i="1"/>
  <c r="A97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<sst xmlns="http://schemas.openxmlformats.org/spreadsheetml/2006/main" count="13829" uniqueCount="2737">
  <si>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</si>
  <si>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</si>
  <si>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</si>
  <si>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</si>
  <si>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</si>
  <si>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</si>
  <si>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</si>
  <si>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</si>
  <si>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</si>
  <si>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</si>
  <si>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</si>
  <si>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</si>
  <si>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</si>
  <si>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</si>
  <si>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</si>
  <si>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</si>
  <si>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</si>
  <si>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</si>
  <si>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</si>
  <si>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</si>
  <si>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</si>
  <si>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</si>
  <si>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</si>
  <si>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</si>
  <si>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</si>
  <si>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</si>
  <si>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</si>
  <si>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</si>
  <si>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</si>
  <si>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</si>
  <si>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</si>
  <si>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</si>
  <si>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</si>
  <si>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</si>
  <si>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</si>
  <si>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</si>
  <si>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</si>
  <si>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</si>
  <si>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</si>
  <si>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</si>
  <si>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</si>
  <si>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</si>
  <si>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</si>
  <si>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</si>
  <si>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</si>
  <si>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</si>
  <si>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</si>
  <si>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</si>
  <si>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</si>
  <si>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</si>
  <si>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</si>
  <si>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</si>
  <si>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</si>
  <si>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</si>
  <si>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</si>
  <si>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</si>
  <si>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</si>
  <si>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</si>
  <si>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</si>
  <si>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</si>
  <si>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</si>
  <si>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</si>
  <si>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</si>
  <si>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</si>
  <si>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</si>
  <si>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</si>
  <si>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</si>
  <si>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</si>
  <si>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</si>
  <si>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</si>
  <si>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</si>
  <si>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</si>
  <si>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</si>
  <si>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</si>
  <si>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</si>
  <si>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</si>
  <si>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</si>
  <si>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</si>
  <si>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</si>
  <si>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</si>
  <si>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</si>
  <si>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</si>
  <si>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</si>
  <si>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</si>
  <si>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</si>
  <si>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</si>
  <si>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</si>
  <si>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</si>
  <si>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</si>
  <si>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</si>
  <si>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</si>
  <si>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</si>
  <si>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</si>
  <si>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</si>
  <si>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</si>
  <si>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</si>
  <si>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</si>
  <si>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</si>
  <si>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</si>
  <si>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</si>
  <si>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</si>
  <si>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</si>
  <si>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</si>
  <si>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</si>
  <si>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</si>
  <si>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</si>
  <si>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</si>
  <si>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</si>
  <si>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</si>
  <si>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</si>
  <si>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</si>
  <si>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</si>
  <si>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</si>
  <si>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</si>
  <si>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</si>
  <si>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</si>
  <si>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</si>
  <si>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</si>
  <si>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</si>
  <si>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</si>
  <si>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</si>
  <si>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</si>
  <si>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</si>
  <si>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</si>
  <si>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</si>
  <si>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</si>
  <si>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</si>
  <si>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</si>
  <si>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</si>
  <si>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</si>
  <si>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</si>
  <si>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</si>
  <si>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</si>
  <si>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</si>
  <si>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</si>
  <si>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</si>
  <si>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</si>
  <si>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</si>
  <si>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</si>
  <si>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</si>
  <si>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</si>
  <si>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</si>
  <si>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</si>
  <si>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</si>
  <si>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</si>
  <si>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</si>
  <si>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</si>
  <si>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</si>
  <si>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</si>
  <si>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</si>
  <si>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</si>
  <si>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</si>
  <si>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</si>
  <si>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</si>
  <si>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</si>
  <si>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</si>
  <si>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</si>
  <si>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</si>
  <si>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</si>
  <si>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</si>
  <si>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</si>
  <si>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</si>
  <si>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</si>
  <si>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</si>
  <si>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</si>
  <si>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</si>
  <si>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</si>
  <si>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</si>
  <si>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</si>
  <si>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</si>
  <si>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</si>
  <si>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</si>
  <si>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</si>
  <si>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</si>
  <si>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</si>
  <si>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</si>
  <si>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</si>
  <si>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</si>
  <si>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</si>
  <si>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</si>
  <si>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</si>
  <si>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</si>
  <si>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</si>
  <si>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</si>
  <si>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</si>
  <si>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</si>
  <si>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</si>
  <si>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</si>
  <si>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</si>
  <si>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</si>
  <si>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</si>
  <si>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</si>
  <si>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</si>
  <si>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</si>
  <si>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</si>
  <si>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</si>
  <si>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</si>
  <si>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</si>
  <si>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</si>
  <si>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</si>
  <si>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</si>
  <si>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</si>
  <si>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</si>
  <si>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</si>
  <si>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</si>
  <si>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</si>
  <si>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</si>
  <si>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</si>
  <si>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</si>
  <si>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</si>
  <si>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</si>
  <si>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</si>
  <si>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</si>
  <si>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</si>
  <si>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</si>
  <si>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</si>
  <si>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</si>
  <si>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</si>
  <si>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</si>
  <si>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</si>
  <si>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</si>
  <si>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</si>
  <si>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</si>
  <si>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</si>
  <si>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</si>
  <si>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</si>
  <si>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</si>
  <si>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</si>
  <si>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</si>
  <si>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</si>
  <si>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</si>
  <si>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</si>
  <si>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</si>
  <si>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</si>
  <si>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</si>
  <si>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</si>
  <si>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</si>
  <si>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</si>
  <si>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</si>
  <si>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</si>
  <si>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</si>
  <si>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</si>
  <si>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</si>
  <si>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</si>
  <si>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</si>
  <si>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</si>
  <si>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</si>
  <si>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</si>
  <si>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</si>
  <si>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</si>
  <si>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</si>
  <si>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</si>
  <si>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</si>
  <si>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</si>
  <si>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</si>
  <si>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</si>
  <si>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</si>
  <si>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</si>
  <si>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</si>
  <si>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</si>
  <si>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</si>
  <si>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</si>
  <si>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</si>
  <si>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</si>
  <si>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</si>
  <si>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</si>
  <si>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</si>
  <si>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</si>
  <si>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</si>
  <si>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</si>
  <si>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</si>
  <si>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</si>
  <si>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</si>
  <si>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</si>
  <si>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</si>
  <si>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</si>
  <si>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</si>
  <si>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</si>
  <si>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</si>
  <si>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</si>
  <si>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</si>
  <si>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</si>
  <si>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</si>
  <si>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</si>
  <si>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</si>
  <si>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</si>
  <si>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</si>
  <si>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</si>
  <si>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</si>
  <si>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</si>
  <si>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</si>
  <si>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</si>
  <si>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</si>
  <si>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</si>
  <si>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</si>
  <si>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</si>
  <si>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</si>
  <si>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</si>
  <si>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</si>
  <si>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</si>
  <si>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</si>
  <si>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</si>
  <si>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</si>
  <si>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</si>
  <si>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</si>
  <si>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</si>
  <si>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</si>
  <si>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</si>
  <si>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</si>
  <si>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</si>
  <si>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</si>
  <si>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</si>
  <si>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</si>
  <si>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</si>
  <si>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</si>
  <si>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</si>
  <si>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</si>
  <si>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</si>
  <si>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</si>
  <si>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</si>
  <si>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</si>
  <si>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</si>
  <si>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</si>
  <si>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</si>
  <si>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</si>
  <si>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</si>
  <si>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</si>
  <si>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</si>
  <si>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</si>
  <si>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</si>
  <si>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</si>
  <si>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</si>
  <si>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</si>
  <si>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</si>
  <si>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</si>
  <si>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</si>
  <si>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</si>
  <si>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</si>
  <si>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</si>
  <si>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</si>
  <si>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</si>
  <si>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</si>
  <si>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</si>
  <si>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</si>
  <si>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</si>
  <si>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</si>
  <si>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</si>
  <si>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</si>
  <si>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</si>
  <si>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</si>
  <si>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</si>
  <si>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</si>
  <si>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</si>
  <si>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</si>
  <si>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</si>
  <si>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</si>
  <si>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</si>
  <si>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</si>
  <si>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</si>
  <si>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</si>
  <si>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</si>
  <si>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</si>
  <si>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</si>
  <si>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</si>
  <si>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</si>
  <si>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</si>
  <si>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</si>
  <si>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</si>
  <si>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</si>
  <si>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</si>
  <si>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</si>
  <si>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</si>
  <si>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</si>
  <si>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</si>
  <si>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</si>
  <si>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</si>
  <si>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</si>
  <si>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</si>
  <si>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</si>
  <si>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</si>
  <si>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</si>
  <si>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</si>
  <si>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</si>
  <si>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</si>
  <si>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</si>
  <si>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</si>
  <si>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</si>
  <si>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</si>
  <si>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</si>
  <si>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</si>
  <si>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</si>
  <si>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</si>
  <si>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</si>
  <si>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</si>
  <si>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</si>
  <si>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</si>
  <si>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</si>
  <si>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</si>
  <si>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</si>
  <si>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</si>
  <si>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</si>
  <si>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</si>
  <si>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</si>
  <si>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</si>
  <si>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</si>
  <si>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</si>
  <si>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</si>
  <si>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</si>
  <si>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</si>
  <si>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</si>
  <si>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</si>
  <si>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</si>
  <si>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</si>
  <si>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</si>
  <si>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</si>
  <si>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</si>
  <si>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</si>
  <si>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</si>
  <si>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</si>
  <si>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</si>
  <si>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</si>
  <si>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</si>
  <si>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</si>
  <si>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</si>
  <si>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</si>
  <si>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</si>
  <si>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</si>
  <si>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</si>
  <si>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</si>
  <si>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</si>
  <si>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</si>
  <si>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</si>
  <si>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</si>
  <si>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</si>
  <si>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</si>
  <si>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</si>
  <si>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</si>
  <si>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</si>
  <si>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</si>
  <si>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</si>
  <si>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</si>
  <si>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</si>
  <si>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</si>
  <si>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</si>
  <si>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</si>
  <si>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</si>
  <si>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</si>
  <si>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</si>
  <si>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</si>
  <si>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</si>
  <si>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</si>
  <si>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</si>
  <si>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</si>
  <si>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</si>
  <si>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</si>
  <si>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</si>
  <si>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</si>
  <si>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</si>
  <si>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</si>
  <si>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</si>
  <si>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</si>
  <si>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</si>
  <si>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</si>
  <si>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</si>
  <si>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</si>
  <si>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</si>
  <si>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</si>
  <si>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</si>
  <si>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</si>
  <si>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</si>
  <si>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</si>
  <si>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</si>
  <si>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</si>
  <si>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</si>
  <si>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</si>
  <si>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</si>
  <si>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</si>
  <si>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</si>
  <si>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</si>
  <si>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</si>
  <si>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</si>
  <si>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</si>
  <si>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</si>
  <si>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</si>
  <si>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</si>
  <si>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</si>
  <si>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</si>
  <si>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</si>
  <si>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</si>
  <si>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</si>
  <si>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</si>
  <si>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</si>
  <si>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</si>
  <si>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</si>
  <si>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</si>
  <si>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</si>
  <si>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</si>
  <si>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</si>
  <si>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</si>
  <si>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</si>
  <si>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</si>
  <si>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</si>
  <si>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</si>
  <si>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</si>
  <si>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</si>
  <si>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</si>
  <si>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</si>
  <si>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</si>
  <si>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</si>
  <si>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</si>
  <si>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</si>
  <si>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</si>
  <si>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</si>
  <si>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</si>
  <si>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</si>
  <si>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</si>
  <si>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</si>
  <si>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</si>
  <si>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</si>
  <si>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</si>
  <si>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</si>
  <si>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</si>
  <si>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</si>
  <si>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</si>
  <si>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</si>
  <si>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</si>
  <si>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</si>
  <si>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</si>
  <si>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</si>
  <si>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</si>
  <si>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</si>
  <si>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</si>
  <si>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</si>
  <si>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</si>
  <si>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</si>
  <si>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</si>
  <si>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</si>
  <si>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</si>
  <si>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</si>
  <si>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</si>
  <si>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</si>
  <si>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</si>
  <si>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</si>
  <si>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</si>
  <si>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</si>
  <si>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</si>
  <si>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</si>
  <si>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</si>
  <si>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</si>
  <si>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</si>
  <si>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</si>
  <si>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</si>
  <si>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</si>
  <si>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</si>
  <si>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</si>
  <si>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</si>
  <si>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</si>
  <si>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</si>
  <si>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</si>
  <si>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</si>
  <si>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</si>
  <si>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</si>
  <si>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</si>
  <si>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</si>
  <si>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</si>
  <si>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</si>
  <si>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</si>
  <si>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</si>
  <si>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</si>
  <si>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</si>
  <si>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</si>
  <si>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</si>
  <si>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</si>
  <si>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</si>
  <si>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</si>
  <si>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</si>
  <si>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</si>
  <si>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</si>
  <si>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</si>
  <si>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</si>
  <si>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</si>
  <si>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</si>
  <si>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</si>
  <si>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</si>
  <si>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</si>
  <si>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</si>
  <si>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</si>
  <si>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</si>
  <si>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</si>
  <si>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</si>
  <si>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</si>
  <si>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</si>
  <si>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</si>
  <si>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</si>
  <si>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</si>
  <si>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</si>
  <si>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</si>
  <si>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</si>
  <si>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</si>
  <si>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</si>
  <si>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</si>
  <si>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</si>
  <si>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</si>
  <si>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</si>
  <si>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</si>
  <si>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</si>
  <si>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</si>
  <si>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</si>
  <si>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</si>
  <si>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</si>
  <si>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</si>
  <si>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</si>
  <si>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</si>
  <si>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</si>
  <si>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</si>
  <si>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</si>
  <si>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</si>
  <si>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</si>
  <si>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</si>
  <si>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</si>
  <si>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</si>
  <si>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</si>
  <si>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</si>
  <si>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</si>
  <si>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</si>
  <si>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</si>
  <si>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</si>
  <si>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</si>
  <si>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</si>
  <si>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</si>
  <si>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</si>
  <si>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</si>
  <si>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</si>
  <si>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</si>
  <si>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</si>
  <si>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</si>
  <si>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</si>
  <si>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</si>
  <si>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</si>
  <si>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</si>
  <si>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</si>
  <si>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</si>
  <si>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</si>
  <si>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</si>
  <si>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</si>
  <si>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</si>
  <si>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</si>
  <si>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</si>
  <si>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</si>
  <si>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</si>
  <si>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</si>
  <si>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</si>
  <si>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</si>
  <si>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</si>
  <si>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</si>
  <si>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</si>
  <si>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</si>
  <si>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</si>
  <si>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</si>
  <si>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</si>
  <si>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</si>
  <si>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</si>
  <si>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</si>
  <si>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</si>
  <si>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</si>
  <si>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</si>
  <si>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</si>
  <si>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</si>
  <si>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</si>
  <si>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</si>
  <si>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</si>
  <si>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</si>
  <si>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</si>
  <si>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</si>
  <si>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</si>
  <si>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</si>
  <si>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</si>
  <si>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</si>
  <si>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</si>
  <si>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</si>
  <si>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</si>
  <si>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</si>
  <si>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</si>
  <si>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</si>
  <si>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</si>
  <si>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</si>
  <si>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</si>
  <si>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</si>
  <si>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</si>
  <si>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</si>
  <si>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</si>
  <si>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</si>
  <si>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</si>
  <si>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</si>
  <si>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</si>
  <si>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</si>
  <si>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</si>
  <si>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</si>
  <si>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</si>
  <si>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</si>
  <si>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</si>
  <si>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</si>
  <si>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</si>
  <si>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</si>
  <si>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</si>
  <si>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</si>
  <si>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</si>
  <si>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</si>
  <si>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</si>
  <si>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</si>
  <si>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</si>
  <si>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</si>
  <si>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</si>
  <si>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</si>
  <si>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</si>
  <si>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</si>
  <si>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</si>
  <si>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</si>
  <si>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</si>
  <si>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</si>
  <si>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</si>
  <si>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</si>
  <si>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</si>
  <si>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</si>
  <si>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</si>
  <si>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</si>
  <si>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</si>
  <si>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</si>
  <si>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</si>
  <si>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</si>
  <si>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</si>
  <si>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</si>
  <si>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</si>
  <si>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</si>
  <si>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</si>
  <si>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</si>
  <si>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</si>
  <si>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</si>
  <si>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</si>
  <si>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</si>
  <si>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</si>
  <si>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</si>
  <si>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</si>
  <si>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</si>
  <si>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</si>
  <si>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</si>
  <si>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</si>
  <si>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</si>
  <si>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</si>
  <si>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</si>
  <si>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</si>
  <si>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</si>
  <si>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</si>
  <si>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</si>
  <si>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</si>
  <si>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</si>
  <si>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</si>
  <si>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</si>
  <si>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</si>
  <si>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</si>
  <si>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</si>
  <si>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</si>
  <si>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</si>
  <si>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</si>
  <si>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</si>
  <si>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</si>
  <si>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</si>
  <si>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</si>
  <si>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</si>
  <si>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</si>
  <si>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</si>
  <si>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</si>
  <si>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</si>
  <si>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</si>
  <si>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</si>
  <si>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</si>
  <si>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</si>
  <si>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</si>
  <si>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</si>
  <si>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</si>
  <si>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</si>
  <si>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</si>
  <si>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</si>
  <si>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</si>
  <si>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</si>
  <si>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</si>
  <si>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</si>
  <si>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</si>
  <si>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</si>
  <si>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</si>
  <si>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</si>
  <si>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</si>
  <si>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</si>
  <si>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</si>
  <si>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</si>
  <si>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</si>
  <si>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</si>
  <si>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</si>
  <si>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</si>
  <si>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</si>
  <si>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</si>
  <si>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</si>
  <si>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</si>
  <si>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</si>
  <si>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</si>
  <si>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</si>
  <si>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</si>
  <si>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</si>
  <si>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</si>
  <si>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</si>
  <si>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</si>
  <si>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</si>
  <si>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</si>
  <si>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</si>
  <si>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</si>
  <si>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</si>
  <si>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</si>
  <si>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</si>
  <si>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</si>
  <si>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</si>
  <si>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</si>
  <si>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</si>
  <si>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</si>
  <si>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</si>
  <si>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</si>
  <si>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</si>
  <si>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</si>
  <si>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</si>
  <si>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</si>
  <si>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</si>
  <si>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</si>
  <si>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</si>
  <si>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</si>
  <si>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</si>
  <si>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</si>
  <si>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</si>
  <si>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</si>
  <si>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</si>
  <si>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</si>
  <si>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</si>
  <si>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</si>
  <si>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</si>
  <si>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</si>
  <si>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</si>
  <si>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</si>
  <si>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</si>
  <si>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</si>
  <si>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</si>
  <si>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</si>
  <si>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</si>
  <si>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</si>
  <si>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</si>
  <si>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</si>
  <si>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</si>
  <si>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</si>
  <si>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</si>
  <si>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</si>
  <si>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</si>
  <si>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</si>
  <si>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</si>
  <si>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</si>
  <si>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</si>
  <si>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</si>
  <si>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</si>
  <si>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</si>
  <si>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</si>
  <si>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</si>
  <si>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</si>
  <si>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</si>
  <si>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</si>
  <si>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</si>
  <si>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</si>
  <si>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</si>
  <si>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</si>
  <si>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</si>
  <si>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</si>
  <si>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</si>
  <si>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</si>
  <si>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</si>
  <si>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</si>
  <si>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</si>
  <si>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</si>
  <si>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</si>
  <si>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</si>
  <si>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</si>
  <si>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</si>
  <si>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</si>
  <si>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</si>
  <si>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</si>
  <si>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</si>
  <si>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</si>
  <si>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</si>
  <si>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</si>
  <si>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</si>
  <si>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</si>
  <si>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</si>
  <si>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</si>
  <si>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</si>
  <si>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</si>
  <si>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</si>
  <si>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</si>
  <si>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</si>
  <si>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</si>
  <si>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</si>
  <si>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</si>
  <si>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</si>
  <si>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</si>
  <si>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</si>
  <si>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</si>
  <si>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</si>
  <si>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</si>
  <si>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</si>
  <si>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</si>
  <si>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</si>
  <si>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</si>
  <si>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</si>
  <si>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</si>
  <si>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</si>
  <si>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</si>
  <si>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</si>
  <si>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</si>
  <si>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</si>
  <si>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</si>
  <si>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</si>
  <si>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</si>
  <si>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</si>
  <si>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</si>
  <si>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</si>
  <si>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</si>
  <si>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</si>
  <si>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</si>
  <si>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</si>
  <si>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</si>
  <si>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</si>
  <si>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</si>
  <si>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</si>
  <si>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</si>
  <si>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</si>
  <si>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</si>
  <si>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</si>
  <si>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</si>
  <si>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</si>
  <si>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</si>
  <si>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</si>
  <si>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</si>
  <si>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</si>
  <si>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</si>
  <si>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</si>
  <si>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</si>
  <si>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</si>
  <si>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</si>
  <si>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</si>
  <si>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</si>
  <si>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</si>
  <si>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</si>
  <si>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</si>
  <si>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</si>
  <si>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</si>
  <si>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</si>
  <si>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</si>
  <si>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</si>
  <si>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</si>
  <si>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</si>
  <si>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</si>
  <si>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</si>
  <si>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</si>
  <si>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</si>
  <si>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</si>
  <si>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</si>
  <si>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</si>
  <si>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</si>
  <si>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</si>
  <si>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</si>
  <si>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</si>
  <si>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</si>
  <si>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</si>
  <si>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</si>
  <si>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</si>
  <si>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</si>
  <si>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</si>
  <si>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</si>
  <si>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</si>
  <si>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</si>
  <si>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</si>
  <si>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</si>
  <si>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</si>
  <si>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</si>
  <si>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</si>
  <si>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</si>
  <si>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</si>
  <si>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</si>
  <si>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</si>
  <si>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</si>
  <si>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</si>
  <si>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</si>
  <si>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</si>
  <si>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</si>
  <si>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</si>
  <si>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</si>
  <si>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</si>
  <si>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</si>
  <si>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</si>
  <si>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</si>
  <si>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</si>
  <si>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</si>
  <si>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</si>
  <si>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</si>
  <si>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</si>
  <si>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</si>
  <si>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</si>
  <si>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</si>
  <si>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</si>
  <si>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</si>
  <si>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</si>
  <si>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</si>
  <si>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</si>
  <si>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</si>
  <si>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</si>
  <si>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</si>
  <si>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</si>
  <si>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</si>
  <si>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</si>
  <si>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</si>
  <si>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</si>
  <si>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</si>
  <si>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</si>
  <si>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</si>
  <si>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</si>
  <si>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</si>
  <si>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</si>
  <si>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</si>
  <si>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</si>
  <si>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</si>
  <si>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</si>
  <si>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</si>
  <si>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</si>
  <si>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</si>
  <si>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</si>
  <si>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</si>
  <si>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</si>
  <si>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</si>
  <si>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</si>
  <si>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</si>
  <si>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</si>
  <si>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</si>
  <si>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</si>
  <si>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</si>
  <si>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</si>
  <si>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</si>
  <si>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</si>
  <si>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</si>
  <si>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</si>
  <si>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</si>
  <si>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</si>
  <si>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</si>
  <si>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</si>
  <si>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</si>
  <si>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</si>
  <si>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</si>
  <si>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</si>
  <si>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</si>
  <si>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</si>
  <si>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</si>
  <si>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</si>
  <si>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</si>
  <si>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</si>
  <si>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</si>
  <si>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</si>
  <si>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</si>
  <si>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</si>
  <si>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</si>
  <si>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</si>
  <si>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</si>
  <si>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</si>
  <si>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</si>
  <si>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</si>
  <si>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</si>
  <si>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</si>
  <si>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</si>
  <si>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</si>
  <si>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</si>
  <si>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</si>
  <si>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</si>
  <si>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</si>
  <si>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</si>
  <si>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</si>
  <si>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</si>
  <si>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</si>
  <si>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</si>
  <si>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</si>
  <si>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</si>
  <si>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</si>
  <si>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</si>
  <si>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</si>
  <si>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</si>
  <si>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</si>
  <si>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</si>
  <si>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</si>
  <si>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</si>
  <si>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</si>
  <si>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</si>
  <si>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</si>
  <si>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</si>
  <si>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</si>
  <si>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</si>
  <si>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</si>
  <si>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</si>
  <si>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</si>
  <si>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</si>
  <si>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</si>
  <si>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</si>
  <si>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</si>
  <si>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</si>
  <si>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</si>
  <si>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</si>
  <si>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</si>
  <si>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</si>
  <si>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</si>
  <si>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</si>
  <si>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</si>
  <si>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</si>
  <si>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</si>
  <si>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</si>
  <si>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</si>
  <si>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</si>
  <si>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</si>
  <si>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</si>
  <si>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</si>
  <si>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</si>
  <si>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</si>
  <si>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</si>
  <si>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</si>
  <si>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</si>
  <si>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</si>
  <si>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</si>
  <si>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</si>
  <si>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</si>
  <si>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</si>
  <si>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</si>
  <si>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</si>
  <si>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</si>
  <si>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</si>
  <si>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</si>
  <si>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</si>
  <si>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</si>
  <si>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</si>
  <si>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</si>
  <si>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</si>
  <si>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</si>
  <si>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</si>
  <si>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</si>
  <si>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</si>
  <si>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</si>
  <si>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</si>
  <si>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</si>
  <si>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</si>
  <si>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</si>
  <si>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</si>
  <si>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</si>
  <si>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</si>
  <si>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</si>
  <si>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</si>
  <si>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</si>
  <si>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</si>
  <si>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</si>
  <si>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</si>
  <si>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</si>
  <si>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</si>
  <si>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</si>
  <si>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</si>
  <si>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</si>
  <si>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</si>
  <si>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</si>
  <si>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</si>
  <si>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</si>
  <si>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</si>
  <si>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</si>
  <si>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</si>
  <si>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</si>
  <si>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</si>
  <si>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</si>
  <si>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</si>
  <si>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</si>
  <si>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</si>
  <si>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</si>
  <si>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</si>
  <si>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</si>
  <si>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</si>
  <si>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</si>
  <si>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</si>
  <si>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</si>
  <si>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</si>
  <si>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</si>
  <si>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</si>
  <si>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</si>
  <si>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</si>
  <si>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</si>
  <si>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</si>
  <si>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</si>
  <si>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</si>
  <si>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</si>
  <si>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</si>
  <si>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</si>
  <si>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</si>
  <si>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</si>
  <si>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</si>
  <si>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</si>
  <si>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</si>
  <si>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</si>
  <si>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</si>
  <si>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</si>
  <si>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</si>
  <si>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</si>
  <si>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</si>
  <si>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</si>
  <si>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</si>
  <si>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</si>
  <si>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</si>
  <si>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</si>
  <si>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</si>
  <si>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</si>
  <si>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</si>
  <si>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</si>
  <si>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</si>
  <si>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</si>
  <si>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</si>
  <si>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</si>
  <si>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</si>
  <si>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</si>
  <si>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</si>
  <si>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</si>
  <si>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</si>
  <si>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</si>
  <si>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</si>
  <si>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</si>
  <si>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</si>
  <si>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</si>
  <si>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</si>
  <si>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</si>
  <si>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</si>
  <si>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</si>
  <si>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</si>
  <si>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</si>
  <si>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</si>
  <si>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</si>
  <si>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</si>
  <si>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</si>
  <si>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</si>
  <si>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</si>
  <si>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</si>
  <si>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</si>
  <si>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</si>
  <si>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</si>
  <si>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</si>
  <si>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</si>
  <si>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</si>
  <si>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</si>
  <si>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</si>
  <si>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</si>
  <si>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</si>
  <si>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</si>
  <si>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</si>
  <si>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</si>
  <si>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</si>
  <si>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</si>
  <si>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</si>
  <si>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</si>
  <si>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</si>
  <si>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</si>
  <si>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</si>
  <si>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</si>
  <si>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</si>
  <si>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</si>
  <si>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</si>
  <si>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</si>
  <si>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</si>
  <si>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</si>
  <si>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</si>
  <si>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</si>
  <si>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</si>
  <si>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</si>
  <si>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</si>
  <si>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</si>
  <si>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</si>
  <si>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</si>
  <si>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</si>
  <si>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</si>
  <si>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</si>
  <si>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</si>
  <si>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</si>
  <si>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</si>
  <si>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</si>
  <si>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</si>
  <si>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</si>
  <si>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</si>
  <si>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</si>
  <si>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</si>
  <si>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</si>
  <si>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</si>
  <si>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</si>
  <si>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</si>
  <si>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</si>
  <si>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</si>
  <si>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</si>
  <si>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</si>
  <si>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</si>
  <si>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</si>
  <si>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</si>
  <si>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</si>
  <si>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</si>
  <si>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</si>
  <si>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</si>
  <si>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</si>
  <si>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</si>
  <si>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</si>
  <si>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</si>
  <si>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</si>
  <si>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</si>
  <si>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</si>
  <si>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</si>
  <si>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</si>
  <si>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</si>
  <si>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</si>
  <si>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</si>
  <si>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</si>
  <si>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</si>
  <si>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</si>
  <si>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</si>
  <si>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</si>
  <si>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</si>
  <si>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</si>
  <si>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</si>
  <si>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</si>
  <si>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</si>
  <si>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</si>
  <si>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</si>
  <si>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</si>
  <si>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</si>
  <si>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</si>
  <si>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</si>
  <si>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</si>
  <si>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</si>
  <si>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</si>
  <si>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</si>
  <si>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</si>
  <si>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</si>
  <si>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</si>
  <si>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</si>
  <si>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</si>
  <si>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</si>
  <si>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</si>
  <si>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</si>
  <si>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</si>
  <si>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</si>
  <si>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</si>
  <si>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</si>
  <si>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</si>
  <si>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</si>
  <si>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</si>
  <si>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</si>
  <si>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</si>
  <si>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</si>
  <si>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</si>
  <si>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</si>
  <si>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</si>
  <si>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</si>
  <si>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</si>
  <si>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</si>
  <si>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</si>
  <si>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</si>
  <si>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</si>
  <si>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</si>
  <si>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</si>
  <si>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</si>
  <si>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</si>
  <si>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</si>
  <si>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</si>
  <si>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</si>
  <si>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</si>
  <si>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</si>
  <si>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</si>
  <si>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</si>
  <si>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</si>
  <si>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</si>
  <si>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</si>
  <si>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</si>
  <si>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</si>
  <si>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</si>
  <si>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</si>
  <si>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</si>
  <si>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</si>
  <si>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</si>
  <si>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</si>
  <si>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</si>
  <si>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</si>
  <si>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</si>
  <si>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</si>
  <si>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</si>
  <si>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</si>
  <si>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</si>
  <si>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</si>
  <si>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</si>
  <si>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</si>
  <si>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</si>
  <si>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</si>
  <si>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</si>
  <si>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</si>
  <si>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</si>
  <si>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</si>
  <si>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</si>
  <si>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</si>
  <si>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</si>
  <si>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</si>
  <si>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</si>
  <si>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</si>
  <si>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</si>
  <si>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</si>
  <si>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</si>
  <si>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</si>
  <si>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</si>
  <si>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</si>
  <si>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</si>
  <si>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</si>
  <si>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</si>
  <si>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</si>
  <si>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</si>
  <si>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</si>
  <si>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</si>
  <si>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</si>
  <si>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</si>
  <si>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</si>
  <si>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</si>
  <si>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</si>
  <si>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</si>
  <si>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</si>
  <si>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</si>
  <si>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</si>
  <si>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</si>
  <si>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</si>
  <si>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</si>
  <si>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</si>
  <si>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</si>
  <si>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</si>
  <si>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</si>
  <si>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</si>
  <si>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</si>
  <si>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</si>
  <si>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</si>
  <si>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</si>
  <si>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</si>
  <si>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</si>
  <si>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</si>
  <si>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</si>
  <si>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</si>
  <si>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</si>
  <si>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</si>
  <si>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</si>
  <si>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</si>
  <si>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</si>
  <si>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</si>
  <si>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</si>
  <si>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</si>
  <si>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</si>
  <si>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</si>
  <si>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</si>
  <si>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</si>
  <si>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</si>
  <si>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</si>
  <si>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</si>
  <si>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</si>
  <si>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</si>
  <si>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</si>
  <si>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</si>
  <si>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</si>
  <si>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</si>
  <si>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</si>
  <si>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</si>
  <si>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</si>
  <si>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</si>
  <si>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</si>
  <si>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</si>
  <si>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</si>
  <si>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</si>
  <si>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</si>
  <si>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</si>
  <si>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</si>
  <si>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</si>
  <si>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</si>
  <si>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</si>
  <si>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</si>
  <si>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</si>
  <si>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</si>
  <si>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</si>
  <si>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</si>
  <si>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</si>
  <si>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</si>
  <si>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</si>
  <si>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</si>
  <si>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</si>
  <si>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</si>
  <si>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</si>
  <si>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</si>
  <si>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</si>
  <si>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</si>
  <si>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</si>
  <si>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</si>
  <si>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</si>
  <si>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</si>
  <si>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</si>
  <si>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</si>
  <si>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</si>
  <si>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</si>
  <si>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</si>
  <si>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</si>
  <si>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</si>
  <si>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</si>
  <si>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</si>
  <si>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</si>
  <si>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</si>
  <si>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</si>
  <si>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</si>
  <si>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</si>
  <si>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</si>
  <si>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</si>
  <si>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</si>
  <si>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</si>
  <si>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</si>
  <si>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</si>
  <si>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</si>
  <si>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</si>
  <si>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</si>
  <si>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</si>
  <si>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</si>
  <si>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</si>
  <si>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</si>
  <si>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</si>
  <si>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</si>
  <si>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</si>
  <si>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</si>
  <si>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</si>
  <si>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</si>
  <si>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</si>
  <si>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</si>
  <si>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</si>
  <si>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</si>
  <si>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</si>
  <si>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</si>
  <si>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</si>
  <si>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</si>
  <si>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</si>
  <si>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</si>
  <si>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</si>
  <si>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</si>
  <si>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</si>
  <si>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</si>
  <si>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</si>
  <si>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</si>
  <si>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</si>
  <si>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</si>
  <si>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</si>
  <si>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</si>
  <si>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</si>
  <si>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</si>
  <si>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</si>
  <si>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</si>
  <si>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</si>
  <si>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</si>
  <si>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</si>
  <si>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</si>
  <si>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</si>
  <si>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</si>
  <si>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</si>
  <si>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</si>
  <si>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</si>
  <si>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</si>
  <si>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</si>
  <si>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</si>
  <si>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</si>
  <si>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</si>
  <si>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</si>
  <si>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</si>
  <si>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</si>
  <si>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</si>
  <si>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</si>
  <si>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</si>
  <si>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</si>
  <si>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</si>
  <si>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</si>
  <si>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</si>
  <si>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</si>
  <si>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</si>
  <si>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</si>
  <si>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</si>
  <si>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</si>
  <si>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</si>
  <si>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</si>
  <si>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</si>
  <si>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</si>
  <si>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</si>
  <si>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</si>
  <si>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</si>
  <si>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</si>
  <si>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</si>
  <si>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</si>
  <si>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</si>
  <si>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</si>
  <si>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</si>
  <si>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</si>
  <si>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</si>
  <si>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</si>
  <si>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</si>
  <si>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</si>
  <si>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</si>
  <si>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</si>
  <si>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</si>
  <si>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</si>
  <si>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</si>
  <si>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</si>
  <si>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</si>
  <si>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</si>
  <si>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</si>
  <si>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</si>
  <si>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</si>
  <si>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</si>
  <si>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</si>
  <si>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</si>
  <si>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</si>
  <si>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</si>
  <si>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</si>
  <si>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</si>
  <si>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</si>
  <si>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</si>
  <si>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</si>
  <si>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</si>
  <si>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</si>
  <si>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</si>
  <si>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</si>
  <si>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</si>
  <si>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</si>
  <si>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</si>
  <si>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</si>
  <si>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</si>
  <si>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</si>
  <si>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</si>
  <si>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</si>
  <si>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</si>
  <si>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</si>
  <si>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</si>
  <si>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</si>
  <si>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</si>
  <si>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</si>
  <si>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</si>
  <si>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</si>
  <si>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</si>
  <si>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</si>
  <si>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</si>
  <si>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</si>
  <si>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</si>
  <si>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</si>
  <si>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</si>
  <si>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</si>
  <si>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</si>
  <si>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</si>
  <si>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</si>
  <si>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</si>
  <si>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</si>
  <si>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</si>
  <si>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</si>
  <si>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</si>
  <si>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</si>
  <si>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</si>
  <si>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</si>
  <si>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</si>
  <si>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</si>
  <si>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</si>
  <si>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</si>
  <si>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</si>
  <si>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</si>
  <si>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</si>
  <si>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</si>
  <si>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</si>
  <si>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</si>
  <si>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</si>
  <si>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</si>
  <si>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</si>
  <si>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</si>
  <si>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</si>
  <si>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</si>
  <si>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</si>
  <si>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</si>
  <si>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</si>
  <si>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</si>
  <si>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</si>
  <si>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</si>
  <si>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</si>
  <si>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</si>
  <si>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</si>
  <si>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</si>
  <si>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</si>
  <si>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</si>
  <si>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</si>
  <si>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</si>
  <si>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</si>
  <si>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</si>
  <si>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</si>
  <si>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</si>
  <si>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</si>
  <si>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</si>
  <si>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</si>
  <si>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</si>
  <si>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</si>
  <si>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</si>
  <si>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</si>
  <si>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</si>
  <si>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</si>
  <si>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</si>
  <si>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</si>
  <si>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</si>
  <si>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</si>
  <si>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</si>
  <si>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</si>
  <si>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</si>
  <si>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</si>
  <si>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</si>
  <si>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</si>
  <si>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</si>
  <si>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</si>
  <si>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</si>
  <si>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</si>
  <si>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</si>
  <si>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</si>
  <si>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</si>
  <si>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</si>
  <si>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</si>
  <si>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</si>
  <si>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</si>
  <si>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</si>
  <si>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</si>
  <si>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</si>
  <si>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</si>
  <si>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</si>
  <si>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</si>
  <si>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</si>
  <si>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</si>
  <si>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</si>
  <si>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</si>
  <si>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</si>
  <si>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</si>
  <si>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</si>
  <si>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</si>
  <si>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</si>
  <si>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</si>
  <si>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</si>
  <si>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</si>
  <si>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</si>
  <si>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</si>
  <si>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</si>
  <si>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</si>
  <si>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</si>
  <si>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</si>
  <si>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</si>
  <si>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</si>
  <si>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</si>
  <si>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</si>
  <si>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</si>
  <si>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</si>
  <si>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</si>
  <si>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</si>
  <si>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</si>
  <si>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</si>
  <si>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</si>
  <si>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</si>
  <si>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</si>
  <si>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</si>
  <si>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</si>
  <si>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</si>
  <si>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</si>
  <si>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</si>
  <si>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</si>
  <si>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</si>
  <si>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</si>
  <si>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</si>
  <si>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</si>
  <si>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</si>
  <si>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</si>
  <si>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</si>
  <si>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</si>
  <si>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</si>
  <si>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</si>
  <si>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</si>
  <si>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</si>
  <si>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</si>
  <si>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</si>
  <si>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</si>
  <si>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</si>
  <si>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</si>
  <si>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</si>
  <si>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</si>
  <si>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</si>
  <si>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</si>
  <si>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</si>
  <si>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</si>
  <si>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</si>
  <si>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</si>
  <si>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</si>
  <si>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</si>
  <si>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</si>
  <si>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</si>
  <si>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</si>
  <si>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</si>
  <si>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</si>
  <si>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</si>
  <si>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</si>
  <si>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</si>
  <si>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</si>
  <si>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</si>
  <si>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</si>
  <si>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</si>
  <si>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</si>
  <si>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</si>
  <si>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</si>
  <si>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</si>
  <si>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</si>
  <si>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</si>
  <si>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</si>
  <si>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</si>
  <si>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</si>
  <si>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</si>
  <si>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</si>
  <si>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</si>
  <si>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</si>
  <si>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</si>
  <si>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</si>
  <si>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</si>
  <si>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</si>
  <si>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</si>
  <si>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</si>
  <si>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</si>
  <si>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</si>
  <si>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</si>
  <si>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</si>
  <si>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</si>
  <si>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</si>
  <si>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</si>
  <si>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</si>
  <si>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</si>
  <si>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</si>
  <si>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</si>
  <si>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</si>
  <si>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</si>
  <si>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</si>
  <si>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</si>
  <si>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</si>
  <si>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</si>
  <si>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</si>
  <si>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</si>
  <si>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</si>
  <si>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</si>
  <si>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</si>
  <si>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</si>
  <si>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</si>
  <si>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</si>
  <si>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</si>
  <si>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</si>
  <si>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</si>
  <si>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</si>
  <si>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</si>
  <si>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</si>
  <si>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</si>
  <si>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</si>
  <si>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</si>
  <si>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</si>
  <si>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</si>
  <si>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</si>
  <si>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</si>
  <si>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</si>
  <si>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</si>
  <si>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</si>
  <si>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</si>
  <si>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</si>
  <si>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</si>
  <si>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</si>
  <si>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</si>
  <si>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</si>
  <si>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</si>
  <si>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</si>
  <si>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</si>
  <si>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</si>
  <si>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</si>
  <si>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</si>
  <si>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</si>
  <si>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</si>
  <si>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</si>
  <si>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</si>
  <si>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</si>
  <si>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</si>
  <si>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</si>
  <si>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</si>
  <si>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</si>
  <si>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</si>
  <si>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</si>
  <si>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</si>
  <si>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</si>
  <si>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</si>
  <si>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</si>
  <si>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</si>
  <si>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</si>
  <si>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</si>
  <si>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</si>
  <si>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</si>
  <si>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</si>
  <si>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</si>
  <si>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</si>
  <si>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</si>
  <si>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</si>
  <si>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</si>
  <si>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</si>
  <si>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</si>
  <si>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</si>
  <si>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</si>
  <si>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</si>
  <si>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</si>
  <si>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</si>
  <si>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</si>
  <si>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</si>
  <si>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</si>
  <si>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</si>
  <si>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</si>
  <si>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</si>
  <si>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</si>
  <si>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</si>
  <si>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</si>
  <si>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</si>
  <si>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</si>
  <si>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</si>
  <si>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</si>
  <si>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</si>
  <si>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</si>
  <si>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</si>
  <si>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</si>
  <si>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</si>
  <si>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</si>
  <si>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</si>
  <si>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</si>
  <si>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</si>
  <si>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</si>
  <si>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</si>
  <si>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</si>
  <si>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</si>
  <si>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</si>
  <si>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</si>
  <si>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</si>
  <si>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</si>
  <si>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</si>
  <si>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</si>
  <si>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</si>
  <si>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</si>
  <si>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</si>
  <si>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</si>
  <si>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</si>
  <si>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</si>
  <si>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</si>
  <si>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</si>
  <si>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</si>
  <si>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</si>
  <si>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</si>
  <si>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</si>
  <si>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</si>
  <si>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</si>
  <si>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</si>
  <si>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</si>
  <si>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</si>
  <si>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</si>
  <si>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</si>
  <si>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</si>
  <si>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</si>
  <si>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</si>
  <si>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</si>
  <si>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</si>
  <si>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</si>
  <si>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</si>
  <si>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</si>
  <si>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</si>
  <si>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</si>
  <si>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</si>
  <si>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</si>
  <si>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</si>
  <si>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</si>
  <si>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</si>
  <si>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</si>
  <si>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</si>
  <si>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</si>
  <si>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</si>
  <si>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</si>
  <si>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</si>
  <si>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</si>
  <si>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</si>
  <si>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</si>
  <si>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</si>
  <si>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</si>
  <si>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</si>
  <si>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</si>
  <si>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</si>
  <si>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</si>
  <si>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</si>
  <si>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</si>
  <si>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</si>
  <si>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</si>
  <si>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</si>
  <si>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</si>
  <si>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</si>
  <si>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</si>
  <si>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</si>
  <si>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</si>
  <si>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</si>
  <si>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</si>
  <si>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</si>
  <si>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</si>
  <si>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</si>
  <si>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</si>
  <si>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</si>
  <si>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</si>
  <si>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</si>
  <si>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</si>
  <si>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</si>
  <si>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</si>
  <si>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</si>
  <si>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</si>
  <si>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</si>
  <si>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</si>
  <si>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</si>
  <si>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</si>
  <si>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</si>
  <si>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</si>
  <si>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</si>
  <si>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</si>
  <si>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</si>
  <si>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</si>
  <si>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</si>
  <si>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</si>
  <si>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</si>
  <si>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</si>
  <si>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</si>
  <si>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</si>
  <si>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</si>
  <si>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</si>
  <si>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</si>
  <si>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</si>
  <si>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</si>
  <si>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</si>
  <si>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</si>
  <si>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</si>
  <si>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</si>
  <si>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</si>
  <si>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</si>
  <si>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</si>
  <si>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</si>
  <si>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</si>
  <si>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</si>
  <si>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</si>
  <si>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</si>
  <si>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</si>
  <si>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</si>
  <si>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</si>
  <si>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</si>
  <si>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</si>
  <si>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</si>
  <si>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</si>
  <si>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</si>
  <si>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</si>
  <si>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</si>
  <si>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</si>
  <si>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</si>
  <si>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</si>
  <si>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</si>
  <si>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</si>
  <si>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</si>
  <si>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</si>
  <si>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</si>
  <si>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</si>
  <si>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</si>
  <si>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</si>
  <si>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</si>
  <si>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</si>
  <si>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</si>
  <si>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</si>
  <si>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</si>
  <si>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</si>
  <si>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</si>
  <si>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</si>
  <si>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</si>
  <si>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</si>
  <si>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</si>
  <si>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</si>
  <si>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</si>
  <si>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</si>
  <si>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</si>
  <si>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</si>
  <si>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</si>
  <si>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</si>
  <si>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</si>
  <si>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</si>
  <si>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</si>
  <si>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</si>
  <si>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</si>
  <si>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</si>
  <si>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</si>
  <si>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</si>
  <si>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</si>
  <si>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</si>
  <si>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</si>
  <si>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</si>
  <si>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</si>
  <si>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</si>
  <si>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</si>
  <si>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</si>
  <si>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</si>
  <si>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</si>
  <si>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</si>
  <si>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</si>
  <si>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</si>
  <si>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</si>
  <si>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</si>
  <si>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</si>
  <si>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</si>
  <si>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</si>
  <si>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</si>
  <si>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</si>
  <si>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</si>
  <si>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</si>
  <si>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</si>
  <si>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</si>
  <si>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</si>
  <si>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</si>
  <si>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</si>
  <si>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</si>
  <si>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</si>
  <si>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</si>
  <si>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</si>
  <si>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</si>
  <si>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</si>
  <si>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</si>
  <si>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</si>
  <si>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</si>
  <si>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</si>
  <si>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</si>
  <si>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</si>
  <si>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</si>
  <si>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</si>
  <si>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</si>
  <si>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</si>
  <si>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</si>
  <si>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</si>
  <si>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</si>
  <si>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</si>
  <si>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</si>
  <si>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</si>
  <si>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</si>
  <si>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</si>
  <si>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</si>
  <si>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</si>
  <si>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</si>
  <si>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</si>
  <si>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</si>
  <si>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</si>
  <si>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</si>
  <si>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</si>
  <si>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</si>
  <si>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</si>
  <si>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</si>
  <si>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</si>
  <si>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</si>
  <si>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</si>
  <si>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</si>
  <si>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</si>
  <si>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</si>
  <si>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</si>
  <si>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</si>
  <si>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</si>
  <si>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</si>
  <si>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</si>
  <si>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</si>
  <si>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</si>
  <si>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</si>
  <si>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</si>
  <si>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</si>
  <si>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</si>
  <si>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</si>
  <si>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</si>
  <si>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</si>
  <si>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</si>
  <si>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</si>
  <si>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</si>
  <si>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</si>
  <si>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</si>
  <si>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</si>
  <si>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</si>
  <si>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</si>
  <si>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</si>
  <si>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</si>
  <si>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</si>
  <si>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</si>
  <si>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</si>
  <si>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</si>
  <si>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</si>
  <si>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</si>
  <si>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</si>
  <si>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</si>
  <si>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</si>
  <si>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</si>
  <si>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</si>
  <si>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</si>
  <si>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</si>
  <si>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</si>
  <si>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</si>
  <si>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</si>
  <si>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</si>
  <si>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</si>
  <si>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</si>
  <si>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</si>
  <si>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</si>
  <si>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</si>
  <si>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</si>
  <si>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</si>
  <si>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</si>
  <si>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</si>
  <si>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</si>
  <si>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</si>
  <si>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</si>
  <si>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</si>
  <si>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</si>
  <si>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</si>
  <si>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</si>
  <si>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</si>
  <si>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</si>
  <si>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</si>
  <si>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</si>
  <si>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</si>
  <si>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</si>
  <si>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</si>
  <si>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</si>
  <si>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</si>
  <si>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</si>
  <si>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</si>
  <si>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</si>
  <si>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</si>
  <si>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</si>
  <si>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</si>
  <si>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</si>
  <si>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</si>
  <si>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</si>
  <si>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</si>
  <si>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</si>
  <si>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</si>
  <si>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</si>
  <si>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</si>
  <si>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</si>
  <si>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</si>
  <si>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</si>
  <si>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</si>
  <si>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</si>
  <si>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</si>
  <si>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</si>
  <si>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</si>
  <si>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</si>
  <si>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</si>
  <si>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</si>
  <si>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</si>
  <si>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</si>
  <si>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</si>
  <si>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</si>
  <si>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</si>
  <si>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</si>
  <si>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</si>
  <si>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</si>
  <si>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</si>
  <si>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</si>
  <si>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</si>
  <si>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</si>
  <si>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</si>
  <si>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</si>
  <si>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</si>
  <si>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</si>
  <si>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</si>
  <si>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</si>
  <si>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</si>
  <si>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</si>
  <si>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</si>
  <si>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</si>
  <si>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</si>
  <si>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</si>
  <si>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</si>
  <si>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</si>
  <si>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</si>
  <si>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</si>
  <si>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</si>
  <si>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</si>
  <si>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</si>
  <si>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</si>
  <si>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</si>
  <si>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</si>
  <si>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</si>
  <si>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</si>
  <si>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</si>
  <si>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</si>
  <si>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</si>
  <si>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</si>
  <si>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</si>
  <si>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</si>
  <si>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</si>
  <si>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</si>
  <si>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</si>
  <si>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</si>
  <si>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</si>
  <si>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</si>
  <si>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</si>
  <si>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</si>
  <si>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</si>
  <si>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</si>
  <si>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</si>
  <si>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</si>
  <si>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</si>
  <si>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</si>
  <si>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</si>
  <si>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</si>
  <si>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</si>
  <si>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</si>
  <si>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</si>
  <si>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</si>
  <si>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</si>
  <si>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</si>
  <si>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</si>
  <si>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</si>
  <si>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</si>
  <si>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</si>
  <si>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</si>
  <si>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</si>
  <si>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</si>
  <si>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</si>
  <si>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</si>
  <si>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</si>
  <si>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</si>
  <si>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</si>
  <si>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</si>
  <si>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</si>
  <si>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</si>
  <si>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</si>
  <si>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</si>
  <si>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</si>
  <si>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</si>
  <si>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</si>
  <si>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</si>
  <si>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</si>
  <si>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</si>
  <si>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</si>
  <si>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</si>
  <si>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</si>
  <si>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</si>
  <si>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</si>
  <si>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</si>
  <si>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</si>
  <si>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</si>
  <si>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</si>
  <si>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</si>
  <si>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</si>
  <si>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</si>
  <si>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</si>
  <si>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</si>
  <si>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</si>
  <si>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</si>
  <si>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</si>
  <si>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</si>
  <si>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</si>
  <si>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</si>
  <si>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</si>
  <si>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</si>
  <si>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</si>
  <si>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</si>
  <si>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</si>
  <si>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</si>
  <si>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</si>
  <si>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</si>
  <si>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</si>
  <si>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</si>
  <si>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</si>
  <si>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</si>
  <si>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</si>
  <si>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</si>
  <si>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</si>
  <si>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</si>
  <si>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</si>
  <si>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</si>
  <si>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</si>
  <si>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</si>
  <si>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</si>
  <si>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</si>
  <si>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</si>
  <si>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</si>
  <si>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</si>
  <si>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</si>
  <si>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</si>
  <si>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</si>
  <si>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</si>
  <si>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</si>
  <si>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</si>
  <si>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</si>
  <si>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</si>
  <si>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</si>
  <si>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</si>
  <si>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</si>
  <si>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</si>
  <si>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</si>
  <si>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</si>
  <si>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</si>
  <si>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</si>
  <si>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</si>
  <si>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</si>
  <si>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</si>
  <si>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</si>
  <si>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</si>
  <si>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</si>
  <si>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</si>
  <si>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</si>
  <si>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</si>
  <si>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</si>
  <si>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</si>
  <si>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</si>
  <si>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</si>
  <si>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</si>
  <si>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</si>
  <si>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</si>
  <si>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</si>
  <si>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</si>
  <si>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</si>
  <si>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</si>
  <si>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</si>
  <si>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</si>
  <si>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</si>
  <si>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</si>
  <si>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</si>
  <si>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</si>
  <si>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</si>
  <si>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</si>
  <si>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</si>
  <si>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</si>
  <si>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</si>
  <si>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</si>
  <si>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</si>
  <si>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</si>
  <si>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</si>
  <si>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</si>
  <si>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</si>
  <si>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</si>
  <si>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</si>
  <si>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</si>
  <si>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</si>
  <si>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</si>
  <si>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</si>
  <si>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</si>
  <si>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</si>
  <si>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</si>
  <si>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</si>
  <si>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</si>
  <si>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</si>
  <si>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</si>
  <si>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</si>
  <si>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</si>
  <si>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</si>
  <si>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</si>
  <si>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</si>
  <si>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</si>
  <si>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</si>
  <si>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</si>
  <si>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</si>
  <si>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</si>
  <si>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</si>
  <si>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</si>
  <si>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</si>
  <si>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</si>
  <si>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</si>
  <si>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</si>
  <si>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</si>
  <si>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</si>
  <si>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</si>
  <si>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</si>
  <si>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</si>
  <si>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</si>
  <si>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</si>
  <si>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</si>
  <si>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</si>
  <si>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</si>
  <si>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</si>
  <si>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</si>
  <si>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</si>
  <si>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</si>
  <si>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</si>
  <si>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</si>
  <si>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</si>
  <si>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</si>
  <si>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</si>
  <si>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</si>
  <si>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</si>
  <si>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</si>
  <si>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</si>
  <si>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</si>
  <si>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</si>
  <si>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</si>
  <si>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</si>
  <si>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</si>
  <si>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</si>
  <si>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</si>
  <si>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</si>
  <si>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</si>
  <si>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</si>
  <si>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</si>
  <si>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</si>
  <si>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</si>
  <si>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</si>
  <si>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</si>
  <si>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</si>
  <si>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</si>
  <si>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</si>
  <si>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</si>
  <si>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</si>
  <si>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</si>
  <si>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</si>
  <si>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</si>
  <si>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</si>
  <si>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</si>
  <si>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</si>
  <si>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</si>
  <si>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</si>
  <si>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</si>
  <si>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</si>
  <si>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</si>
  <si>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</si>
  <si>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</si>
  <si>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</si>
  <si>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</si>
  <si>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</si>
  <si>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</si>
  <si>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</si>
  <si>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</si>
  <si>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</si>
  <si>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</si>
  <si>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</si>
  <si>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</si>
  <si>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</si>
  <si>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</si>
  <si>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</si>
  <si>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</si>
  <si>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</si>
  <si>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</si>
  <si>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</si>
  <si>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</si>
  <si>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</si>
  <si>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</si>
  <si>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</si>
  <si>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</si>
  <si>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</si>
  <si>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</si>
  <si>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</si>
  <si>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</si>
  <si>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</si>
  <si>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</si>
  <si>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</si>
  <si>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</si>
  <si>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</si>
  <si>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</si>
  <si>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</si>
  <si>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</si>
  <si>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</si>
  <si>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</si>
  <si>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</si>
  <si>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</si>
  <si>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</si>
  <si>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</si>
  <si>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</si>
  <si>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</si>
  <si>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</si>
  <si>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</si>
  <si>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</si>
  <si>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</si>
  <si>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</si>
  <si>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</si>
  <si>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</si>
  <si>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</si>
  <si>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</si>
  <si>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</si>
  <si>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</si>
  <si>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</si>
  <si>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</si>
  <si>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</si>
  <si>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ReservaC Norte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</si>
  <si>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</si>
  <si>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</si>
  <si>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</si>
  <si>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</si>
  <si>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</si>
  <si>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</si>
  <si>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</si>
  <si>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</si>
  <si>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</si>
  <si>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</si>
  <si>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</si>
  <si>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</si>
  <si>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</si>
  <si>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</si>
  <si>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</si>
  <si>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</si>
  <si>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</si>
  <si>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</si>
  <si>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</si>
  <si>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</si>
  <si>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</si>
  <si>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LECTOR</t>
  </si>
  <si>
    <t>3335977297</t>
  </si>
  <si>
    <t>3335978155</t>
  </si>
  <si>
    <t>3335978049</t>
  </si>
  <si>
    <t>3335978371</t>
  </si>
  <si>
    <t>3335978710</t>
  </si>
  <si>
    <t>3335978817</t>
  </si>
  <si>
    <t xml:space="preserve">Gonzalez Ceballos, Dionisio </t>
  </si>
  <si>
    <t>3335979171</t>
  </si>
  <si>
    <t>3335979166</t>
  </si>
  <si>
    <t>3335979128</t>
  </si>
  <si>
    <t xml:space="preserve">Brioso Luciano, Cristino </t>
  </si>
  <si>
    <t>3335979646</t>
  </si>
  <si>
    <t>3335979645</t>
  </si>
  <si>
    <t>3335979644</t>
  </si>
  <si>
    <t>3335979642</t>
  </si>
  <si>
    <t>3335979636</t>
  </si>
  <si>
    <t>3335979635</t>
  </si>
  <si>
    <t>3335979632</t>
  </si>
  <si>
    <t>3335979631</t>
  </si>
  <si>
    <t>3335979613</t>
  </si>
  <si>
    <t>3335979612</t>
  </si>
  <si>
    <t>3335979609</t>
  </si>
  <si>
    <t>3335979479</t>
  </si>
  <si>
    <t>3335979398</t>
  </si>
  <si>
    <t>3335979767</t>
  </si>
  <si>
    <t>3335979761</t>
  </si>
  <si>
    <t>3335979739</t>
  </si>
  <si>
    <t>3335979721</t>
  </si>
  <si>
    <t>3335979875</t>
  </si>
  <si>
    <t>3335979866</t>
  </si>
  <si>
    <t>3335979861</t>
  </si>
  <si>
    <t>3335979858</t>
  </si>
  <si>
    <t>3335979820</t>
  </si>
  <si>
    <t>3335980137</t>
  </si>
  <si>
    <t>3335980135</t>
  </si>
  <si>
    <t>3335980108</t>
  </si>
  <si>
    <t>3335980104</t>
  </si>
  <si>
    <t>3335980103</t>
  </si>
  <si>
    <t>3335980091</t>
  </si>
  <si>
    <t>3335980082</t>
  </si>
  <si>
    <t>3335980080</t>
  </si>
  <si>
    <t>3335980075</t>
  </si>
  <si>
    <t>3335980074</t>
  </si>
  <si>
    <t>3335980073</t>
  </si>
  <si>
    <t>3335979892</t>
  </si>
  <si>
    <t>3335980147</t>
  </si>
  <si>
    <t>3335980146</t>
  </si>
  <si>
    <t>3335980144</t>
  </si>
  <si>
    <t>3335980143</t>
  </si>
  <si>
    <t>06 Agosto de 2021</t>
  </si>
  <si>
    <t>RETIRADO POR REUBICACION</t>
  </si>
  <si>
    <t>3335980187</t>
  </si>
  <si>
    <t>3335980185</t>
  </si>
  <si>
    <t>3335980184</t>
  </si>
  <si>
    <t>3335980182</t>
  </si>
  <si>
    <t>3335980177</t>
  </si>
  <si>
    <t>Acevedo Dominguez, Victor Leonardo</t>
  </si>
  <si>
    <t>3335980209</t>
  </si>
  <si>
    <t>3335980206</t>
  </si>
  <si>
    <t>3335980200</t>
  </si>
  <si>
    <t>3335980199</t>
  </si>
  <si>
    <t>2 Gavetas Fallando + 1 Vacia</t>
  </si>
  <si>
    <t>2 Gavetas Vacias + 1 Fallando</t>
  </si>
  <si>
    <t>3335980695</t>
  </si>
  <si>
    <t>REINICIO FALLIDO POR LECTOR</t>
  </si>
  <si>
    <t>3335980682</t>
  </si>
  <si>
    <t>3335980670</t>
  </si>
  <si>
    <t>3335980666</t>
  </si>
  <si>
    <t>3335980619</t>
  </si>
  <si>
    <t>3335980617</t>
  </si>
  <si>
    <t>REINICIO EXITOSO POR INHIBIDO</t>
  </si>
  <si>
    <t>Closed</t>
  </si>
  <si>
    <t>Moreta, Christian Aury</t>
  </si>
  <si>
    <t>3335980614</t>
  </si>
  <si>
    <t>REINICIO EXITOSO POR LECTOR</t>
  </si>
  <si>
    <t>3335980612</t>
  </si>
  <si>
    <t>3335980609</t>
  </si>
  <si>
    <t>3335980607</t>
  </si>
  <si>
    <t>3335980601</t>
  </si>
  <si>
    <t>3335980580</t>
  </si>
  <si>
    <t>3335980542</t>
  </si>
  <si>
    <t>3335980536</t>
  </si>
  <si>
    <t>3335980530</t>
  </si>
  <si>
    <t>3335980524</t>
  </si>
  <si>
    <t>3335980327</t>
  </si>
  <si>
    <t>3335980323</t>
  </si>
  <si>
    <t>06/08/021 11:29</t>
  </si>
  <si>
    <t>06/0/2021 1137</t>
  </si>
  <si>
    <t>06/08/021 11:39</t>
  </si>
  <si>
    <t>REINICIO EXITOSO</t>
  </si>
  <si>
    <t>REINICIO FALLIDO</t>
  </si>
  <si>
    <t>3335981138</t>
  </si>
  <si>
    <t>3335981137</t>
  </si>
  <si>
    <t>3335981135</t>
  </si>
  <si>
    <t>3335981133</t>
  </si>
  <si>
    <t>3335981132</t>
  </si>
  <si>
    <t>3335981130</t>
  </si>
  <si>
    <t>3335981128</t>
  </si>
  <si>
    <t>3335981122</t>
  </si>
  <si>
    <t>3335981117</t>
  </si>
  <si>
    <t>3335981115</t>
  </si>
  <si>
    <t>3335981114</t>
  </si>
  <si>
    <t>REINICIO FALLIDOPOR LECTOR</t>
  </si>
  <si>
    <t>3335981113</t>
  </si>
  <si>
    <t>3335981092</t>
  </si>
  <si>
    <t>CARGA EXITOSA POR INHIBIDO</t>
  </si>
  <si>
    <t>3335981089</t>
  </si>
  <si>
    <t>3335980997</t>
  </si>
  <si>
    <t>3335980994</t>
  </si>
  <si>
    <t>3335980990</t>
  </si>
  <si>
    <t>3335980988</t>
  </si>
  <si>
    <t>3335980963</t>
  </si>
  <si>
    <t>3335980917</t>
  </si>
  <si>
    <t>GAVETA  DE DEPOSITO LLENA</t>
  </si>
  <si>
    <t>3335980916</t>
  </si>
  <si>
    <t>3335980886</t>
  </si>
  <si>
    <t>SIN EFECTIVO (ticket pend. 3335975602)</t>
  </si>
  <si>
    <t>3335980870</t>
  </si>
  <si>
    <t>3335980855</t>
  </si>
  <si>
    <t>3335980844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</si>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</sst>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6" fillId="42" borderId="58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1"/>
      <tableStyleElement type="headerRow" dxfId="350"/>
      <tableStyleElement type="totalRow" dxfId="349"/>
      <tableStyleElement type="firstColumn" dxfId="348"/>
      <tableStyleElement type="lastColumn" dxfId="347"/>
      <tableStyleElement type="firstRowStripe" dxfId="346"/>
      <tableStyleElement type="firstColumnStripe" dxfId="3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4" t="s">
        <v>58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88.8324421296275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10" ca="1" si="0">CONCATENATE(TODAY()-C4," días")</f>
        <v>51.4985879629603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41.4985879629603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41.5651273148178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35.5685532407442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17.6993055555577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12.0556018518546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8" x14ac:dyDescent="0.25">
      <c r="A10" s="109" t="str">
        <f t="shared" ca="1" si="0"/>
        <v>6.49645833333489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32" t="s">
        <v>2666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5" priority="99385"/>
  </conditionalFormatting>
  <conditionalFormatting sqref="E3">
    <cfRule type="duplicateValues" dxfId="104" priority="121748"/>
  </conditionalFormatting>
  <conditionalFormatting sqref="E3">
    <cfRule type="duplicateValues" dxfId="103" priority="121749"/>
    <cfRule type="duplicateValues" dxfId="102" priority="121750"/>
  </conditionalFormatting>
  <conditionalFormatting sqref="E3">
    <cfRule type="duplicateValues" dxfId="101" priority="121751"/>
    <cfRule type="duplicateValues" dxfId="100" priority="121752"/>
    <cfRule type="duplicateValues" dxfId="99" priority="121753"/>
    <cfRule type="duplicateValues" dxfId="98" priority="121754"/>
  </conditionalFormatting>
  <conditionalFormatting sqref="B3">
    <cfRule type="duplicateValues" dxfId="97" priority="121755"/>
  </conditionalFormatting>
  <conditionalFormatting sqref="E4">
    <cfRule type="duplicateValues" dxfId="96" priority="100"/>
  </conditionalFormatting>
  <conditionalFormatting sqref="E4">
    <cfRule type="duplicateValues" dxfId="95" priority="97"/>
    <cfRule type="duplicateValues" dxfId="94" priority="98"/>
    <cfRule type="duplicateValues" dxfId="93" priority="99"/>
  </conditionalFormatting>
  <conditionalFormatting sqref="E4">
    <cfRule type="duplicateValues" dxfId="92" priority="96"/>
  </conditionalFormatting>
  <conditionalFormatting sqref="E4">
    <cfRule type="duplicateValues" dxfId="91" priority="93"/>
    <cfRule type="duplicateValues" dxfId="90" priority="94"/>
    <cfRule type="duplicateValues" dxfId="89" priority="95"/>
  </conditionalFormatting>
  <conditionalFormatting sqref="B4">
    <cfRule type="duplicateValues" dxfId="88" priority="92"/>
  </conditionalFormatting>
  <conditionalFormatting sqref="E4">
    <cfRule type="duplicateValues" dxfId="87" priority="91"/>
  </conditionalFormatting>
  <conditionalFormatting sqref="B5">
    <cfRule type="duplicateValues" dxfId="86" priority="75"/>
  </conditionalFormatting>
  <conditionalFormatting sqref="E5">
    <cfRule type="duplicateValues" dxfId="85" priority="74"/>
  </conditionalFormatting>
  <conditionalFormatting sqref="E5">
    <cfRule type="duplicateValues" dxfId="84" priority="71"/>
    <cfRule type="duplicateValues" dxfId="83" priority="72"/>
    <cfRule type="duplicateValues" dxfId="82" priority="73"/>
  </conditionalFormatting>
  <conditionalFormatting sqref="E5">
    <cfRule type="duplicateValues" dxfId="81" priority="70"/>
  </conditionalFormatting>
  <conditionalFormatting sqref="E5">
    <cfRule type="duplicateValues" dxfId="80" priority="67"/>
    <cfRule type="duplicateValues" dxfId="79" priority="68"/>
    <cfRule type="duplicateValues" dxfId="78" priority="69"/>
  </conditionalFormatting>
  <conditionalFormatting sqref="E5">
    <cfRule type="duplicateValues" dxfId="77" priority="66"/>
  </conditionalFormatting>
  <conditionalFormatting sqref="E8">
    <cfRule type="duplicateValues" dxfId="76" priority="49"/>
    <cfRule type="duplicateValues" dxfId="75" priority="50"/>
  </conditionalFormatting>
  <conditionalFormatting sqref="E8">
    <cfRule type="duplicateValues" dxfId="74" priority="48"/>
  </conditionalFormatting>
  <conditionalFormatting sqref="B8">
    <cfRule type="duplicateValues" dxfId="73" priority="47"/>
  </conditionalFormatting>
  <conditionalFormatting sqref="B8">
    <cfRule type="duplicateValues" dxfId="72" priority="46"/>
  </conditionalFormatting>
  <conditionalFormatting sqref="B8">
    <cfRule type="duplicateValues" dxfId="71" priority="44"/>
    <cfRule type="duplicateValues" dxfId="70" priority="45"/>
  </conditionalFormatting>
  <conditionalFormatting sqref="B8">
    <cfRule type="duplicateValues" dxfId="69" priority="43"/>
  </conditionalFormatting>
  <conditionalFormatting sqref="E8">
    <cfRule type="duplicateValues" dxfId="68" priority="42"/>
  </conditionalFormatting>
  <conditionalFormatting sqref="E8">
    <cfRule type="duplicateValues" dxfId="67" priority="40"/>
    <cfRule type="duplicateValues" dxfId="66" priority="41"/>
  </conditionalFormatting>
  <conditionalFormatting sqref="E8">
    <cfRule type="duplicateValues" dxfId="65" priority="39"/>
  </conditionalFormatting>
  <conditionalFormatting sqref="B8">
    <cfRule type="duplicateValues" dxfId="64" priority="38"/>
  </conditionalFormatting>
  <conditionalFormatting sqref="B8">
    <cfRule type="duplicateValues" dxfId="63" priority="37"/>
  </conditionalFormatting>
  <conditionalFormatting sqref="B8">
    <cfRule type="duplicateValues" dxfId="62" priority="36"/>
  </conditionalFormatting>
  <conditionalFormatting sqref="B8">
    <cfRule type="duplicateValues" dxfId="61" priority="34"/>
    <cfRule type="duplicateValues" dxfId="60" priority="35"/>
  </conditionalFormatting>
  <conditionalFormatting sqref="B8">
    <cfRule type="duplicateValues" dxfId="59" priority="33"/>
  </conditionalFormatting>
  <conditionalFormatting sqref="B8">
    <cfRule type="duplicateValues" dxfId="58" priority="31"/>
    <cfRule type="duplicateValues" dxfId="57" priority="32"/>
  </conditionalFormatting>
  <conditionalFormatting sqref="E8">
    <cfRule type="duplicateValues" dxfId="56" priority="30"/>
  </conditionalFormatting>
  <conditionalFormatting sqref="E8">
    <cfRule type="duplicateValues" dxfId="55" priority="29"/>
  </conditionalFormatting>
  <conditionalFormatting sqref="B8">
    <cfRule type="duplicateValues" dxfId="54" priority="28"/>
  </conditionalFormatting>
  <conditionalFormatting sqref="E8">
    <cfRule type="duplicateValues" dxfId="53" priority="27"/>
  </conditionalFormatting>
  <conditionalFormatting sqref="E8">
    <cfRule type="duplicateValues" dxfId="52" priority="25"/>
    <cfRule type="duplicateValues" dxfId="51" priority="26"/>
  </conditionalFormatting>
  <conditionalFormatting sqref="B8">
    <cfRule type="duplicateValues" dxfId="50" priority="24"/>
  </conditionalFormatting>
  <conditionalFormatting sqref="E8">
    <cfRule type="duplicateValues" dxfId="49" priority="23"/>
  </conditionalFormatting>
  <conditionalFormatting sqref="E8">
    <cfRule type="duplicateValues" dxfId="48" priority="22"/>
  </conditionalFormatting>
  <conditionalFormatting sqref="E8">
    <cfRule type="duplicateValues" dxfId="47" priority="21"/>
  </conditionalFormatting>
  <conditionalFormatting sqref="B8">
    <cfRule type="duplicateValues" dxfId="46" priority="20"/>
  </conditionalFormatting>
  <conditionalFormatting sqref="E6:E7">
    <cfRule type="duplicateValues" dxfId="45" priority="129598"/>
  </conditionalFormatting>
  <conditionalFormatting sqref="B6:B7">
    <cfRule type="duplicateValues" dxfId="44" priority="129600"/>
  </conditionalFormatting>
  <conditionalFormatting sqref="B6:B7">
    <cfRule type="duplicateValues" dxfId="43" priority="129602"/>
    <cfRule type="duplicateValues" dxfId="42" priority="129603"/>
    <cfRule type="duplicateValues" dxfId="41" priority="129604"/>
  </conditionalFormatting>
  <conditionalFormatting sqref="E6:E7">
    <cfRule type="duplicateValues" dxfId="40" priority="129608"/>
    <cfRule type="duplicateValues" dxfId="39" priority="129609"/>
  </conditionalFormatting>
  <conditionalFormatting sqref="E6:E7">
    <cfRule type="duplicateValues" dxfId="38" priority="129612"/>
    <cfRule type="duplicateValues" dxfId="37" priority="129613"/>
    <cfRule type="duplicateValues" dxfId="36" priority="129614"/>
  </conditionalFormatting>
  <conditionalFormatting sqref="E6:E7">
    <cfRule type="duplicateValues" dxfId="35" priority="129618"/>
    <cfRule type="duplicateValues" dxfId="34" priority="129619"/>
    <cfRule type="duplicateValues" dxfId="33" priority="129620"/>
    <cfRule type="duplicateValues" dxfId="32" priority="129621"/>
  </conditionalFormatting>
  <conditionalFormatting sqref="E9">
    <cfRule type="duplicateValues" dxfId="31" priority="19"/>
  </conditionalFormatting>
  <conditionalFormatting sqref="E9">
    <cfRule type="duplicateValues" dxfId="30" priority="17"/>
    <cfRule type="duplicateValues" dxfId="29" priority="18"/>
  </conditionalFormatting>
  <conditionalFormatting sqref="E9">
    <cfRule type="duplicateValues" dxfId="28" priority="14"/>
    <cfRule type="duplicateValues" dxfId="27" priority="15"/>
    <cfRule type="duplicateValues" dxfId="26" priority="16"/>
  </conditionalFormatting>
  <conditionalFormatting sqref="E9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9">
    <cfRule type="duplicateValues" dxfId="21" priority="9"/>
  </conditionalFormatting>
  <conditionalFormatting sqref="B9">
    <cfRule type="duplicateValues" dxfId="20" priority="7"/>
    <cfRule type="duplicateValues" dxfId="19" priority="8"/>
  </conditionalFormatting>
  <conditionalFormatting sqref="E10">
    <cfRule type="duplicateValues" dxfId="18" priority="6"/>
  </conditionalFormatting>
  <conditionalFormatting sqref="E10">
    <cfRule type="duplicateValues" dxfId="17" priority="5"/>
  </conditionalFormatting>
  <conditionalFormatting sqref="B10">
    <cfRule type="duplicateValues" dxfId="16" priority="4"/>
  </conditionalFormatting>
  <conditionalFormatting sqref="E10">
    <cfRule type="duplicateValues" dxfId="15" priority="3"/>
  </conditionalFormatting>
  <conditionalFormatting sqref="B10">
    <cfRule type="duplicateValues" dxfId="14" priority="2"/>
  </conditionalFormatting>
  <conditionalFormatting sqref="E10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2605</v>
      </c>
      <c r="C212" s="29" t="s">
        <v>2598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2606</v>
      </c>
      <c r="C265" s="29" t="s">
        <v>2599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2607</v>
      </c>
      <c r="C267" s="29" t="s">
        <v>2600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2608</v>
      </c>
      <c r="C286" s="29" t="s">
        <v>2601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2609</v>
      </c>
      <c r="C297" s="29" t="s">
        <v>2602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2597</v>
      </c>
      <c r="C311" s="32" t="s">
        <v>2596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2610</v>
      </c>
      <c r="C330" s="29" t="s">
        <v>2603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2611</v>
      </c>
      <c r="C344" s="29" t="s">
        <v>2604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2613</v>
      </c>
      <c r="C751" s="29" t="s">
        <v>2614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2" priority="12"/>
  </conditionalFormatting>
  <conditionalFormatting sqref="B1:B809 B822:B1048576">
    <cfRule type="duplicateValues" dxfId="11" priority="11"/>
  </conditionalFormatting>
  <conditionalFormatting sqref="A810:A813">
    <cfRule type="duplicateValues" dxfId="10" priority="10"/>
  </conditionalFormatting>
  <conditionalFormatting sqref="B810:B813">
    <cfRule type="duplicateValues" dxfId="9" priority="9"/>
  </conditionalFormatting>
  <conditionalFormatting sqref="A1:A813 A822:A1048576">
    <cfRule type="duplicateValues" dxfId="8" priority="8"/>
  </conditionalFormatting>
  <conditionalFormatting sqref="A814:A820">
    <cfRule type="duplicateValues" dxfId="7" priority="7"/>
  </conditionalFormatting>
  <conditionalFormatting sqref="B814:B820">
    <cfRule type="duplicateValues" dxfId="6" priority="6"/>
  </conditionalFormatting>
  <conditionalFormatting sqref="A814:A820">
    <cfRule type="duplicateValues" dxfId="5" priority="5"/>
  </conditionalFormatting>
  <conditionalFormatting sqref="A821">
    <cfRule type="duplicateValues" dxfId="4" priority="4"/>
  </conditionalFormatting>
  <conditionalFormatting sqref="A821">
    <cfRule type="duplicateValues" dxfId="3" priority="2"/>
  </conditionalFormatting>
  <conditionalFormatting sqref="B821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6" t="s">
        <v>0</v>
      </c>
      <c r="B1" s="21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8" t="s">
        <v>8</v>
      </c>
      <c r="B9" s="219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0" t="s">
        <v>9</v>
      </c>
      <c r="B14" s="22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038670"/>
  <sheetViews>
    <sheetView tabSelected="1" topLeftCell="H1" zoomScale="70" zoomScaleNormal="70" workbookViewId="0">
      <pane ySplit="4" topLeftCell="A17" activePane="bottomLeft" state="frozen"/>
      <selection pane="bottomLeft" activeCell="Q27" sqref="Q27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6.42578125" style="43" customWidth="1"/>
    <col min="4" max="4" width="28.28515625" style="102" bestFit="1" customWidth="1"/>
    <col min="5" max="5" width="13.42578125" style="75" bestFit="1" customWidth="1"/>
    <col min="6" max="6" width="12.14062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81" t="s">
        <v>2149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8" x14ac:dyDescent="0.25">
      <c r="A2" s="178" t="s">
        <v>2146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80"/>
    </row>
    <row r="3" spans="1:17" ht="18.75" thickBot="1" x14ac:dyDescent="0.3">
      <c r="A3" s="184" t="s">
        <v>2665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6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27" t="str">
        <f>VLOOKUP(E5,'LISTADO ATM'!$A$2:$C$902,3,0)</f>
        <v>NORTE</v>
      </c>
      <c r="B5" s="112" t="s">
        <v>2720</v>
      </c>
      <c r="C5" s="97">
        <v>44414.621620370373</v>
      </c>
      <c r="D5" s="97" t="s">
        <v>2464</v>
      </c>
      <c r="E5" s="147">
        <v>290</v>
      </c>
      <c r="F5" s="130" t="str">
        <f>VLOOKUP(E5,VIP!$A$2:$O14781,2,0)</f>
        <v>DRBR290</v>
      </c>
      <c r="G5" s="130" t="str">
        <f>VLOOKUP(E5,'LISTADO ATM'!$A$2:$B$901,2,0)</f>
        <v xml:space="preserve">ATM Oficina San Francisco de Macorís </v>
      </c>
      <c r="H5" s="127" t="str">
        <f>VLOOKUP(E5,VIP!$A$2:$O19742,7,FALSE)</f>
        <v>Si</v>
      </c>
      <c r="I5" s="127" t="str">
        <f>VLOOKUP(E5,VIP!$A$2:$O11707,8,FALSE)</f>
        <v>Si</v>
      </c>
      <c r="J5" s="127" t="str">
        <f>VLOOKUP(E5,VIP!$A$2:$O11657,8,FALSE)</f>
        <v>Si</v>
      </c>
      <c r="K5" s="127" t="str">
        <f>VLOOKUP(E5,VIP!$A$2:$O15231,6,0)</f>
        <v>NO</v>
      </c>
      <c r="L5" s="120" t="s">
        <v>2721</v>
      </c>
      <c r="M5" s="175" t="s">
        <v>2540</v>
      </c>
      <c r="N5" s="96" t="s">
        <v>2687</v>
      </c>
      <c r="O5" s="171" t="s">
        <v>2688</v>
      </c>
      <c r="P5" s="173" t="s">
        <v>2736</v>
      </c>
      <c r="Q5" s="174">
        <v>44355.652777777781</v>
      </c>
    </row>
    <row r="6" spans="1:17" s="118" customFormat="1" ht="18" x14ac:dyDescent="0.25">
      <c r="A6" s="127" t="str">
        <f>VLOOKUP(E6,'LISTADO ATM'!$A$2:$C$902,3,0)</f>
        <v>NORTE</v>
      </c>
      <c r="B6" s="112" t="s">
        <v>2722</v>
      </c>
      <c r="C6" s="97">
        <v>44414.620625000003</v>
      </c>
      <c r="D6" s="97" t="s">
        <v>2464</v>
      </c>
      <c r="E6" s="147">
        <v>538</v>
      </c>
      <c r="F6" s="127" t="str">
        <f>VLOOKUP(E6,VIP!$A$2:$O14782,2,0)</f>
        <v>DRBR538</v>
      </c>
      <c r="G6" s="127" t="str">
        <f>VLOOKUP(E6,'LISTADO ATM'!$A$2:$B$901,2,0)</f>
        <v>ATM  Autoservicio San Fco. Macorís</v>
      </c>
      <c r="H6" s="127" t="str">
        <f>VLOOKUP(E6,VIP!$A$2:$O19743,7,FALSE)</f>
        <v>Si</v>
      </c>
      <c r="I6" s="127" t="str">
        <f>VLOOKUP(E6,VIP!$A$2:$O11708,8,FALSE)</f>
        <v>Si</v>
      </c>
      <c r="J6" s="127" t="str">
        <f>VLOOKUP(E6,VIP!$A$2:$O11658,8,FALSE)</f>
        <v>Si</v>
      </c>
      <c r="K6" s="127" t="str">
        <f>VLOOKUP(E6,VIP!$A$2:$O15232,6,0)</f>
        <v>NO</v>
      </c>
      <c r="L6" s="120" t="s">
        <v>2721</v>
      </c>
      <c r="M6" s="175" t="s">
        <v>2540</v>
      </c>
      <c r="N6" s="96" t="s">
        <v>2687</v>
      </c>
      <c r="O6" s="171" t="s">
        <v>2688</v>
      </c>
      <c r="P6" s="173" t="s">
        <v>2736</v>
      </c>
      <c r="Q6" s="174">
        <v>44355.652777777781</v>
      </c>
    </row>
    <row r="7" spans="1:17" s="118" customFormat="1" ht="18" x14ac:dyDescent="0.25">
      <c r="A7" s="127" t="str">
        <f>VLOOKUP(E7,'LISTADO ATM'!$A$2:$C$902,3,0)</f>
        <v>DISTRITO NACIONAL</v>
      </c>
      <c r="B7" s="112" t="s">
        <v>2636</v>
      </c>
      <c r="C7" s="97">
        <v>44413.569421296299</v>
      </c>
      <c r="D7" s="97" t="s">
        <v>2176</v>
      </c>
      <c r="E7" s="147">
        <v>113</v>
      </c>
      <c r="F7" s="127" t="str">
        <f>VLOOKUP(E7,VIP!$A$2:$O14894,2,0)</f>
        <v>DRBR113</v>
      </c>
      <c r="G7" s="127" t="str">
        <f>VLOOKUP(E7,'LISTADO ATM'!$A$2:$B$901,2,0)</f>
        <v xml:space="preserve">ATM Autoservicio Atalaya del Mar </v>
      </c>
      <c r="H7" s="127" t="str">
        <f>VLOOKUP(E7,VIP!$A$2:$O19855,7,FALSE)</f>
        <v>Si</v>
      </c>
      <c r="I7" s="127" t="str">
        <f>VLOOKUP(E7,VIP!$A$2:$O11820,8,FALSE)</f>
        <v>No</v>
      </c>
      <c r="J7" s="127" t="str">
        <f>VLOOKUP(E7,VIP!$A$2:$O11770,8,FALSE)</f>
        <v>No</v>
      </c>
      <c r="K7" s="127" t="str">
        <f>VLOOKUP(E7,VIP!$A$2:$O15344,6,0)</f>
        <v>NO</v>
      </c>
      <c r="L7" s="120" t="s">
        <v>2215</v>
      </c>
      <c r="M7" s="175" t="s">
        <v>2540</v>
      </c>
      <c r="N7" s="96" t="s">
        <v>2448</v>
      </c>
      <c r="O7" s="171" t="s">
        <v>2450</v>
      </c>
      <c r="P7" s="96"/>
      <c r="Q7" s="174">
        <v>44355.470833333333</v>
      </c>
    </row>
    <row r="8" spans="1:17" s="118" customFormat="1" ht="18" x14ac:dyDescent="0.25">
      <c r="A8" s="127" t="str">
        <f>VLOOKUP(E8,'LISTADO ATM'!$A$2:$C$902,3,0)</f>
        <v>DISTRITO NACIONAL</v>
      </c>
      <c r="B8" s="112" t="s">
        <v>2631</v>
      </c>
      <c r="C8" s="97">
        <v>44413.583668981482</v>
      </c>
      <c r="D8" s="97" t="s">
        <v>2176</v>
      </c>
      <c r="E8" s="147">
        <v>694</v>
      </c>
      <c r="F8" s="127" t="str">
        <f>VLOOKUP(E8,VIP!$A$2:$O14888,2,0)</f>
        <v>DRBR694</v>
      </c>
      <c r="G8" s="127" t="str">
        <f>VLOOKUP(E8,'LISTADO ATM'!$A$2:$B$901,2,0)</f>
        <v>ATM Optica 27 de Febrero</v>
      </c>
      <c r="H8" s="127" t="str">
        <f>VLOOKUP(E8,VIP!$A$2:$O19849,7,FALSE)</f>
        <v>Si</v>
      </c>
      <c r="I8" s="127" t="str">
        <f>VLOOKUP(E8,VIP!$A$2:$O11814,8,FALSE)</f>
        <v>Si</v>
      </c>
      <c r="J8" s="127" t="str">
        <f>VLOOKUP(E8,VIP!$A$2:$O11764,8,FALSE)</f>
        <v>Si</v>
      </c>
      <c r="K8" s="127" t="str">
        <f>VLOOKUP(E8,VIP!$A$2:$O15338,6,0)</f>
        <v>NO</v>
      </c>
      <c r="L8" s="120" t="s">
        <v>2215</v>
      </c>
      <c r="M8" s="175" t="s">
        <v>2540</v>
      </c>
      <c r="N8" s="96" t="s">
        <v>2448</v>
      </c>
      <c r="O8" s="171" t="s">
        <v>2450</v>
      </c>
      <c r="P8" s="96"/>
      <c r="Q8" s="174">
        <v>44355.473611111112</v>
      </c>
    </row>
    <row r="9" spans="1:17" s="118" customFormat="1" ht="18" x14ac:dyDescent="0.25">
      <c r="A9" s="127" t="str">
        <f>VLOOKUP(E9,'LISTADO ATM'!$A$2:$C$902,3,0)</f>
        <v>SUR</v>
      </c>
      <c r="B9" s="112" t="s">
        <v>2630</v>
      </c>
      <c r="C9" s="97">
        <v>44413.585856481484</v>
      </c>
      <c r="D9" s="97" t="s">
        <v>2176</v>
      </c>
      <c r="E9" s="147">
        <v>470</v>
      </c>
      <c r="F9" s="127" t="str">
        <f>VLOOKUP(E9,VIP!$A$2:$O14885,2,0)</f>
        <v>DRBR470</v>
      </c>
      <c r="G9" s="127" t="str">
        <f>VLOOKUP(E9,'LISTADO ATM'!$A$2:$B$901,2,0)</f>
        <v xml:space="preserve">ATM Hospital Taiwán (Azua) </v>
      </c>
      <c r="H9" s="127" t="str">
        <f>VLOOKUP(E9,VIP!$A$2:$O19846,7,FALSE)</f>
        <v>Si</v>
      </c>
      <c r="I9" s="127" t="str">
        <f>VLOOKUP(E9,VIP!$A$2:$O11811,8,FALSE)</f>
        <v>Si</v>
      </c>
      <c r="J9" s="127" t="str">
        <f>VLOOKUP(E9,VIP!$A$2:$O11761,8,FALSE)</f>
        <v>Si</v>
      </c>
      <c r="K9" s="127" t="str">
        <f>VLOOKUP(E9,VIP!$A$2:$O15335,6,0)</f>
        <v>NO</v>
      </c>
      <c r="L9" s="120" t="s">
        <v>2215</v>
      </c>
      <c r="M9" s="175" t="s">
        <v>2540</v>
      </c>
      <c r="N9" s="96" t="s">
        <v>2448</v>
      </c>
      <c r="O9" s="171" t="s">
        <v>2450</v>
      </c>
      <c r="P9" s="96"/>
      <c r="Q9" s="174">
        <v>44355.474305555559</v>
      </c>
    </row>
    <row r="10" spans="1:17" s="118" customFormat="1" ht="18" x14ac:dyDescent="0.25">
      <c r="A10" s="127" t="str">
        <f>VLOOKUP(E10,'LISTADO ATM'!$A$2:$C$902,3,0)</f>
        <v>DISTRITO NACIONAL</v>
      </c>
      <c r="B10" s="112" t="s">
        <v>2639</v>
      </c>
      <c r="C10" s="97">
        <v>44413.49559027778</v>
      </c>
      <c r="D10" s="97" t="s">
        <v>2176</v>
      </c>
      <c r="E10" s="147">
        <v>192</v>
      </c>
      <c r="F10" s="127" t="str">
        <f>VLOOKUP(E10,VIP!$A$2:$O14900,2,0)</f>
        <v>DRBR192</v>
      </c>
      <c r="G10" s="127" t="str">
        <f>VLOOKUP(E10,'LISTADO ATM'!$A$2:$B$901,2,0)</f>
        <v xml:space="preserve">ATM Autobanco Luperón II </v>
      </c>
      <c r="H10" s="127" t="str">
        <f>VLOOKUP(E10,VIP!$A$2:$O19861,7,FALSE)</f>
        <v>Si</v>
      </c>
      <c r="I10" s="127" t="str">
        <f>VLOOKUP(E10,VIP!$A$2:$O11826,8,FALSE)</f>
        <v>Si</v>
      </c>
      <c r="J10" s="127" t="str">
        <f>VLOOKUP(E10,VIP!$A$2:$O11776,8,FALSE)</f>
        <v>Si</v>
      </c>
      <c r="K10" s="127" t="str">
        <f>VLOOKUP(E10,VIP!$A$2:$O15350,6,0)</f>
        <v>NO</v>
      </c>
      <c r="L10" s="120" t="s">
        <v>2215</v>
      </c>
      <c r="M10" s="175" t="s">
        <v>2540</v>
      </c>
      <c r="N10" s="96" t="s">
        <v>2595</v>
      </c>
      <c r="O10" s="171" t="s">
        <v>2450</v>
      </c>
      <c r="P10" s="96"/>
      <c r="Q10" s="174">
        <v>44355.475694444445</v>
      </c>
    </row>
    <row r="11" spans="1:17" s="118" customFormat="1" ht="18" x14ac:dyDescent="0.25">
      <c r="A11" s="127" t="str">
        <f>VLOOKUP(E11,'LISTADO ATM'!$A$2:$C$902,3,0)</f>
        <v>SUR</v>
      </c>
      <c r="B11" s="112" t="s">
        <v>2629</v>
      </c>
      <c r="C11" s="97">
        <v>44413.586678240739</v>
      </c>
      <c r="D11" s="97" t="s">
        <v>2176</v>
      </c>
      <c r="E11" s="147">
        <v>47</v>
      </c>
      <c r="F11" s="130" t="str">
        <f>VLOOKUP(E11,VIP!$A$2:$O14884,2,0)</f>
        <v>DRBR047</v>
      </c>
      <c r="G11" s="130" t="str">
        <f>VLOOKUP(E11,'LISTADO ATM'!$A$2:$B$901,2,0)</f>
        <v xml:space="preserve">ATM Oficina Jimaní </v>
      </c>
      <c r="H11" s="127" t="str">
        <f>VLOOKUP(E11,VIP!$A$2:$O19845,7,FALSE)</f>
        <v>Si</v>
      </c>
      <c r="I11" s="127" t="str">
        <f>VLOOKUP(E11,VIP!$A$2:$O11810,8,FALSE)</f>
        <v>Si</v>
      </c>
      <c r="J11" s="127" t="str">
        <f>VLOOKUP(E11,VIP!$A$2:$O11760,8,FALSE)</f>
        <v>Si</v>
      </c>
      <c r="K11" s="127" t="str">
        <f>VLOOKUP(E11,VIP!$A$2:$O15334,6,0)</f>
        <v>NO</v>
      </c>
      <c r="L11" s="120" t="s">
        <v>2215</v>
      </c>
      <c r="M11" s="175" t="s">
        <v>2540</v>
      </c>
      <c r="N11" s="96" t="s">
        <v>2448</v>
      </c>
      <c r="O11" s="171" t="s">
        <v>2450</v>
      </c>
      <c r="P11" s="96"/>
      <c r="Q11" s="174">
        <v>44355.476388888892</v>
      </c>
    </row>
    <row r="12" spans="1:17" s="118" customFormat="1" ht="18" x14ac:dyDescent="0.25">
      <c r="A12" s="127" t="str">
        <f>VLOOKUP(E12,'LISTADO ATM'!$A$2:$C$902,3,0)</f>
        <v>NORTE</v>
      </c>
      <c r="B12" s="112" t="s">
        <v>2632</v>
      </c>
      <c r="C12" s="97">
        <v>44413.58258101852</v>
      </c>
      <c r="D12" s="97" t="s">
        <v>2177</v>
      </c>
      <c r="E12" s="147">
        <v>99</v>
      </c>
      <c r="F12" s="127" t="str">
        <f>VLOOKUP(E12,VIP!$A$2:$O14889,2,0)</f>
        <v>DRBR099</v>
      </c>
      <c r="G12" s="127" t="str">
        <f>VLOOKUP(E12,'LISTADO ATM'!$A$2:$B$901,2,0)</f>
        <v xml:space="preserve">ATM Multicentro La Sirena S.F.M. </v>
      </c>
      <c r="H12" s="127" t="str">
        <f>VLOOKUP(E12,VIP!$A$2:$O19850,7,FALSE)</f>
        <v>Si</v>
      </c>
      <c r="I12" s="127" t="str">
        <f>VLOOKUP(E12,VIP!$A$2:$O11815,8,FALSE)</f>
        <v>Si</v>
      </c>
      <c r="J12" s="127" t="str">
        <f>VLOOKUP(E12,VIP!$A$2:$O11765,8,FALSE)</f>
        <v>Si</v>
      </c>
      <c r="K12" s="127" t="str">
        <f>VLOOKUP(E12,VIP!$A$2:$O15339,6,0)</f>
        <v>NO</v>
      </c>
      <c r="L12" s="120" t="s">
        <v>2215</v>
      </c>
      <c r="M12" s="175" t="s">
        <v>2540</v>
      </c>
      <c r="N12" s="96" t="s">
        <v>2448</v>
      </c>
      <c r="O12" s="171" t="s">
        <v>2588</v>
      </c>
      <c r="P12" s="96"/>
      <c r="Q12" s="174">
        <v>44355.476388888892</v>
      </c>
    </row>
    <row r="13" spans="1:17" s="118" customFormat="1" ht="18" x14ac:dyDescent="0.25">
      <c r="A13" s="127" t="str">
        <f>VLOOKUP(E13,'LISTADO ATM'!$A$2:$C$902,3,0)</f>
        <v>DISTRITO NACIONAL</v>
      </c>
      <c r="B13" s="112" t="s">
        <v>2645</v>
      </c>
      <c r="C13" s="97">
        <v>44413.660694444443</v>
      </c>
      <c r="D13" s="97" t="s">
        <v>2176</v>
      </c>
      <c r="E13" s="147">
        <v>721</v>
      </c>
      <c r="F13" s="127" t="str">
        <f>VLOOKUP(E13,VIP!$A$2:$O14889,2,0)</f>
        <v>DRBR23A</v>
      </c>
      <c r="G13" s="127" t="str">
        <f>VLOOKUP(E13,'LISTADO ATM'!$A$2:$B$901,2,0)</f>
        <v xml:space="preserve">ATM Oficina Charles de Gaulle II </v>
      </c>
      <c r="H13" s="127" t="str">
        <f>VLOOKUP(E13,VIP!$A$2:$O19850,7,FALSE)</f>
        <v>Si</v>
      </c>
      <c r="I13" s="127" t="str">
        <f>VLOOKUP(E13,VIP!$A$2:$O11815,8,FALSE)</f>
        <v>Si</v>
      </c>
      <c r="J13" s="127" t="str">
        <f>VLOOKUP(E13,VIP!$A$2:$O11765,8,FALSE)</f>
        <v>Si</v>
      </c>
      <c r="K13" s="127" t="str">
        <f>VLOOKUP(E13,VIP!$A$2:$O15339,6,0)</f>
        <v>NO</v>
      </c>
      <c r="L13" s="120" t="s">
        <v>2215</v>
      </c>
      <c r="M13" s="175" t="s">
        <v>2540</v>
      </c>
      <c r="N13" s="96" t="s">
        <v>2448</v>
      </c>
      <c r="O13" s="171" t="s">
        <v>2450</v>
      </c>
      <c r="P13" s="96"/>
      <c r="Q13" s="174">
        <v>44355.476388888892</v>
      </c>
    </row>
    <row r="14" spans="1:17" s="118" customFormat="1" ht="18" x14ac:dyDescent="0.25">
      <c r="A14" s="127" t="str">
        <f>VLOOKUP(E14,'LISTADO ATM'!$A$2:$C$902,3,0)</f>
        <v>ESTE</v>
      </c>
      <c r="B14" s="112" t="s">
        <v>2655</v>
      </c>
      <c r="C14" s="97">
        <v>44413.753449074073</v>
      </c>
      <c r="D14" s="97" t="s">
        <v>2176</v>
      </c>
      <c r="E14" s="147">
        <v>385</v>
      </c>
      <c r="F14" s="127" t="str">
        <f>VLOOKUP(E14,VIP!$A$2:$O14898,2,0)</f>
        <v>DRBR385</v>
      </c>
      <c r="G14" s="127" t="str">
        <f>VLOOKUP(E14,'LISTADO ATM'!$A$2:$B$901,2,0)</f>
        <v xml:space="preserve">ATM Plaza Verón I </v>
      </c>
      <c r="H14" s="127" t="str">
        <f>VLOOKUP(E14,VIP!$A$2:$O19859,7,FALSE)</f>
        <v>Si</v>
      </c>
      <c r="I14" s="127" t="str">
        <f>VLOOKUP(E14,VIP!$A$2:$O11824,8,FALSE)</f>
        <v>Si</v>
      </c>
      <c r="J14" s="127" t="str">
        <f>VLOOKUP(E14,VIP!$A$2:$O11774,8,FALSE)</f>
        <v>Si</v>
      </c>
      <c r="K14" s="127" t="str">
        <f>VLOOKUP(E14,VIP!$A$2:$O15348,6,0)</f>
        <v>NO</v>
      </c>
      <c r="L14" s="120" t="s">
        <v>2215</v>
      </c>
      <c r="M14" s="175" t="s">
        <v>2540</v>
      </c>
      <c r="N14" s="96" t="s">
        <v>2448</v>
      </c>
      <c r="O14" s="171" t="s">
        <v>2450</v>
      </c>
      <c r="P14" s="96"/>
      <c r="Q14" s="174">
        <v>44355.477083333331</v>
      </c>
    </row>
    <row r="15" spans="1:17" s="118" customFormat="1" ht="18" x14ac:dyDescent="0.25">
      <c r="A15" s="127" t="str">
        <f>VLOOKUP(E15,'LISTADO ATM'!$A$2:$C$902,3,0)</f>
        <v>DISTRITO NACIONAL</v>
      </c>
      <c r="B15" s="112" t="s">
        <v>2619</v>
      </c>
      <c r="C15" s="97">
        <v>44412.654768518521</v>
      </c>
      <c r="D15" s="97" t="s">
        <v>2176</v>
      </c>
      <c r="E15" s="147">
        <v>549</v>
      </c>
      <c r="F15" s="127" t="str">
        <f>VLOOKUP(E15,VIP!$A$2:$O14868,2,0)</f>
        <v>DRBR026</v>
      </c>
      <c r="G15" s="127" t="str">
        <f>VLOOKUP(E15,'LISTADO ATM'!$A$2:$B$901,2,0)</f>
        <v xml:space="preserve">ATM Ministerio de Turismo (Oficinas Gubernamentales) </v>
      </c>
      <c r="H15" s="127" t="str">
        <f>VLOOKUP(E15,VIP!$A$2:$O19829,7,FALSE)</f>
        <v>Si</v>
      </c>
      <c r="I15" s="127" t="str">
        <f>VLOOKUP(E15,VIP!$A$2:$O11794,8,FALSE)</f>
        <v>Si</v>
      </c>
      <c r="J15" s="127" t="str">
        <f>VLOOKUP(E15,VIP!$A$2:$O11744,8,FALSE)</f>
        <v>Si</v>
      </c>
      <c r="K15" s="127" t="str">
        <f>VLOOKUP(E15,VIP!$A$2:$O15318,6,0)</f>
        <v>NO</v>
      </c>
      <c r="L15" s="120" t="s">
        <v>2215</v>
      </c>
      <c r="M15" s="175" t="s">
        <v>2540</v>
      </c>
      <c r="N15" s="96" t="s">
        <v>2595</v>
      </c>
      <c r="O15" s="171" t="s">
        <v>2450</v>
      </c>
      <c r="P15" s="96"/>
      <c r="Q15" s="174">
        <v>44355.479861111111</v>
      </c>
    </row>
    <row r="16" spans="1:17" s="118" customFormat="1" ht="18" x14ac:dyDescent="0.25">
      <c r="A16" s="127" t="str">
        <f>VLOOKUP(E16,'LISTADO ATM'!$A$2:$C$902,3,0)</f>
        <v>NORTE</v>
      </c>
      <c r="B16" s="112" t="s">
        <v>2674</v>
      </c>
      <c r="C16" s="97">
        <v>44414.325648148151</v>
      </c>
      <c r="D16" s="97" t="s">
        <v>2177</v>
      </c>
      <c r="E16" s="147">
        <v>965</v>
      </c>
      <c r="F16" s="127" t="str">
        <f>VLOOKUP(E16,VIP!$A$2:$O14771,2,0)</f>
        <v>DRBR965</v>
      </c>
      <c r="G16" s="127" t="str">
        <f>VLOOKUP(E16,'LISTADO ATM'!$A$2:$B$901,2,0)</f>
        <v xml:space="preserve">ATM S/M La Fuente FUN (Santiago) </v>
      </c>
      <c r="H16" s="127" t="str">
        <f>VLOOKUP(E16,VIP!$A$2:$O19732,7,FALSE)</f>
        <v>Si</v>
      </c>
      <c r="I16" s="127" t="str">
        <f>VLOOKUP(E16,VIP!$A$2:$O11697,8,FALSE)</f>
        <v>Si</v>
      </c>
      <c r="J16" s="127" t="str">
        <f>VLOOKUP(E16,VIP!$A$2:$O11647,8,FALSE)</f>
        <v>Si</v>
      </c>
      <c r="K16" s="127" t="str">
        <f>VLOOKUP(E16,VIP!$A$2:$O15221,6,0)</f>
        <v>NO</v>
      </c>
      <c r="L16" s="120" t="s">
        <v>2215</v>
      </c>
      <c r="M16" s="175" t="s">
        <v>2540</v>
      </c>
      <c r="N16" s="96" t="s">
        <v>2448</v>
      </c>
      <c r="O16" s="171" t="s">
        <v>2588</v>
      </c>
      <c r="P16" s="171"/>
      <c r="Q16" s="174">
        <v>44355.482638888891</v>
      </c>
    </row>
    <row r="17" spans="1:17" s="118" customFormat="1" ht="18" x14ac:dyDescent="0.25">
      <c r="A17" s="127" t="str">
        <f>VLOOKUP(E17,'LISTADO ATM'!$A$2:$C$902,3,0)</f>
        <v>DISTRITO NACIONAL</v>
      </c>
      <c r="B17" s="112" t="s">
        <v>2647</v>
      </c>
      <c r="C17" s="97">
        <v>44413.659131944441</v>
      </c>
      <c r="D17" s="97" t="s">
        <v>2176</v>
      </c>
      <c r="E17" s="147">
        <v>336</v>
      </c>
      <c r="F17" s="130" t="str">
        <f>VLOOKUP(E17,VIP!$A$2:$O14891,2,0)</f>
        <v>DRBR336</v>
      </c>
      <c r="G17" s="130" t="str">
        <f>VLOOKUP(E17,'LISTADO ATM'!$A$2:$B$901,2,0)</f>
        <v>ATM Instituto Nacional de Cancer (incart)</v>
      </c>
      <c r="H17" s="127" t="str">
        <f>VLOOKUP(E17,VIP!$A$2:$O19852,7,FALSE)</f>
        <v>Si</v>
      </c>
      <c r="I17" s="127" t="str">
        <f>VLOOKUP(E17,VIP!$A$2:$O11817,8,FALSE)</f>
        <v>Si</v>
      </c>
      <c r="J17" s="127" t="str">
        <f>VLOOKUP(E17,VIP!$A$2:$O11767,8,FALSE)</f>
        <v>Si</v>
      </c>
      <c r="K17" s="127" t="str">
        <f>VLOOKUP(E17,VIP!$A$2:$O15341,6,0)</f>
        <v>NO</v>
      </c>
      <c r="L17" s="120" t="s">
        <v>2215</v>
      </c>
      <c r="M17" s="175" t="s">
        <v>2540</v>
      </c>
      <c r="N17" s="96" t="s">
        <v>2448</v>
      </c>
      <c r="O17" s="171" t="s">
        <v>2450</v>
      </c>
      <c r="P17" s="96"/>
      <c r="Q17" s="174">
        <v>44355.634027777778</v>
      </c>
    </row>
    <row r="18" spans="1:17" s="118" customFormat="1" ht="18" x14ac:dyDescent="0.25">
      <c r="A18" s="127" t="str">
        <f>VLOOKUP(E18,'LISTADO ATM'!$A$2:$C$902,3,0)</f>
        <v>ESTE</v>
      </c>
      <c r="B18" s="112" t="s">
        <v>2660</v>
      </c>
      <c r="C18" s="97">
        <v>44413.668078703704</v>
      </c>
      <c r="D18" s="97" t="s">
        <v>2176</v>
      </c>
      <c r="E18" s="147">
        <v>519</v>
      </c>
      <c r="F18" s="130" t="str">
        <f>VLOOKUP(E18,VIP!$A$2:$O14904,2,0)</f>
        <v>DRBR519</v>
      </c>
      <c r="G18" s="130" t="str">
        <f>VLOOKUP(E18,'LISTADO ATM'!$A$2:$B$901,2,0)</f>
        <v xml:space="preserve">ATM Plaza Estrella (Bávaro) </v>
      </c>
      <c r="H18" s="127" t="str">
        <f>VLOOKUP(E18,VIP!$A$2:$O19865,7,FALSE)</f>
        <v>Si</v>
      </c>
      <c r="I18" s="127" t="str">
        <f>VLOOKUP(E18,VIP!$A$2:$O11830,8,FALSE)</f>
        <v>Si</v>
      </c>
      <c r="J18" s="127" t="str">
        <f>VLOOKUP(E18,VIP!$A$2:$O11780,8,FALSE)</f>
        <v>Si</v>
      </c>
      <c r="K18" s="127" t="str">
        <f>VLOOKUP(E18,VIP!$A$2:$O15354,6,0)</f>
        <v>NO</v>
      </c>
      <c r="L18" s="120" t="s">
        <v>2215</v>
      </c>
      <c r="M18" s="175" t="s">
        <v>2540</v>
      </c>
      <c r="N18" s="96" t="s">
        <v>2595</v>
      </c>
      <c r="O18" s="171" t="s">
        <v>2450</v>
      </c>
      <c r="P18" s="96"/>
      <c r="Q18" s="174">
        <v>44355.640277777777</v>
      </c>
    </row>
    <row r="19" spans="1:17" s="118" customFormat="1" ht="18" x14ac:dyDescent="0.25">
      <c r="A19" s="127" t="str">
        <f>VLOOKUP(E19,'LISTADO ATM'!$A$2:$C$902,3,0)</f>
        <v>DISTRITO NACIONAL</v>
      </c>
      <c r="B19" s="112" t="s">
        <v>2664</v>
      </c>
      <c r="C19" s="97">
        <v>44413.853773148148</v>
      </c>
      <c r="D19" s="97" t="s">
        <v>2176</v>
      </c>
      <c r="E19" s="147">
        <v>714</v>
      </c>
      <c r="F19" s="130" t="str">
        <f>VLOOKUP(E19,VIP!$A$2:$O14765,2,0)</f>
        <v>DRBR16M</v>
      </c>
      <c r="G19" s="130" t="str">
        <f>VLOOKUP(E19,'LISTADO ATM'!$A$2:$B$901,2,0)</f>
        <v xml:space="preserve">ATM Hospital de Herrera </v>
      </c>
      <c r="H19" s="127" t="str">
        <f>VLOOKUP(E19,VIP!$A$2:$O19726,7,FALSE)</f>
        <v>Si</v>
      </c>
      <c r="I19" s="127" t="str">
        <f>VLOOKUP(E19,VIP!$A$2:$O11691,8,FALSE)</f>
        <v>Si</v>
      </c>
      <c r="J19" s="127" t="str">
        <f>VLOOKUP(E19,VIP!$A$2:$O11641,8,FALSE)</f>
        <v>Si</v>
      </c>
      <c r="K19" s="127" t="str">
        <f>VLOOKUP(E19,VIP!$A$2:$O15215,6,0)</f>
        <v>NO</v>
      </c>
      <c r="L19" s="120" t="s">
        <v>2215</v>
      </c>
      <c r="M19" s="175" t="s">
        <v>2540</v>
      </c>
      <c r="N19" s="96" t="s">
        <v>2448</v>
      </c>
      <c r="O19" s="171" t="s">
        <v>2450</v>
      </c>
      <c r="P19" s="171"/>
      <c r="Q19" s="174">
        <v>44355.645833333336</v>
      </c>
    </row>
    <row r="20" spans="1:17" s="118" customFormat="1" ht="18" x14ac:dyDescent="0.25">
      <c r="A20" s="127" t="str">
        <f>VLOOKUP(E20,'LISTADO ATM'!$A$2:$C$902,3,0)</f>
        <v>NORTE</v>
      </c>
      <c r="B20" s="112" t="s">
        <v>2724</v>
      </c>
      <c r="C20" s="97">
        <v>44414.564421296294</v>
      </c>
      <c r="D20" s="97" t="s">
        <v>2464</v>
      </c>
      <c r="E20" s="147">
        <v>736</v>
      </c>
      <c r="F20" s="127" t="str">
        <f>VLOOKUP(E20,VIP!$A$2:$O14784,2,0)</f>
        <v>DRBR071</v>
      </c>
      <c r="G20" s="127" t="str">
        <f>VLOOKUP(E20,'LISTADO ATM'!$A$2:$B$901,2,0)</f>
        <v xml:space="preserve">ATM Oficina Puerto Plata I </v>
      </c>
      <c r="H20" s="127" t="str">
        <f>VLOOKUP(E20,VIP!$A$2:$O19745,7,FALSE)</f>
        <v>Si</v>
      </c>
      <c r="I20" s="127" t="str">
        <f>VLOOKUP(E20,VIP!$A$2:$O11710,8,FALSE)</f>
        <v>Si</v>
      </c>
      <c r="J20" s="127" t="str">
        <f>VLOOKUP(E20,VIP!$A$2:$O11660,8,FALSE)</f>
        <v>Si</v>
      </c>
      <c r="K20" s="127" t="str">
        <f>VLOOKUP(E20,VIP!$A$2:$O15234,6,0)</f>
        <v>SI</v>
      </c>
      <c r="L20" s="120" t="s">
        <v>2215</v>
      </c>
      <c r="M20" s="175" t="s">
        <v>2540</v>
      </c>
      <c r="N20" s="96" t="s">
        <v>2687</v>
      </c>
      <c r="O20" s="171" t="s">
        <v>2688</v>
      </c>
      <c r="P20" s="173"/>
      <c r="Q20" s="174">
        <v>44355.65</v>
      </c>
    </row>
    <row r="21" spans="1:17" s="118" customFormat="1" ht="18" x14ac:dyDescent="0.25">
      <c r="A21" s="127" t="str">
        <f>VLOOKUP(E21,'LISTADO ATM'!$A$2:$C$902,3,0)</f>
        <v>DISTRITO NACIONAL</v>
      </c>
      <c r="B21" s="112" t="s">
        <v>2637</v>
      </c>
      <c r="C21" s="97">
        <v>44413.567754629628</v>
      </c>
      <c r="D21" s="97" t="s">
        <v>2176</v>
      </c>
      <c r="E21" s="147">
        <v>542</v>
      </c>
      <c r="F21" s="127" t="str">
        <f>VLOOKUP(E21,VIP!$A$2:$O14895,2,0)</f>
        <v>DRBR542</v>
      </c>
      <c r="G21" s="127" t="str">
        <f>VLOOKUP(E21,'LISTADO ATM'!$A$2:$B$901,2,0)</f>
        <v>ATM S/M la Cadena Carretera Mella</v>
      </c>
      <c r="H21" s="127" t="str">
        <f>VLOOKUP(E21,VIP!$A$2:$O19856,7,FALSE)</f>
        <v>NO</v>
      </c>
      <c r="I21" s="127" t="str">
        <f>VLOOKUP(E21,VIP!$A$2:$O11821,8,FALSE)</f>
        <v>SI</v>
      </c>
      <c r="J21" s="127" t="str">
        <f>VLOOKUP(E21,VIP!$A$2:$O11771,8,FALSE)</f>
        <v>SI</v>
      </c>
      <c r="K21" s="127" t="str">
        <f>VLOOKUP(E21,VIP!$A$2:$O15345,6,0)</f>
        <v>NO</v>
      </c>
      <c r="L21" s="120" t="s">
        <v>2215</v>
      </c>
      <c r="M21" s="175" t="s">
        <v>2540</v>
      </c>
      <c r="N21" s="96" t="s">
        <v>2448</v>
      </c>
      <c r="O21" s="171" t="s">
        <v>2450</v>
      </c>
      <c r="P21" s="96"/>
      <c r="Q21" s="174" t="s">
        <v>2702</v>
      </c>
    </row>
    <row r="22" spans="1:17" s="118" customFormat="1" ht="18" x14ac:dyDescent="0.25">
      <c r="A22" s="127" t="str">
        <f>VLOOKUP(E22,'LISTADO ATM'!$A$2:$C$902,3,0)</f>
        <v>NORTE</v>
      </c>
      <c r="B22" s="112" t="s">
        <v>2681</v>
      </c>
      <c r="C22" s="97">
        <v>44414.460729166669</v>
      </c>
      <c r="D22" s="97" t="s">
        <v>2177</v>
      </c>
      <c r="E22" s="147">
        <v>9</v>
      </c>
      <c r="F22" s="127" t="str">
        <f>VLOOKUP(E22,VIP!$A$2:$O14769,2,0)</f>
        <v>DRBR009</v>
      </c>
      <c r="G22" s="127" t="str">
        <f>VLOOKUP(E22,'LISTADO ATM'!$A$2:$B$901,2,0)</f>
        <v>ATM Hispañiola Fresh Fruit</v>
      </c>
      <c r="H22" s="127" t="str">
        <f>VLOOKUP(E22,VIP!$A$2:$O19730,7,FALSE)</f>
        <v>Si</v>
      </c>
      <c r="I22" s="127" t="str">
        <f>VLOOKUP(E22,VIP!$A$2:$O11695,8,FALSE)</f>
        <v>Si</v>
      </c>
      <c r="J22" s="127" t="str">
        <f>VLOOKUP(E22,VIP!$A$2:$O11645,8,FALSE)</f>
        <v>Si</v>
      </c>
      <c r="K22" s="127" t="str">
        <f>VLOOKUP(E22,VIP!$A$2:$O15219,6,0)</f>
        <v>NO</v>
      </c>
      <c r="L22" s="120" t="s">
        <v>2241</v>
      </c>
      <c r="M22" s="175" t="s">
        <v>2540</v>
      </c>
      <c r="N22" s="96" t="s">
        <v>2448</v>
      </c>
      <c r="O22" s="171" t="s">
        <v>2588</v>
      </c>
      <c r="P22" s="173"/>
      <c r="Q22" s="174">
        <v>44355.373611111114</v>
      </c>
    </row>
    <row r="23" spans="1:17" s="118" customFormat="1" ht="18" x14ac:dyDescent="0.25">
      <c r="A23" s="127" t="str">
        <f>VLOOKUP(E23,'LISTADO ATM'!$A$2:$C$902,3,0)</f>
        <v>DISTRITO NACIONAL</v>
      </c>
      <c r="B23" s="112" t="s">
        <v>2643</v>
      </c>
      <c r="C23" s="97">
        <v>44413.614525462966</v>
      </c>
      <c r="D23" s="97" t="s">
        <v>2176</v>
      </c>
      <c r="E23" s="147">
        <v>2</v>
      </c>
      <c r="F23" s="127" t="str">
        <f>VLOOKUP(E23,VIP!$A$2:$O14886,2,0)</f>
        <v>DRBR002</v>
      </c>
      <c r="G23" s="127" t="str">
        <f>VLOOKUP(E23,'LISTADO ATM'!$A$2:$B$901,2,0)</f>
        <v>ATM Autoservicio Padre Castellano</v>
      </c>
      <c r="H23" s="127" t="str">
        <f>VLOOKUP(E23,VIP!$A$2:$O19847,7,FALSE)</f>
        <v>Si</v>
      </c>
      <c r="I23" s="127" t="str">
        <f>VLOOKUP(E23,VIP!$A$2:$O11812,8,FALSE)</f>
        <v>Si</v>
      </c>
      <c r="J23" s="127" t="str">
        <f>VLOOKUP(E23,VIP!$A$2:$O11762,8,FALSE)</f>
        <v>Si</v>
      </c>
      <c r="K23" s="127" t="str">
        <f>VLOOKUP(E23,VIP!$A$2:$O15336,6,0)</f>
        <v>NO</v>
      </c>
      <c r="L23" s="120" t="s">
        <v>2241</v>
      </c>
      <c r="M23" s="175" t="s">
        <v>2540</v>
      </c>
      <c r="N23" s="96" t="s">
        <v>2448</v>
      </c>
      <c r="O23" s="171" t="s">
        <v>2450</v>
      </c>
      <c r="P23" s="96"/>
      <c r="Q23" s="174">
        <v>44355.44027777778</v>
      </c>
    </row>
    <row r="24" spans="1:17" s="118" customFormat="1" ht="18" x14ac:dyDescent="0.25">
      <c r="A24" s="127" t="str">
        <f>VLOOKUP(E24,'LISTADO ATM'!$A$2:$C$902,3,0)</f>
        <v>SUR</v>
      </c>
      <c r="B24" s="112" t="s">
        <v>2673</v>
      </c>
      <c r="C24" s="97">
        <v>44414.326944444445</v>
      </c>
      <c r="D24" s="97" t="s">
        <v>2176</v>
      </c>
      <c r="E24" s="147">
        <v>619</v>
      </c>
      <c r="F24" s="130" t="str">
        <f>VLOOKUP(E24,VIP!$A$2:$O14769,2,0)</f>
        <v>DRBR619</v>
      </c>
      <c r="G24" s="130" t="str">
        <f>VLOOKUP(E24,'LISTADO ATM'!$A$2:$B$901,2,0)</f>
        <v xml:space="preserve">ATM Academia P.N. Hatillo (San Cristóbal) </v>
      </c>
      <c r="H24" s="127" t="str">
        <f>VLOOKUP(E24,VIP!$A$2:$O19730,7,FALSE)</f>
        <v>Si</v>
      </c>
      <c r="I24" s="127" t="str">
        <f>VLOOKUP(E24,VIP!$A$2:$O11695,8,FALSE)</f>
        <v>Si</v>
      </c>
      <c r="J24" s="127" t="str">
        <f>VLOOKUP(E24,VIP!$A$2:$O11645,8,FALSE)</f>
        <v>Si</v>
      </c>
      <c r="K24" s="127" t="str">
        <f>VLOOKUP(E24,VIP!$A$2:$O15219,6,0)</f>
        <v>NO</v>
      </c>
      <c r="L24" s="120" t="s">
        <v>2241</v>
      </c>
      <c r="M24" s="175" t="s">
        <v>2540</v>
      </c>
      <c r="N24" s="96" t="s">
        <v>2448</v>
      </c>
      <c r="O24" s="171" t="s">
        <v>2450</v>
      </c>
      <c r="P24" s="171"/>
      <c r="Q24" s="174">
        <v>44355.477083333331</v>
      </c>
    </row>
    <row r="25" spans="1:17" s="118" customFormat="1" ht="18" x14ac:dyDescent="0.25">
      <c r="A25" s="127" t="str">
        <f>VLOOKUP(E25,'LISTADO ATM'!$A$2:$C$902,3,0)</f>
        <v>NORTE</v>
      </c>
      <c r="B25" s="112" t="s">
        <v>2667</v>
      </c>
      <c r="C25" s="97">
        <v>44414.142141203702</v>
      </c>
      <c r="D25" s="97" t="s">
        <v>2177</v>
      </c>
      <c r="E25" s="147">
        <v>291</v>
      </c>
      <c r="F25" s="127" t="str">
        <f>VLOOKUP(E25,VIP!$A$2:$O14762,2,0)</f>
        <v>DRBR291</v>
      </c>
      <c r="G25" s="127" t="str">
        <f>VLOOKUP(E25,'LISTADO ATM'!$A$2:$B$901,2,0)</f>
        <v xml:space="preserve">ATM S/M Jumbo Las Colinas </v>
      </c>
      <c r="H25" s="127" t="str">
        <f>VLOOKUP(E25,VIP!$A$2:$O19723,7,FALSE)</f>
        <v>Si</v>
      </c>
      <c r="I25" s="127" t="str">
        <f>VLOOKUP(E25,VIP!$A$2:$O11688,8,FALSE)</f>
        <v>Si</v>
      </c>
      <c r="J25" s="127" t="str">
        <f>VLOOKUP(E25,VIP!$A$2:$O11638,8,FALSE)</f>
        <v>Si</v>
      </c>
      <c r="K25" s="127" t="str">
        <f>VLOOKUP(E25,VIP!$A$2:$O15212,6,0)</f>
        <v>NO</v>
      </c>
      <c r="L25" s="120" t="s">
        <v>2241</v>
      </c>
      <c r="M25" s="175" t="s">
        <v>2540</v>
      </c>
      <c r="N25" s="96" t="s">
        <v>2448</v>
      </c>
      <c r="O25" s="171" t="s">
        <v>2672</v>
      </c>
      <c r="P25" s="173"/>
      <c r="Q25" s="174">
        <v>44355.481944444444</v>
      </c>
    </row>
    <row r="26" spans="1:17" s="118" customFormat="1" ht="18" x14ac:dyDescent="0.25">
      <c r="A26" s="127" t="str">
        <f>VLOOKUP(E26,'LISTADO ATM'!$A$2:$C$902,3,0)</f>
        <v>SUR</v>
      </c>
      <c r="B26" s="112" t="s">
        <v>2642</v>
      </c>
      <c r="C26" s="97">
        <v>44413.618125000001</v>
      </c>
      <c r="D26" s="97" t="s">
        <v>2464</v>
      </c>
      <c r="E26" s="147">
        <v>880</v>
      </c>
      <c r="F26" s="127" t="str">
        <f>VLOOKUP(E26,VIP!$A$2:$O14885,2,0)</f>
        <v>DRBR880</v>
      </c>
      <c r="G26" s="127" t="str">
        <f>VLOOKUP(E26,'LISTADO ATM'!$A$2:$B$901,2,0)</f>
        <v xml:space="preserve">ATM Autoservicio Barahona II </v>
      </c>
      <c r="H26" s="127" t="str">
        <f>VLOOKUP(E26,VIP!$A$2:$O19846,7,FALSE)</f>
        <v>Si</v>
      </c>
      <c r="I26" s="127" t="str">
        <f>VLOOKUP(E26,VIP!$A$2:$O11811,8,FALSE)</f>
        <v>Si</v>
      </c>
      <c r="J26" s="127" t="str">
        <f>VLOOKUP(E26,VIP!$A$2:$O11761,8,FALSE)</f>
        <v>Si</v>
      </c>
      <c r="K26" s="127" t="str">
        <f>VLOOKUP(E26,VIP!$A$2:$O15335,6,0)</f>
        <v>SI</v>
      </c>
      <c r="L26" s="120" t="s">
        <v>2592</v>
      </c>
      <c r="M26" s="175" t="s">
        <v>2540</v>
      </c>
      <c r="N26" s="96" t="s">
        <v>2448</v>
      </c>
      <c r="O26" s="171" t="s">
        <v>2622</v>
      </c>
      <c r="P26" s="96"/>
      <c r="Q26" s="174">
        <v>44355.572916666664</v>
      </c>
    </row>
    <row r="27" spans="1:17" s="118" customFormat="1" ht="18" x14ac:dyDescent="0.25">
      <c r="A27" s="127" t="str">
        <f>VLOOKUP(E27,'LISTADO ATM'!$A$2:$C$902,3,0)</f>
        <v>ESTE</v>
      </c>
      <c r="B27" s="112" t="s">
        <v>2663</v>
      </c>
      <c r="C27" s="97">
        <v>44413.854618055557</v>
      </c>
      <c r="D27" s="97" t="s">
        <v>2464</v>
      </c>
      <c r="E27" s="147">
        <v>429</v>
      </c>
      <c r="F27" s="127" t="str">
        <f>VLOOKUP(E27,VIP!$A$2:$O14764,2,0)</f>
        <v>DRBR429</v>
      </c>
      <c r="G27" s="127" t="str">
        <f>VLOOKUP(E27,'LISTADO ATM'!$A$2:$B$901,2,0)</f>
        <v xml:space="preserve">ATM Oficina Jumbo La Romana </v>
      </c>
      <c r="H27" s="127" t="str">
        <f>VLOOKUP(E27,VIP!$A$2:$O19725,7,FALSE)</f>
        <v>Si</v>
      </c>
      <c r="I27" s="127" t="str">
        <f>VLOOKUP(E27,VIP!$A$2:$O11690,8,FALSE)</f>
        <v>Si</v>
      </c>
      <c r="J27" s="127" t="str">
        <f>VLOOKUP(E27,VIP!$A$2:$O11640,8,FALSE)</f>
        <v>Si</v>
      </c>
      <c r="K27" s="127" t="str">
        <f>VLOOKUP(E27,VIP!$A$2:$O15214,6,0)</f>
        <v>NO</v>
      </c>
      <c r="L27" s="120" t="s">
        <v>2555</v>
      </c>
      <c r="M27" s="175" t="s">
        <v>2540</v>
      </c>
      <c r="N27" s="96" t="s">
        <v>2448</v>
      </c>
      <c r="O27" s="171" t="s">
        <v>2465</v>
      </c>
      <c r="P27" s="173"/>
      <c r="Q27" s="174">
        <v>44355.646527777775</v>
      </c>
    </row>
    <row r="28" spans="1:17" s="118" customFormat="1" ht="18" x14ac:dyDescent="0.25">
      <c r="A28" s="127" t="str">
        <f>VLOOKUP(E28,'LISTADO ATM'!$A$2:$C$902,3,0)</f>
        <v>NORTE</v>
      </c>
      <c r="B28" s="112" t="s">
        <v>2658</v>
      </c>
      <c r="C28" s="97">
        <v>44413.747407407405</v>
      </c>
      <c r="D28" s="97" t="s">
        <v>2464</v>
      </c>
      <c r="E28" s="147">
        <v>636</v>
      </c>
      <c r="F28" s="127" t="str">
        <f>VLOOKUP(E28,VIP!$A$2:$O14901,2,0)</f>
        <v>DRBR110</v>
      </c>
      <c r="G28" s="127" t="str">
        <f>VLOOKUP(E28,'LISTADO ATM'!$A$2:$B$901,2,0)</f>
        <v xml:space="preserve">ATM Oficina Tamboríl </v>
      </c>
      <c r="H28" s="127" t="str">
        <f>VLOOKUP(E28,VIP!$A$2:$O19862,7,FALSE)</f>
        <v>Si</v>
      </c>
      <c r="I28" s="127" t="str">
        <f>VLOOKUP(E28,VIP!$A$2:$O11827,8,FALSE)</f>
        <v>Si</v>
      </c>
      <c r="J28" s="127" t="str">
        <f>VLOOKUP(E28,VIP!$A$2:$O11777,8,FALSE)</f>
        <v>Si</v>
      </c>
      <c r="K28" s="127" t="str">
        <f>VLOOKUP(E28,VIP!$A$2:$O15351,6,0)</f>
        <v>SI</v>
      </c>
      <c r="L28" s="120" t="s">
        <v>2437</v>
      </c>
      <c r="M28" s="175" t="s">
        <v>2540</v>
      </c>
      <c r="N28" s="96" t="s">
        <v>2448</v>
      </c>
      <c r="O28" s="171" t="s">
        <v>2465</v>
      </c>
      <c r="P28" s="96"/>
      <c r="Q28" s="174">
        <v>44355.482638888891</v>
      </c>
    </row>
    <row r="29" spans="1:17" s="118" customFormat="1" ht="18" x14ac:dyDescent="0.25">
      <c r="A29" s="127" t="str">
        <f>VLOOKUP(E29,'LISTADO ATM'!$A$2:$C$902,3,0)</f>
        <v>ESTE</v>
      </c>
      <c r="B29" s="112" t="s">
        <v>2669</v>
      </c>
      <c r="C29" s="97">
        <v>44414.077106481483</v>
      </c>
      <c r="D29" s="97" t="s">
        <v>2464</v>
      </c>
      <c r="E29" s="147">
        <v>386</v>
      </c>
      <c r="F29" s="127" t="str">
        <f>VLOOKUP(E29,VIP!$A$2:$O14765,2,0)</f>
        <v>DRBR386</v>
      </c>
      <c r="G29" s="127" t="str">
        <f>VLOOKUP(E29,'LISTADO ATM'!$A$2:$B$901,2,0)</f>
        <v xml:space="preserve">ATM Plaza Verón II </v>
      </c>
      <c r="H29" s="127" t="str">
        <f>VLOOKUP(E29,VIP!$A$2:$O19726,7,FALSE)</f>
        <v>Si</v>
      </c>
      <c r="I29" s="127" t="str">
        <f>VLOOKUP(E29,VIP!$A$2:$O11691,8,FALSE)</f>
        <v>Si</v>
      </c>
      <c r="J29" s="127" t="str">
        <f>VLOOKUP(E29,VIP!$A$2:$O11641,8,FALSE)</f>
        <v>Si</v>
      </c>
      <c r="K29" s="127" t="str">
        <f>VLOOKUP(E29,VIP!$A$2:$O15215,6,0)</f>
        <v>NO</v>
      </c>
      <c r="L29" s="120" t="s">
        <v>2437</v>
      </c>
      <c r="M29" s="175" t="s">
        <v>2540</v>
      </c>
      <c r="N29" s="96" t="s">
        <v>2448</v>
      </c>
      <c r="O29" s="171" t="s">
        <v>2465</v>
      </c>
      <c r="P29" s="173"/>
      <c r="Q29" s="174">
        <v>44355.48333333333</v>
      </c>
    </row>
    <row r="30" spans="1:17" s="118" customFormat="1" ht="18" x14ac:dyDescent="0.25">
      <c r="A30" s="127" t="str">
        <f>VLOOKUP(E30,'LISTADO ATM'!$A$2:$C$902,3,0)</f>
        <v>ESTE</v>
      </c>
      <c r="B30" s="112" t="s">
        <v>2659</v>
      </c>
      <c r="C30" s="97">
        <v>44413.74422453704</v>
      </c>
      <c r="D30" s="97" t="s">
        <v>2464</v>
      </c>
      <c r="E30" s="147">
        <v>114</v>
      </c>
      <c r="F30" s="127" t="str">
        <f>VLOOKUP(E30,VIP!$A$2:$O14902,2,0)</f>
        <v>DRBR114</v>
      </c>
      <c r="G30" s="127" t="str">
        <f>VLOOKUP(E30,'LISTADO ATM'!$A$2:$B$901,2,0)</f>
        <v xml:space="preserve">ATM Oficina Hato Mayor </v>
      </c>
      <c r="H30" s="127" t="str">
        <f>VLOOKUP(E30,VIP!$A$2:$O19863,7,FALSE)</f>
        <v>Si</v>
      </c>
      <c r="I30" s="127" t="str">
        <f>VLOOKUP(E30,VIP!$A$2:$O11828,8,FALSE)</f>
        <v>Si</v>
      </c>
      <c r="J30" s="127" t="str">
        <f>VLOOKUP(E30,VIP!$A$2:$O11778,8,FALSE)</f>
        <v>Si</v>
      </c>
      <c r="K30" s="127" t="str">
        <f>VLOOKUP(E30,VIP!$A$2:$O15352,6,0)</f>
        <v>NO</v>
      </c>
      <c r="L30" s="120" t="s">
        <v>2437</v>
      </c>
      <c r="M30" s="175" t="s">
        <v>2540</v>
      </c>
      <c r="N30" s="96" t="s">
        <v>2448</v>
      </c>
      <c r="O30" s="171" t="s">
        <v>2465</v>
      </c>
      <c r="P30" s="96"/>
      <c r="Q30" s="174">
        <v>44355.484027777777</v>
      </c>
    </row>
    <row r="31" spans="1:17" s="118" customFormat="1" ht="18" x14ac:dyDescent="0.25">
      <c r="A31" s="128" t="str">
        <f>VLOOKUP(E31,'LISTADO ATM'!$A$2:$C$902,3,0)</f>
        <v>DISTRITO NACIONAL</v>
      </c>
      <c r="B31" s="112" t="s">
        <v>2682</v>
      </c>
      <c r="C31" s="97">
        <v>44414.45925925926</v>
      </c>
      <c r="D31" s="97" t="s">
        <v>2444</v>
      </c>
      <c r="E31" s="147">
        <v>559</v>
      </c>
      <c r="F31" s="128" t="str">
        <f>VLOOKUP(E31,VIP!$A$2:$O14770,2,0)</f>
        <v>DRBR559</v>
      </c>
      <c r="G31" s="128" t="str">
        <f>VLOOKUP(E31,'LISTADO ATM'!$A$2:$B$901,2,0)</f>
        <v xml:space="preserve">ATM UNP Metro I </v>
      </c>
      <c r="H31" s="128" t="str">
        <f>VLOOKUP(E31,VIP!$A$2:$O19731,7,FALSE)</f>
        <v>Si</v>
      </c>
      <c r="I31" s="128" t="str">
        <f>VLOOKUP(E31,VIP!$A$2:$O11696,8,FALSE)</f>
        <v>Si</v>
      </c>
      <c r="J31" s="128" t="str">
        <f>VLOOKUP(E31,VIP!$A$2:$O11646,8,FALSE)</f>
        <v>Si</v>
      </c>
      <c r="K31" s="128" t="str">
        <f>VLOOKUP(E31,VIP!$A$2:$O15220,6,0)</f>
        <v>SI</v>
      </c>
      <c r="L31" s="120" t="s">
        <v>2437</v>
      </c>
      <c r="M31" s="175" t="s">
        <v>2540</v>
      </c>
      <c r="N31" s="96" t="s">
        <v>2448</v>
      </c>
      <c r="O31" s="171" t="s">
        <v>2449</v>
      </c>
      <c r="P31" s="173"/>
      <c r="Q31" s="174">
        <v>44355.646527777775</v>
      </c>
    </row>
    <row r="32" spans="1:17" s="118" customFormat="1" ht="18" x14ac:dyDescent="0.25">
      <c r="A32" s="128" t="str">
        <f>VLOOKUP(E32,'LISTADO ATM'!$A$2:$C$902,3,0)</f>
        <v>DISTRITO NACIONAL</v>
      </c>
      <c r="B32" s="112" t="s">
        <v>2682</v>
      </c>
      <c r="C32" s="97">
        <v>44414.45925925926</v>
      </c>
      <c r="D32" s="97" t="s">
        <v>2444</v>
      </c>
      <c r="E32" s="147">
        <v>559</v>
      </c>
      <c r="F32" s="128" t="str">
        <f>VLOOKUP(E32,VIP!$A$2:$O14796,2,0)</f>
        <v>DRBR559</v>
      </c>
      <c r="G32" s="128" t="str">
        <f>VLOOKUP(E32,'LISTADO ATM'!$A$2:$B$901,2,0)</f>
        <v xml:space="preserve">ATM UNP Metro I </v>
      </c>
      <c r="H32" s="128" t="str">
        <f>VLOOKUP(E32,VIP!$A$2:$O19757,7,FALSE)</f>
        <v>Si</v>
      </c>
      <c r="I32" s="128" t="str">
        <f>VLOOKUP(E32,VIP!$A$2:$O11722,8,FALSE)</f>
        <v>Si</v>
      </c>
      <c r="J32" s="128" t="str">
        <f>VLOOKUP(E32,VIP!$A$2:$O11672,8,FALSE)</f>
        <v>Si</v>
      </c>
      <c r="K32" s="128" t="str">
        <f>VLOOKUP(E32,VIP!$A$2:$O15246,6,0)</f>
        <v>SI</v>
      </c>
      <c r="L32" s="120" t="s">
        <v>2437</v>
      </c>
      <c r="M32" s="175" t="s">
        <v>2540</v>
      </c>
      <c r="N32" s="96" t="s">
        <v>2448</v>
      </c>
      <c r="O32" s="171" t="s">
        <v>2449</v>
      </c>
      <c r="P32" s="173"/>
      <c r="Q32" s="174">
        <v>44355.65347222222</v>
      </c>
    </row>
    <row r="33" spans="1:17" s="118" customFormat="1" ht="18" x14ac:dyDescent="0.25">
      <c r="A33" s="128" t="str">
        <f>VLOOKUP(E33,'LISTADO ATM'!$A$2:$C$902,3,0)</f>
        <v>SUR</v>
      </c>
      <c r="B33" s="112" t="s">
        <v>2621</v>
      </c>
      <c r="C33" s="97">
        <v>44413.346215277779</v>
      </c>
      <c r="D33" s="97" t="s">
        <v>2176</v>
      </c>
      <c r="E33" s="147">
        <v>101</v>
      </c>
      <c r="F33" s="128" t="str">
        <f>VLOOKUP(E33,VIP!$A$2:$O14879,2,0)</f>
        <v>DRBR101</v>
      </c>
      <c r="G33" s="128" t="str">
        <f>VLOOKUP(E33,'LISTADO ATM'!$A$2:$B$901,2,0)</f>
        <v xml:space="preserve">ATM Oficina San Juan de la Maguana I </v>
      </c>
      <c r="H33" s="128" t="str">
        <f>VLOOKUP(E33,VIP!$A$2:$O19840,7,FALSE)</f>
        <v>Si</v>
      </c>
      <c r="I33" s="128" t="str">
        <f>VLOOKUP(E33,VIP!$A$2:$O11805,8,FALSE)</f>
        <v>Si</v>
      </c>
      <c r="J33" s="128" t="str">
        <f>VLOOKUP(E33,VIP!$A$2:$O11755,8,FALSE)</f>
        <v>Si</v>
      </c>
      <c r="K33" s="128" t="str">
        <f>VLOOKUP(E33,VIP!$A$2:$O15329,6,0)</f>
        <v>SI</v>
      </c>
      <c r="L33" s="120" t="s">
        <v>2615</v>
      </c>
      <c r="M33" s="175" t="s">
        <v>2540</v>
      </c>
      <c r="N33" s="96" t="s">
        <v>2448</v>
      </c>
      <c r="O33" s="171" t="s">
        <v>2450</v>
      </c>
      <c r="P33" s="96"/>
      <c r="Q33" s="174">
        <v>44355.647222222222</v>
      </c>
    </row>
    <row r="34" spans="1:17" s="118" customFormat="1" ht="18" x14ac:dyDescent="0.25">
      <c r="A34" s="128" t="str">
        <f>VLOOKUP(E34,'LISTADO ATM'!$A$2:$C$902,3,0)</f>
        <v>DISTRITO NACIONAL</v>
      </c>
      <c r="B34" s="112" t="s">
        <v>2685</v>
      </c>
      <c r="C34" s="97">
        <v>44414.447939814818</v>
      </c>
      <c r="D34" s="97" t="s">
        <v>2464</v>
      </c>
      <c r="E34" s="147">
        <v>12</v>
      </c>
      <c r="F34" s="128" t="str">
        <f>VLOOKUP(E34,VIP!$A$2:$O14773,2,0)</f>
        <v>DRBR012</v>
      </c>
      <c r="G34" s="128" t="str">
        <f>VLOOKUP(E34,'LISTADO ATM'!$A$2:$B$901,2,0)</f>
        <v xml:space="preserve">ATM Comercial Ganadera (San Isidro) </v>
      </c>
      <c r="H34" s="128" t="str">
        <f>VLOOKUP(E34,VIP!$A$2:$O19734,7,FALSE)</f>
        <v>Si</v>
      </c>
      <c r="I34" s="128" t="str">
        <f>VLOOKUP(E34,VIP!$A$2:$O11699,8,FALSE)</f>
        <v>No</v>
      </c>
      <c r="J34" s="128" t="str">
        <f>VLOOKUP(E34,VIP!$A$2:$O11649,8,FALSE)</f>
        <v>No</v>
      </c>
      <c r="K34" s="128" t="str">
        <f>VLOOKUP(E34,VIP!$A$2:$O15223,6,0)</f>
        <v>NO</v>
      </c>
      <c r="L34" s="120" t="s">
        <v>2686</v>
      </c>
      <c r="M34" s="175" t="s">
        <v>2540</v>
      </c>
      <c r="N34" s="175" t="s">
        <v>2687</v>
      </c>
      <c r="O34" s="171" t="s">
        <v>2688</v>
      </c>
      <c r="P34" s="171" t="s">
        <v>2705</v>
      </c>
      <c r="Q34" s="174">
        <v>44355.481249999997</v>
      </c>
    </row>
    <row r="35" spans="1:17" s="118" customFormat="1" ht="18" x14ac:dyDescent="0.25">
      <c r="A35" s="128" t="str">
        <f>VLOOKUP(E35,'LISTADO ATM'!$A$2:$C$902,3,0)</f>
        <v>NORTE</v>
      </c>
      <c r="B35" s="112" t="s">
        <v>2692</v>
      </c>
      <c r="C35" s="97">
        <v>44414.44604166667</v>
      </c>
      <c r="D35" s="97" t="s">
        <v>2464</v>
      </c>
      <c r="E35" s="119">
        <v>854</v>
      </c>
      <c r="F35" s="128" t="str">
        <f>VLOOKUP(E35,VIP!$A$2:$O14776,2,0)</f>
        <v>DRBR854</v>
      </c>
      <c r="G35" s="128" t="str">
        <f>VLOOKUP(E35,'LISTADO ATM'!$A$2:$B$901,2,0)</f>
        <v xml:space="preserve">ATM Centro Comercial Blanco Batista </v>
      </c>
      <c r="H35" s="128" t="str">
        <f>VLOOKUP(E35,VIP!$A$2:$O19737,7,FALSE)</f>
        <v>Si</v>
      </c>
      <c r="I35" s="128" t="str">
        <f>VLOOKUP(E35,VIP!$A$2:$O11702,8,FALSE)</f>
        <v>Si</v>
      </c>
      <c r="J35" s="128" t="str">
        <f>VLOOKUP(E35,VIP!$A$2:$O11652,8,FALSE)</f>
        <v>Si</v>
      </c>
      <c r="K35" s="128" t="str">
        <f>VLOOKUP(E35,VIP!$A$2:$O15226,6,0)</f>
        <v>NO</v>
      </c>
      <c r="L35" s="120" t="s">
        <v>2690</v>
      </c>
      <c r="M35" s="175" t="s">
        <v>2540</v>
      </c>
      <c r="N35" s="175" t="s">
        <v>2687</v>
      </c>
      <c r="O35" s="171" t="s">
        <v>2688</v>
      </c>
      <c r="P35" s="171" t="s">
        <v>2705</v>
      </c>
      <c r="Q35" s="174">
        <v>44355.463888888888</v>
      </c>
    </row>
    <row r="36" spans="1:17" s="118" customFormat="1" ht="18" x14ac:dyDescent="0.25">
      <c r="A36" s="128" t="str">
        <f>VLOOKUP(E36,'LISTADO ATM'!$A$2:$C$902,3,0)</f>
        <v>NORTE</v>
      </c>
      <c r="B36" s="112" t="s">
        <v>2693</v>
      </c>
      <c r="C36" s="97">
        <v>44414.445393518516</v>
      </c>
      <c r="D36" s="97" t="s">
        <v>2464</v>
      </c>
      <c r="E36" s="147">
        <v>91</v>
      </c>
      <c r="F36" s="128" t="str">
        <f>VLOOKUP(E36,VIP!$A$2:$O14777,2,0)</f>
        <v>DRBR091</v>
      </c>
      <c r="G36" s="128" t="str">
        <f>VLOOKUP(E36,'LISTADO ATM'!$A$2:$B$901,2,0)</f>
        <v xml:space="preserve">ATM UNP Villa Isabela </v>
      </c>
      <c r="H36" s="128" t="str">
        <f>VLOOKUP(E36,VIP!$A$2:$O19738,7,FALSE)</f>
        <v>Si</v>
      </c>
      <c r="I36" s="128" t="str">
        <f>VLOOKUP(E36,VIP!$A$2:$O11703,8,FALSE)</f>
        <v>Si</v>
      </c>
      <c r="J36" s="128" t="str">
        <f>VLOOKUP(E36,VIP!$A$2:$O11653,8,FALSE)</f>
        <v>Si</v>
      </c>
      <c r="K36" s="128" t="str">
        <f>VLOOKUP(E36,VIP!$A$2:$O15227,6,0)</f>
        <v>NO</v>
      </c>
      <c r="L36" s="120" t="s">
        <v>2690</v>
      </c>
      <c r="M36" s="175" t="s">
        <v>2540</v>
      </c>
      <c r="N36" s="175" t="s">
        <v>2687</v>
      </c>
      <c r="O36" s="171" t="s">
        <v>2688</v>
      </c>
      <c r="P36" s="171" t="s">
        <v>2705</v>
      </c>
      <c r="Q36" s="174">
        <v>44355.479861111111</v>
      </c>
    </row>
    <row r="37" spans="1:17" s="118" customFormat="1" ht="18" x14ac:dyDescent="0.25">
      <c r="A37" s="128" t="str">
        <f>VLOOKUP(E37,'LISTADO ATM'!$A$2:$C$902,3,0)</f>
        <v>DISTRITO NACIONAL</v>
      </c>
      <c r="B37" s="112" t="s">
        <v>2701</v>
      </c>
      <c r="C37" s="97">
        <v>44414.36482638889</v>
      </c>
      <c r="D37" s="97" t="s">
        <v>2464</v>
      </c>
      <c r="E37" s="147">
        <v>378</v>
      </c>
      <c r="F37" s="128" t="str">
        <f>VLOOKUP(E37,VIP!$A$2:$O14785,2,0)</f>
        <v>DRBR378</v>
      </c>
      <c r="G37" s="128" t="str">
        <f>VLOOKUP(E37,'LISTADO ATM'!$A$2:$B$901,2,0)</f>
        <v>ATM UNP Villa Flores</v>
      </c>
      <c r="H37" s="128" t="str">
        <f>VLOOKUP(E37,VIP!$A$2:$O19746,7,FALSE)</f>
        <v>N/A</v>
      </c>
      <c r="I37" s="128" t="str">
        <f>VLOOKUP(E37,VIP!$A$2:$O11711,8,FALSE)</f>
        <v>N/A</v>
      </c>
      <c r="J37" s="128" t="str">
        <f>VLOOKUP(E37,VIP!$A$2:$O11661,8,FALSE)</f>
        <v>N/A</v>
      </c>
      <c r="K37" s="128" t="str">
        <f>VLOOKUP(E37,VIP!$A$2:$O15235,6,0)</f>
        <v>N/A</v>
      </c>
      <c r="L37" s="120" t="s">
        <v>2690</v>
      </c>
      <c r="M37" s="175" t="s">
        <v>2540</v>
      </c>
      <c r="N37" s="175" t="s">
        <v>2687</v>
      </c>
      <c r="O37" s="171" t="s">
        <v>2688</v>
      </c>
      <c r="P37" s="171" t="s">
        <v>2705</v>
      </c>
      <c r="Q37" s="174">
        <v>44355.48333333333</v>
      </c>
    </row>
    <row r="38" spans="1:17" s="118" customFormat="1" ht="18" x14ac:dyDescent="0.25">
      <c r="A38" s="128" t="str">
        <f>VLOOKUP(E38,'LISTADO ATM'!$A$2:$C$902,3,0)</f>
        <v>DISTRITO NACIONAL</v>
      </c>
      <c r="B38" s="112" t="s">
        <v>2689</v>
      </c>
      <c r="C38" s="97">
        <v>44414.447175925925</v>
      </c>
      <c r="D38" s="97" t="s">
        <v>2464</v>
      </c>
      <c r="E38" s="147">
        <v>453</v>
      </c>
      <c r="F38" s="128" t="str">
        <f>VLOOKUP(E38,VIP!$A$2:$O14774,2,0)</f>
        <v>DRBR453</v>
      </c>
      <c r="G38" s="128" t="str">
        <f>VLOOKUP(E38,'LISTADO ATM'!$A$2:$B$901,2,0)</f>
        <v xml:space="preserve">ATM Autobanco Sarasota II </v>
      </c>
      <c r="H38" s="128" t="str">
        <f>VLOOKUP(E38,VIP!$A$2:$O19735,7,FALSE)</f>
        <v>Si</v>
      </c>
      <c r="I38" s="128" t="str">
        <f>VLOOKUP(E38,VIP!$A$2:$O11700,8,FALSE)</f>
        <v>Si</v>
      </c>
      <c r="J38" s="128" t="str">
        <f>VLOOKUP(E38,VIP!$A$2:$O11650,8,FALSE)</f>
        <v>Si</v>
      </c>
      <c r="K38" s="128" t="str">
        <f>VLOOKUP(E38,VIP!$A$2:$O15224,6,0)</f>
        <v>SI</v>
      </c>
      <c r="L38" s="120" t="s">
        <v>2690</v>
      </c>
      <c r="M38" s="175" t="s">
        <v>2540</v>
      </c>
      <c r="N38" s="175" t="s">
        <v>2687</v>
      </c>
      <c r="O38" s="171" t="s">
        <v>2688</v>
      </c>
      <c r="P38" s="171" t="s">
        <v>2705</v>
      </c>
      <c r="Q38" s="174">
        <v>44355.48333333333</v>
      </c>
    </row>
    <row r="39" spans="1:17" s="118" customFormat="1" ht="18" x14ac:dyDescent="0.25">
      <c r="A39" s="128" t="str">
        <f>VLOOKUP(E39,'LISTADO ATM'!$A$2:$C$902,3,0)</f>
        <v>ESTE</v>
      </c>
      <c r="B39" s="112" t="s">
        <v>2694</v>
      </c>
      <c r="C39" s="97">
        <v>44414.44427083333</v>
      </c>
      <c r="D39" s="97" t="s">
        <v>2464</v>
      </c>
      <c r="E39" s="147">
        <v>480</v>
      </c>
      <c r="F39" s="128" t="str">
        <f>VLOOKUP(E39,VIP!$A$2:$O14778,2,0)</f>
        <v>DRBR480</v>
      </c>
      <c r="G39" s="128" t="str">
        <f>VLOOKUP(E39,'LISTADO ATM'!$A$2:$B$901,2,0)</f>
        <v>ATM UNP Farmaconal Higuey</v>
      </c>
      <c r="H39" s="128" t="str">
        <f>VLOOKUP(E39,VIP!$A$2:$O19739,7,FALSE)</f>
        <v>N/A</v>
      </c>
      <c r="I39" s="128" t="str">
        <f>VLOOKUP(E39,VIP!$A$2:$O11704,8,FALSE)</f>
        <v>N/A</v>
      </c>
      <c r="J39" s="128" t="str">
        <f>VLOOKUP(E39,VIP!$A$2:$O11654,8,FALSE)</f>
        <v>N/A</v>
      </c>
      <c r="K39" s="128" t="str">
        <f>VLOOKUP(E39,VIP!$A$2:$O15228,6,0)</f>
        <v>N/A</v>
      </c>
      <c r="L39" s="120" t="s">
        <v>2690</v>
      </c>
      <c r="M39" s="175" t="s">
        <v>2540</v>
      </c>
      <c r="N39" s="175" t="s">
        <v>2687</v>
      </c>
      <c r="O39" s="171" t="s">
        <v>2688</v>
      </c>
      <c r="P39" s="173" t="s">
        <v>2705</v>
      </c>
      <c r="Q39" s="174">
        <v>44355.484027777777</v>
      </c>
    </row>
    <row r="40" spans="1:17" s="118" customFormat="1" ht="18" x14ac:dyDescent="0.25">
      <c r="A40" s="128" t="str">
        <f>VLOOKUP(E40,'LISTADO ATM'!$A$2:$C$902,3,0)</f>
        <v>NORTE</v>
      </c>
      <c r="B40" s="112" t="s">
        <v>2691</v>
      </c>
      <c r="C40" s="97">
        <v>44414.446631944447</v>
      </c>
      <c r="D40" s="97" t="s">
        <v>2464</v>
      </c>
      <c r="E40" s="147">
        <v>869</v>
      </c>
      <c r="F40" s="128" t="str">
        <f>VLOOKUP(E40,VIP!$A$2:$O14775,2,0)</f>
        <v>DRBR869</v>
      </c>
      <c r="G40" s="128" t="str">
        <f>VLOOKUP(E40,'LISTADO ATM'!$A$2:$B$901,2,0)</f>
        <v xml:space="preserve">ATM Estación Isla La Cueva (Cotuí) </v>
      </c>
      <c r="H40" s="128" t="str">
        <f>VLOOKUP(E40,VIP!$A$2:$O19736,7,FALSE)</f>
        <v>Si</v>
      </c>
      <c r="I40" s="128" t="str">
        <f>VLOOKUP(E40,VIP!$A$2:$O11701,8,FALSE)</f>
        <v>Si</v>
      </c>
      <c r="J40" s="128" t="str">
        <f>VLOOKUP(E40,VIP!$A$2:$O11651,8,FALSE)</f>
        <v>Si</v>
      </c>
      <c r="K40" s="128" t="str">
        <f>VLOOKUP(E40,VIP!$A$2:$O15225,6,0)</f>
        <v>NO</v>
      </c>
      <c r="L40" s="120" t="s">
        <v>2690</v>
      </c>
      <c r="M40" s="175" t="s">
        <v>2540</v>
      </c>
      <c r="N40" s="175" t="s">
        <v>2687</v>
      </c>
      <c r="O40" s="171" t="s">
        <v>2688</v>
      </c>
      <c r="P40" s="171" t="s">
        <v>2705</v>
      </c>
      <c r="Q40" s="174">
        <v>44355.486805555556</v>
      </c>
    </row>
    <row r="41" spans="1:17" s="118" customFormat="1" ht="18" x14ac:dyDescent="0.25">
      <c r="A41" s="128" t="str">
        <f>VLOOKUP(E41,'LISTADO ATM'!$A$2:$C$902,3,0)</f>
        <v>DISTRITO NACIONAL</v>
      </c>
      <c r="B41" s="112" t="s">
        <v>2725</v>
      </c>
      <c r="C41" s="97">
        <v>44414.563784722224</v>
      </c>
      <c r="D41" s="97" t="s">
        <v>2464</v>
      </c>
      <c r="E41" s="147">
        <v>706</v>
      </c>
      <c r="F41" s="128" t="str">
        <f>VLOOKUP(E41,VIP!$A$2:$O14785,2,0)</f>
        <v>DRBR706</v>
      </c>
      <c r="G41" s="128" t="str">
        <f>VLOOKUP(E41,'LISTADO ATM'!$A$2:$B$901,2,0)</f>
        <v xml:space="preserve">ATM S/M Pristine </v>
      </c>
      <c r="H41" s="128" t="str">
        <f>VLOOKUP(E41,VIP!$A$2:$O19746,7,FALSE)</f>
        <v>Si</v>
      </c>
      <c r="I41" s="128" t="str">
        <f>VLOOKUP(E41,VIP!$A$2:$O11711,8,FALSE)</f>
        <v>Si</v>
      </c>
      <c r="J41" s="128" t="str">
        <f>VLOOKUP(E41,VIP!$A$2:$O11661,8,FALSE)</f>
        <v>Si</v>
      </c>
      <c r="K41" s="128" t="str">
        <f>VLOOKUP(E41,VIP!$A$2:$O15235,6,0)</f>
        <v>NO</v>
      </c>
      <c r="L41" s="120" t="s">
        <v>2690</v>
      </c>
      <c r="M41" s="175" t="s">
        <v>2540</v>
      </c>
      <c r="N41" s="96" t="s">
        <v>2687</v>
      </c>
      <c r="O41" s="171" t="s">
        <v>2688</v>
      </c>
      <c r="P41" s="171" t="s">
        <v>2705</v>
      </c>
      <c r="Q41" s="174">
        <v>44355.642361111109</v>
      </c>
    </row>
    <row r="42" spans="1:17" s="118" customFormat="1" ht="18" x14ac:dyDescent="0.25">
      <c r="A42" s="128" t="str">
        <f>VLOOKUP(E42,'LISTADO ATM'!$A$2:$C$902,3,0)</f>
        <v>NORTE</v>
      </c>
      <c r="B42" s="112" t="s">
        <v>2726</v>
      </c>
      <c r="C42" s="97">
        <v>44414.562777777777</v>
      </c>
      <c r="D42" s="97" t="s">
        <v>2464</v>
      </c>
      <c r="E42" s="147">
        <v>172</v>
      </c>
      <c r="F42" s="130" t="str">
        <f>VLOOKUP(E42,VIP!$A$2:$O14786,2,0)</f>
        <v>DRBR172</v>
      </c>
      <c r="G42" s="130" t="str">
        <f>VLOOKUP(E42,'LISTADO ATM'!$A$2:$B$901,2,0)</f>
        <v xml:space="preserve">ATM UNP Guaucí </v>
      </c>
      <c r="H42" s="128" t="str">
        <f>VLOOKUP(E42,VIP!$A$2:$O19747,7,FALSE)</f>
        <v>Si</v>
      </c>
      <c r="I42" s="128" t="str">
        <f>VLOOKUP(E42,VIP!$A$2:$O11712,8,FALSE)</f>
        <v>Si</v>
      </c>
      <c r="J42" s="128" t="str">
        <f>VLOOKUP(E42,VIP!$A$2:$O11662,8,FALSE)</f>
        <v>Si</v>
      </c>
      <c r="K42" s="128" t="str">
        <f>VLOOKUP(E42,VIP!$A$2:$O15236,6,0)</f>
        <v>NO</v>
      </c>
      <c r="L42" s="120" t="s">
        <v>2690</v>
      </c>
      <c r="M42" s="175" t="s">
        <v>2540</v>
      </c>
      <c r="N42" s="96" t="s">
        <v>2687</v>
      </c>
      <c r="O42" s="171" t="s">
        <v>2688</v>
      </c>
      <c r="P42" s="173" t="s">
        <v>2705</v>
      </c>
      <c r="Q42" s="174">
        <v>44355.650694444441</v>
      </c>
    </row>
    <row r="43" spans="1:17" s="118" customFormat="1" ht="18" x14ac:dyDescent="0.25">
      <c r="A43" s="128" t="str">
        <f>VLOOKUP(E43,'LISTADO ATM'!$A$2:$C$902,3,0)</f>
        <v>DISTRITO NACIONAL</v>
      </c>
      <c r="B43" s="112" t="s">
        <v>2716</v>
      </c>
      <c r="C43" s="97">
        <v>44414.629826388889</v>
      </c>
      <c r="D43" s="97" t="s">
        <v>2464</v>
      </c>
      <c r="E43" s="147">
        <v>734</v>
      </c>
      <c r="F43" s="128" t="str">
        <f>VLOOKUP(E43,VIP!$A$2:$O14777,2,0)</f>
        <v>DRBR178</v>
      </c>
      <c r="G43" s="128" t="str">
        <f>VLOOKUP(E43,'LISTADO ATM'!$A$2:$B$901,2,0)</f>
        <v xml:space="preserve">ATM Oficina Independencia I </v>
      </c>
      <c r="H43" s="128" t="str">
        <f>VLOOKUP(E43,VIP!$A$2:$O19738,7,FALSE)</f>
        <v>Si</v>
      </c>
      <c r="I43" s="128" t="str">
        <f>VLOOKUP(E43,VIP!$A$2:$O11703,8,FALSE)</f>
        <v>Si</v>
      </c>
      <c r="J43" s="128" t="str">
        <f>VLOOKUP(E43,VIP!$A$2:$O11653,8,FALSE)</f>
        <v>Si</v>
      </c>
      <c r="K43" s="128" t="str">
        <f>VLOOKUP(E43,VIP!$A$2:$O15227,6,0)</f>
        <v>SI</v>
      </c>
      <c r="L43" s="120" t="s">
        <v>2690</v>
      </c>
      <c r="M43" s="175" t="s">
        <v>2540</v>
      </c>
      <c r="N43" s="96" t="s">
        <v>2687</v>
      </c>
      <c r="O43" s="171" t="s">
        <v>2688</v>
      </c>
      <c r="P43" s="173" t="s">
        <v>2705</v>
      </c>
      <c r="Q43" s="174">
        <v>44355.652083333334</v>
      </c>
    </row>
    <row r="44" spans="1:17" s="118" customFormat="1" ht="18" x14ac:dyDescent="0.25">
      <c r="A44" s="128" t="str">
        <f>VLOOKUP(E44,'LISTADO ATM'!$A$2:$C$902,3,0)</f>
        <v>NORTE</v>
      </c>
      <c r="B44" s="112" t="s">
        <v>2723</v>
      </c>
      <c r="C44" s="97">
        <v>44414.565486111111</v>
      </c>
      <c r="D44" s="97" t="s">
        <v>2464</v>
      </c>
      <c r="E44" s="147">
        <v>775</v>
      </c>
      <c r="F44" s="128" t="str">
        <f>VLOOKUP(E44,VIP!$A$2:$O14783,2,0)</f>
        <v>DRBR450</v>
      </c>
      <c r="G44" s="128" t="str">
        <f>VLOOKUP(E44,'LISTADO ATM'!$A$2:$B$901,2,0)</f>
        <v xml:space="preserve">ATM S/M Lilo (Montecristi) </v>
      </c>
      <c r="H44" s="128" t="str">
        <f>VLOOKUP(E44,VIP!$A$2:$O19744,7,FALSE)</f>
        <v>Si</v>
      </c>
      <c r="I44" s="128" t="str">
        <f>VLOOKUP(E44,VIP!$A$2:$O11709,8,FALSE)</f>
        <v>Si</v>
      </c>
      <c r="J44" s="128" t="str">
        <f>VLOOKUP(E44,VIP!$A$2:$O11659,8,FALSE)</f>
        <v>Si</v>
      </c>
      <c r="K44" s="128" t="str">
        <f>VLOOKUP(E44,VIP!$A$2:$O15233,6,0)</f>
        <v>NO</v>
      </c>
      <c r="L44" s="120" t="s">
        <v>2690</v>
      </c>
      <c r="M44" s="175" t="s">
        <v>2540</v>
      </c>
      <c r="N44" s="96" t="s">
        <v>2687</v>
      </c>
      <c r="O44" s="171" t="s">
        <v>2688</v>
      </c>
      <c r="P44" s="173" t="s">
        <v>2705</v>
      </c>
      <c r="Q44" s="174">
        <v>44355.65347222222</v>
      </c>
    </row>
    <row r="45" spans="1:17" s="118" customFormat="1" ht="18" x14ac:dyDescent="0.25">
      <c r="A45" s="128" t="str">
        <f>VLOOKUP(E45,'LISTADO ATM'!$A$2:$C$902,3,0)</f>
        <v>ESTE</v>
      </c>
      <c r="B45" s="112" t="s">
        <v>2684</v>
      </c>
      <c r="C45" s="97">
        <v>44414.448530092595</v>
      </c>
      <c r="D45" s="97" t="s">
        <v>2176</v>
      </c>
      <c r="E45" s="147">
        <v>158</v>
      </c>
      <c r="F45" s="128" t="str">
        <f>VLOOKUP(E45,VIP!$A$2:$O14772,2,0)</f>
        <v>DRBR158</v>
      </c>
      <c r="G45" s="128" t="str">
        <f>VLOOKUP(E45,'LISTADO ATM'!$A$2:$B$901,2,0)</f>
        <v xml:space="preserve">ATM Oficina Romana Norte </v>
      </c>
      <c r="H45" s="128" t="str">
        <f>VLOOKUP(E45,VIP!$A$2:$O19733,7,FALSE)</f>
        <v>Si</v>
      </c>
      <c r="I45" s="128" t="str">
        <f>VLOOKUP(E45,VIP!$A$2:$O11698,8,FALSE)</f>
        <v>Si</v>
      </c>
      <c r="J45" s="128" t="str">
        <f>VLOOKUP(E45,VIP!$A$2:$O11648,8,FALSE)</f>
        <v>Si</v>
      </c>
      <c r="K45" s="128" t="str">
        <f>VLOOKUP(E45,VIP!$A$2:$O15222,6,0)</f>
        <v>SI</v>
      </c>
      <c r="L45" s="120" t="s">
        <v>2680</v>
      </c>
      <c r="M45" s="175" t="s">
        <v>2540</v>
      </c>
      <c r="N45" s="96" t="s">
        <v>2448</v>
      </c>
      <c r="O45" s="171" t="s">
        <v>2450</v>
      </c>
      <c r="P45" s="173" t="s">
        <v>2706</v>
      </c>
      <c r="Q45" s="174">
        <v>44355.48541666667</v>
      </c>
    </row>
    <row r="46" spans="1:17" s="118" customFormat="1" ht="18" x14ac:dyDescent="0.25">
      <c r="A46" s="128" t="str">
        <f>VLOOKUP(E46,'LISTADO ATM'!$A$2:$C$902,3,0)</f>
        <v>DISTRITO NACIONAL</v>
      </c>
      <c r="B46" s="112" t="s">
        <v>2679</v>
      </c>
      <c r="C46" s="97">
        <v>44414.462175925924</v>
      </c>
      <c r="D46" s="97" t="s">
        <v>2176</v>
      </c>
      <c r="E46" s="147">
        <v>243</v>
      </c>
      <c r="F46" s="128" t="str">
        <f>VLOOKUP(E46,VIP!$A$2:$O14768,2,0)</f>
        <v>DRBR243</v>
      </c>
      <c r="G46" s="128" t="str">
        <f>VLOOKUP(E46,'LISTADO ATM'!$A$2:$B$901,2,0)</f>
        <v xml:space="preserve">ATM Autoservicio Plaza Central  </v>
      </c>
      <c r="H46" s="128" t="str">
        <f>VLOOKUP(E46,VIP!$A$2:$O19729,7,FALSE)</f>
        <v>Si</v>
      </c>
      <c r="I46" s="128" t="str">
        <f>VLOOKUP(E46,VIP!$A$2:$O11694,8,FALSE)</f>
        <v>Si</v>
      </c>
      <c r="J46" s="128" t="str">
        <f>VLOOKUP(E46,VIP!$A$2:$O11644,8,FALSE)</f>
        <v>Si</v>
      </c>
      <c r="K46" s="128" t="str">
        <f>VLOOKUP(E46,VIP!$A$2:$O15218,6,0)</f>
        <v>SI</v>
      </c>
      <c r="L46" s="120" t="s">
        <v>2680</v>
      </c>
      <c r="M46" s="175" t="s">
        <v>2540</v>
      </c>
      <c r="N46" s="96" t="s">
        <v>2448</v>
      </c>
      <c r="O46" s="171" t="s">
        <v>2450</v>
      </c>
      <c r="P46" s="173" t="s">
        <v>2706</v>
      </c>
      <c r="Q46" s="174">
        <v>44355.487500000003</v>
      </c>
    </row>
    <row r="47" spans="1:17" s="118" customFormat="1" ht="18" x14ac:dyDescent="0.25">
      <c r="A47" s="128" t="str">
        <f>VLOOKUP(E47,'LISTADO ATM'!$A$2:$C$902,3,0)</f>
        <v>DISTRITO NACIONAL</v>
      </c>
      <c r="B47" s="112" t="s">
        <v>2730</v>
      </c>
      <c r="C47" s="97">
        <v>44414.543124999997</v>
      </c>
      <c r="D47" s="97" t="s">
        <v>2176</v>
      </c>
      <c r="E47" s="147">
        <v>743</v>
      </c>
      <c r="F47" s="128" t="str">
        <f>VLOOKUP(E47,VIP!$A$2:$O14789,2,0)</f>
        <v>DRBR287</v>
      </c>
      <c r="G47" s="128" t="str">
        <f>VLOOKUP(E47,'LISTADO ATM'!$A$2:$B$901,2,0)</f>
        <v xml:space="preserve">ATM Oficina Los Frailes </v>
      </c>
      <c r="H47" s="128" t="str">
        <f>VLOOKUP(E47,VIP!$A$2:$O19750,7,FALSE)</f>
        <v>Si</v>
      </c>
      <c r="I47" s="128" t="str">
        <f>VLOOKUP(E47,VIP!$A$2:$O11715,8,FALSE)</f>
        <v>Si</v>
      </c>
      <c r="J47" s="128" t="str">
        <f>VLOOKUP(E47,VIP!$A$2:$O11665,8,FALSE)</f>
        <v>Si</v>
      </c>
      <c r="K47" s="128" t="str">
        <f>VLOOKUP(E47,VIP!$A$2:$O15239,6,0)</f>
        <v>SI</v>
      </c>
      <c r="L47" s="120" t="s">
        <v>2680</v>
      </c>
      <c r="M47" s="175" t="s">
        <v>2540</v>
      </c>
      <c r="N47" s="96" t="s">
        <v>2687</v>
      </c>
      <c r="O47" s="171" t="s">
        <v>2450</v>
      </c>
      <c r="P47" s="173" t="s">
        <v>2706</v>
      </c>
      <c r="Q47" s="174">
        <v>44355.654166666667</v>
      </c>
    </row>
    <row r="48" spans="1:17" s="118" customFormat="1" ht="18" x14ac:dyDescent="0.25">
      <c r="A48" s="128" t="str">
        <f>VLOOKUP(E48,'LISTADO ATM'!$A$2:$C$902,3,0)</f>
        <v>DISTRITO NACIONAL</v>
      </c>
      <c r="B48" s="112" t="s">
        <v>2679</v>
      </c>
      <c r="C48" s="97">
        <v>44414.462175925924</v>
      </c>
      <c r="D48" s="97" t="s">
        <v>2176</v>
      </c>
      <c r="E48" s="147">
        <v>243</v>
      </c>
      <c r="F48" s="128" t="str">
        <f>VLOOKUP(E48,VIP!$A$2:$O14794,2,0)</f>
        <v>DRBR243</v>
      </c>
      <c r="G48" s="128" t="str">
        <f>VLOOKUP(E48,'LISTADO ATM'!$A$2:$B$901,2,0)</f>
        <v xml:space="preserve">ATM Autoservicio Plaza Central  </v>
      </c>
      <c r="H48" s="128" t="str">
        <f>VLOOKUP(E48,VIP!$A$2:$O19755,7,FALSE)</f>
        <v>Si</v>
      </c>
      <c r="I48" s="128" t="str">
        <f>VLOOKUP(E48,VIP!$A$2:$O11720,8,FALSE)</f>
        <v>Si</v>
      </c>
      <c r="J48" s="128" t="str">
        <f>VLOOKUP(E48,VIP!$A$2:$O11670,8,FALSE)</f>
        <v>Si</v>
      </c>
      <c r="K48" s="128" t="str">
        <f>VLOOKUP(E48,VIP!$A$2:$O15244,6,0)</f>
        <v>SI</v>
      </c>
      <c r="L48" s="120" t="s">
        <v>2680</v>
      </c>
      <c r="M48" s="175" t="s">
        <v>2540</v>
      </c>
      <c r="N48" s="96" t="s">
        <v>2687</v>
      </c>
      <c r="O48" s="128" t="s">
        <v>2450</v>
      </c>
      <c r="P48" s="173" t="s">
        <v>2706</v>
      </c>
      <c r="Q48" s="174">
        <v>44355.654861111114</v>
      </c>
    </row>
    <row r="49" spans="1:23" s="118" customFormat="1" ht="18" x14ac:dyDescent="0.25">
      <c r="A49" s="129" t="str">
        <f>VLOOKUP(E49,'LISTADO ATM'!$A$2:$C$902,3,0)</f>
        <v>NORTE</v>
      </c>
      <c r="B49" s="112" t="s">
        <v>2627</v>
      </c>
      <c r="C49" s="97">
        <v>44413.58898148148</v>
      </c>
      <c r="D49" s="97" t="s">
        <v>2464</v>
      </c>
      <c r="E49" s="147">
        <v>643</v>
      </c>
      <c r="F49" s="129" t="str">
        <f>VLOOKUP(E49,VIP!$A$2:$O14882,2,0)</f>
        <v>DRBR127</v>
      </c>
      <c r="G49" s="129" t="str">
        <f>VLOOKUP(E49,'LISTADO ATM'!$A$2:$B$901,2,0)</f>
        <v xml:space="preserve">ATM Oficina Valerio </v>
      </c>
      <c r="H49" s="129" t="str">
        <f>VLOOKUP(E49,VIP!$A$2:$O19843,7,FALSE)</f>
        <v>Si</v>
      </c>
      <c r="I49" s="129" t="str">
        <f>VLOOKUP(E49,VIP!$A$2:$O11808,8,FALSE)</f>
        <v>No</v>
      </c>
      <c r="J49" s="129" t="str">
        <f>VLOOKUP(E49,VIP!$A$2:$O11758,8,FALSE)</f>
        <v>No</v>
      </c>
      <c r="K49" s="129" t="str">
        <f>VLOOKUP(E49,VIP!$A$2:$O15332,6,0)</f>
        <v>NO</v>
      </c>
      <c r="L49" s="120" t="s">
        <v>2413</v>
      </c>
      <c r="M49" s="175" t="s">
        <v>2540</v>
      </c>
      <c r="N49" s="96" t="s">
        <v>2448</v>
      </c>
      <c r="O49" s="171" t="s">
        <v>2622</v>
      </c>
      <c r="P49" s="173"/>
      <c r="Q49" s="174">
        <v>44355.48541666667</v>
      </c>
    </row>
    <row r="50" spans="1:23" s="118" customFormat="1" ht="18" x14ac:dyDescent="0.25">
      <c r="A50" s="129" t="str">
        <f>VLOOKUP(E50,'LISTADO ATM'!$A$2:$C$902,3,0)</f>
        <v>ESTE</v>
      </c>
      <c r="B50" s="112" t="s">
        <v>2696</v>
      </c>
      <c r="C50" s="97">
        <v>44414.430011574077</v>
      </c>
      <c r="D50" s="97" t="s">
        <v>2444</v>
      </c>
      <c r="E50" s="147">
        <v>660</v>
      </c>
      <c r="F50" s="129" t="str">
        <f>VLOOKUP(E50,VIP!$A$2:$O14780,2,0)</f>
        <v>DRBR660</v>
      </c>
      <c r="G50" s="129" t="str">
        <f>VLOOKUP(E50,'LISTADO ATM'!$A$2:$B$901,2,0)</f>
        <v>ATM Romana Norte II</v>
      </c>
      <c r="H50" s="129" t="str">
        <f>VLOOKUP(E50,VIP!$A$2:$O19741,7,FALSE)</f>
        <v>N/A</v>
      </c>
      <c r="I50" s="129" t="str">
        <f>VLOOKUP(E50,VIP!$A$2:$O11706,8,FALSE)</f>
        <v>N/A</v>
      </c>
      <c r="J50" s="129" t="str">
        <f>VLOOKUP(E50,VIP!$A$2:$O11656,8,FALSE)</f>
        <v>N/A</v>
      </c>
      <c r="K50" s="129" t="str">
        <f>VLOOKUP(E50,VIP!$A$2:$O15230,6,0)</f>
        <v>N/A</v>
      </c>
      <c r="L50" s="120" t="s">
        <v>2413</v>
      </c>
      <c r="M50" s="175" t="s">
        <v>2540</v>
      </c>
      <c r="N50" s="96" t="s">
        <v>2448</v>
      </c>
      <c r="O50" s="171" t="s">
        <v>2449</v>
      </c>
      <c r="P50" s="173"/>
      <c r="Q50" s="174">
        <v>44355.486111111109</v>
      </c>
    </row>
    <row r="51" spans="1:23" s="118" customFormat="1" ht="18" x14ac:dyDescent="0.25">
      <c r="A51" s="129" t="str">
        <f>VLOOKUP(E51,'LISTADO ATM'!$A$2:$C$902,3,0)</f>
        <v>SUR</v>
      </c>
      <c r="B51" s="112" t="s">
        <v>2657</v>
      </c>
      <c r="C51" s="97">
        <v>44413.749895833331</v>
      </c>
      <c r="D51" s="97" t="s">
        <v>2464</v>
      </c>
      <c r="E51" s="147">
        <v>764</v>
      </c>
      <c r="F51" s="129" t="str">
        <f>VLOOKUP(E51,VIP!$A$2:$O14900,2,0)</f>
        <v>DRBR451</v>
      </c>
      <c r="G51" s="129" t="str">
        <f>VLOOKUP(E51,'LISTADO ATM'!$A$2:$B$901,2,0)</f>
        <v xml:space="preserve">ATM Oficina Elías Piña </v>
      </c>
      <c r="H51" s="129" t="str">
        <f>VLOOKUP(E51,VIP!$A$2:$O19861,7,FALSE)</f>
        <v>Si</v>
      </c>
      <c r="I51" s="129" t="str">
        <f>VLOOKUP(E51,VIP!$A$2:$O11826,8,FALSE)</f>
        <v>Si</v>
      </c>
      <c r="J51" s="129" t="str">
        <f>VLOOKUP(E51,VIP!$A$2:$O11776,8,FALSE)</f>
        <v>Si</v>
      </c>
      <c r="K51" s="129" t="str">
        <f>VLOOKUP(E51,VIP!$A$2:$O15350,6,0)</f>
        <v>NO</v>
      </c>
      <c r="L51" s="120" t="s">
        <v>2413</v>
      </c>
      <c r="M51" s="175" t="s">
        <v>2540</v>
      </c>
      <c r="N51" s="96" t="s">
        <v>2448</v>
      </c>
      <c r="O51" s="171" t="s">
        <v>2465</v>
      </c>
      <c r="P51" s="173"/>
      <c r="Q51" s="174">
        <v>44355.486111111109</v>
      </c>
    </row>
    <row r="52" spans="1:23" s="118" customFormat="1" ht="18" x14ac:dyDescent="0.25">
      <c r="A52" s="129" t="str">
        <f>VLOOKUP(E52,'LISTADO ATM'!$A$2:$C$902,3,0)</f>
        <v>NORTE</v>
      </c>
      <c r="B52" s="112" t="s">
        <v>2650</v>
      </c>
      <c r="C52" s="97">
        <v>44413.785439814812</v>
      </c>
      <c r="D52" s="97" t="s">
        <v>2464</v>
      </c>
      <c r="E52" s="147">
        <v>256</v>
      </c>
      <c r="F52" s="130" t="str">
        <f>VLOOKUP(E52,VIP!$A$2:$O14890,2,0)</f>
        <v>DRBR256</v>
      </c>
      <c r="G52" s="130" t="str">
        <f>VLOOKUP(E52,'LISTADO ATM'!$A$2:$B$901,2,0)</f>
        <v xml:space="preserve">ATM Oficina Licey Al Medio </v>
      </c>
      <c r="H52" s="129" t="str">
        <f>VLOOKUP(E52,VIP!$A$2:$O19851,7,FALSE)</f>
        <v>Si</v>
      </c>
      <c r="I52" s="129" t="str">
        <f>VLOOKUP(E52,VIP!$A$2:$O11816,8,FALSE)</f>
        <v>Si</v>
      </c>
      <c r="J52" s="129" t="str">
        <f>VLOOKUP(E52,VIP!$A$2:$O11766,8,FALSE)</f>
        <v>Si</v>
      </c>
      <c r="K52" s="129" t="str">
        <f>VLOOKUP(E52,VIP!$A$2:$O15340,6,0)</f>
        <v>NO</v>
      </c>
      <c r="L52" s="120" t="s">
        <v>2413</v>
      </c>
      <c r="M52" s="175" t="s">
        <v>2540</v>
      </c>
      <c r="N52" s="96" t="s">
        <v>2448</v>
      </c>
      <c r="O52" s="171" t="s">
        <v>2465</v>
      </c>
      <c r="P52" s="173"/>
      <c r="Q52" s="174">
        <v>44355.487500000003</v>
      </c>
    </row>
    <row r="53" spans="1:23" s="118" customFormat="1" ht="18" x14ac:dyDescent="0.25">
      <c r="A53" s="129" t="str">
        <f>VLOOKUP(E53,'LISTADO ATM'!$A$2:$C$902,3,0)</f>
        <v>ESTE</v>
      </c>
      <c r="B53" s="112" t="s">
        <v>2676</v>
      </c>
      <c r="C53" s="97">
        <v>44414.315092592595</v>
      </c>
      <c r="D53" s="97" t="s">
        <v>2464</v>
      </c>
      <c r="E53" s="147">
        <v>268</v>
      </c>
      <c r="F53" s="130" t="str">
        <f>VLOOKUP(E53,VIP!$A$2:$O14773,2,0)</f>
        <v>DRBR268</v>
      </c>
      <c r="G53" s="130" t="str">
        <f>VLOOKUP(E53,'LISTADO ATM'!$A$2:$B$901,2,0)</f>
        <v xml:space="preserve">ATM Autobanco La Altagracia (Higuey) </v>
      </c>
      <c r="H53" s="129" t="str">
        <f>VLOOKUP(E53,VIP!$A$2:$O19734,7,FALSE)</f>
        <v>Si</v>
      </c>
      <c r="I53" s="129" t="str">
        <f>VLOOKUP(E53,VIP!$A$2:$O11699,8,FALSE)</f>
        <v>Si</v>
      </c>
      <c r="J53" s="129" t="str">
        <f>VLOOKUP(E53,VIP!$A$2:$O11649,8,FALSE)</f>
        <v>Si</v>
      </c>
      <c r="K53" s="129" t="str">
        <f>VLOOKUP(E53,VIP!$A$2:$O15223,6,0)</f>
        <v>NO</v>
      </c>
      <c r="L53" s="120" t="s">
        <v>2413</v>
      </c>
      <c r="M53" s="175" t="s">
        <v>2540</v>
      </c>
      <c r="N53" s="96" t="s">
        <v>2448</v>
      </c>
      <c r="O53" s="171" t="s">
        <v>2622</v>
      </c>
      <c r="P53" s="171"/>
      <c r="Q53" s="174">
        <v>44355.487500000003</v>
      </c>
    </row>
    <row r="54" spans="1:23" ht="18" x14ac:dyDescent="0.25">
      <c r="A54" s="131" t="str">
        <f>VLOOKUP(E54,'LISTADO ATM'!$A$2:$C$902,3,0)</f>
        <v>NORTE</v>
      </c>
      <c r="B54" s="112" t="s">
        <v>2628</v>
      </c>
      <c r="C54" s="97">
        <v>44413.586944444447</v>
      </c>
      <c r="D54" s="97" t="s">
        <v>2593</v>
      </c>
      <c r="E54" s="147">
        <v>373</v>
      </c>
      <c r="F54" s="131" t="str">
        <f>VLOOKUP(E54,VIP!$A$2:$O14883,2,0)</f>
        <v>DRBR373</v>
      </c>
      <c r="G54" s="131" t="str">
        <f>VLOOKUP(E54,'LISTADO ATM'!$A$2:$B$901,2,0)</f>
        <v>S/M Tangui Nagua</v>
      </c>
      <c r="H54" s="131" t="str">
        <f>VLOOKUP(E54,VIP!$A$2:$O19844,7,FALSE)</f>
        <v>N/A</v>
      </c>
      <c r="I54" s="131" t="str">
        <f>VLOOKUP(E54,VIP!$A$2:$O11809,8,FALSE)</f>
        <v>N/A</v>
      </c>
      <c r="J54" s="131" t="str">
        <f>VLOOKUP(E54,VIP!$A$2:$O11759,8,FALSE)</f>
        <v>N/A</v>
      </c>
      <c r="K54" s="131" t="str">
        <f>VLOOKUP(E54,VIP!$A$2:$O15333,6,0)</f>
        <v>N/A</v>
      </c>
      <c r="L54" s="120" t="s">
        <v>2413</v>
      </c>
      <c r="M54" s="175" t="s">
        <v>2540</v>
      </c>
      <c r="N54" s="96" t="s">
        <v>2448</v>
      </c>
      <c r="O54" s="171" t="s">
        <v>2626</v>
      </c>
      <c r="P54" s="173"/>
      <c r="Q54" s="174">
        <v>44355.488194444442</v>
      </c>
    </row>
    <row r="55" spans="1:23" ht="18" x14ac:dyDescent="0.25">
      <c r="A55" s="131" t="str">
        <f>VLOOKUP(E55,'LISTADO ATM'!$A$2:$C$902,3,0)</f>
        <v>DISTRITO NACIONAL</v>
      </c>
      <c r="B55" s="112" t="s">
        <v>2649</v>
      </c>
      <c r="C55" s="97">
        <v>44413.789259259262</v>
      </c>
      <c r="D55" s="97" t="s">
        <v>2444</v>
      </c>
      <c r="E55" s="147">
        <v>931</v>
      </c>
      <c r="F55" s="131" t="str">
        <f>VLOOKUP(E55,VIP!$A$2:$O14889,2,0)</f>
        <v>DRBR24N</v>
      </c>
      <c r="G55" s="131" t="str">
        <f>VLOOKUP(E55,'LISTADO ATM'!$A$2:$B$901,2,0)</f>
        <v xml:space="preserve">ATM Autobanco Luperón I </v>
      </c>
      <c r="H55" s="131" t="str">
        <f>VLOOKUP(E55,VIP!$A$2:$O19850,7,FALSE)</f>
        <v>Si</v>
      </c>
      <c r="I55" s="131" t="str">
        <f>VLOOKUP(E55,VIP!$A$2:$O11815,8,FALSE)</f>
        <v>Si</v>
      </c>
      <c r="J55" s="131" t="str">
        <f>VLOOKUP(E55,VIP!$A$2:$O11765,8,FALSE)</f>
        <v>Si</v>
      </c>
      <c r="K55" s="131" t="str">
        <f>VLOOKUP(E55,VIP!$A$2:$O15339,6,0)</f>
        <v>NO</v>
      </c>
      <c r="L55" s="120" t="s">
        <v>2413</v>
      </c>
      <c r="M55" s="175" t="s">
        <v>2540</v>
      </c>
      <c r="N55" s="96" t="s">
        <v>2448</v>
      </c>
      <c r="O55" s="171" t="s">
        <v>2449</v>
      </c>
      <c r="P55" s="171"/>
      <c r="Q55" s="174">
        <v>44355.489583333336</v>
      </c>
    </row>
    <row r="56" spans="1:23" ht="18" x14ac:dyDescent="0.25">
      <c r="A56" s="131" t="str">
        <f>VLOOKUP(E56,'LISTADO ATM'!$A$2:$C$902,3,0)</f>
        <v>NORTE</v>
      </c>
      <c r="B56" s="112" t="s">
        <v>2648</v>
      </c>
      <c r="C56" s="97">
        <v>44413.652256944442</v>
      </c>
      <c r="D56" s="97" t="s">
        <v>2593</v>
      </c>
      <c r="E56" s="147">
        <v>633</v>
      </c>
      <c r="F56" s="131" t="str">
        <f>VLOOKUP(E56,VIP!$A$2:$O14893,2,0)</f>
        <v>DRBR260</v>
      </c>
      <c r="G56" s="131" t="str">
        <f>VLOOKUP(E56,'LISTADO ATM'!$A$2:$B$901,2,0)</f>
        <v xml:space="preserve">ATM Autobanco Las Colinas </v>
      </c>
      <c r="H56" s="131" t="str">
        <f>VLOOKUP(E56,VIP!$A$2:$O19854,7,FALSE)</f>
        <v>Si</v>
      </c>
      <c r="I56" s="131" t="str">
        <f>VLOOKUP(E56,VIP!$A$2:$O11819,8,FALSE)</f>
        <v>Si</v>
      </c>
      <c r="J56" s="131" t="str">
        <f>VLOOKUP(E56,VIP!$A$2:$O11769,8,FALSE)</f>
        <v>Si</v>
      </c>
      <c r="K56" s="131" t="str">
        <f>VLOOKUP(E56,VIP!$A$2:$O15343,6,0)</f>
        <v>SI</v>
      </c>
      <c r="L56" s="120" t="s">
        <v>2413</v>
      </c>
      <c r="M56" s="175" t="s">
        <v>2540</v>
      </c>
      <c r="N56" s="96" t="s">
        <v>2448</v>
      </c>
      <c r="O56" s="171" t="s">
        <v>2626</v>
      </c>
      <c r="P56" s="173"/>
      <c r="Q56" s="174">
        <v>44355.646527777775</v>
      </c>
    </row>
    <row r="57" spans="1:23" ht="18" x14ac:dyDescent="0.25">
      <c r="A57" s="131" t="str">
        <f>VLOOKUP(E57,'LISTADO ATM'!$A$2:$C$902,3,0)</f>
        <v>DISTRITO NACIONAL</v>
      </c>
      <c r="B57" s="112" t="s">
        <v>2699</v>
      </c>
      <c r="C57" s="97">
        <v>44414.425717592596</v>
      </c>
      <c r="D57" s="97" t="s">
        <v>2444</v>
      </c>
      <c r="E57" s="147">
        <v>684</v>
      </c>
      <c r="F57" s="131" t="str">
        <f>VLOOKUP(E57,VIP!$A$2:$O14783,2,0)</f>
        <v>DRBR684</v>
      </c>
      <c r="G57" s="131" t="str">
        <f>VLOOKUP(E57,'LISTADO ATM'!$A$2:$B$901,2,0)</f>
        <v>ATM Estación Texaco Prolongación 27 Febrero</v>
      </c>
      <c r="H57" s="131" t="str">
        <f>VLOOKUP(E57,VIP!$A$2:$O19744,7,FALSE)</f>
        <v>NO</v>
      </c>
      <c r="I57" s="131" t="str">
        <f>VLOOKUP(E57,VIP!$A$2:$O11709,8,FALSE)</f>
        <v>NO</v>
      </c>
      <c r="J57" s="131" t="str">
        <f>VLOOKUP(E57,VIP!$A$2:$O11659,8,FALSE)</f>
        <v>NO</v>
      </c>
      <c r="K57" s="131" t="str">
        <f>VLOOKUP(E57,VIP!$A$2:$O15233,6,0)</f>
        <v>NO</v>
      </c>
      <c r="L57" s="120" t="s">
        <v>2413</v>
      </c>
      <c r="M57" s="175" t="s">
        <v>2540</v>
      </c>
      <c r="N57" s="96" t="s">
        <v>2448</v>
      </c>
      <c r="O57" s="171" t="s">
        <v>2449</v>
      </c>
      <c r="P57" s="173"/>
      <c r="Q57" s="174">
        <v>44355.648611111108</v>
      </c>
    </row>
    <row r="58" spans="1:23" ht="18" x14ac:dyDescent="0.25">
      <c r="A58" s="131" t="str">
        <f>VLOOKUP(E58,'LISTADO ATM'!$A$2:$C$902,3,0)</f>
        <v>DISTRITO NACIONAL</v>
      </c>
      <c r="B58" s="112" t="s">
        <v>2675</v>
      </c>
      <c r="C58" s="97">
        <v>44414.317662037036</v>
      </c>
      <c r="D58" s="97" t="s">
        <v>2464</v>
      </c>
      <c r="E58" s="147">
        <v>409</v>
      </c>
      <c r="F58" s="131" t="str">
        <f>VLOOKUP(E58,VIP!$A$2:$O14772,2,0)</f>
        <v>DRBR409</v>
      </c>
      <c r="G58" s="131" t="str">
        <f>VLOOKUP(E58,'LISTADO ATM'!$A$2:$B$901,2,0)</f>
        <v xml:space="preserve">ATM Oficina Las Palmas de Herrera I </v>
      </c>
      <c r="H58" s="131" t="str">
        <f>VLOOKUP(E58,VIP!$A$2:$O19733,7,FALSE)</f>
        <v>Si</v>
      </c>
      <c r="I58" s="131" t="str">
        <f>VLOOKUP(E58,VIP!$A$2:$O11698,8,FALSE)</f>
        <v>Si</v>
      </c>
      <c r="J58" s="131" t="str">
        <f>VLOOKUP(E58,VIP!$A$2:$O11648,8,FALSE)</f>
        <v>Si</v>
      </c>
      <c r="K58" s="131" t="str">
        <f>VLOOKUP(E58,VIP!$A$2:$O15222,6,0)</f>
        <v>NO</v>
      </c>
      <c r="L58" s="120" t="s">
        <v>2413</v>
      </c>
      <c r="M58" s="175" t="s">
        <v>2540</v>
      </c>
      <c r="N58" s="96" t="s">
        <v>2448</v>
      </c>
      <c r="O58" s="171" t="s">
        <v>2622</v>
      </c>
      <c r="P58" s="173"/>
      <c r="Q58" s="174">
        <v>44355.649305555555</v>
      </c>
    </row>
    <row r="59" spans="1:23" ht="18" x14ac:dyDescent="0.25">
      <c r="A59" s="131" t="str">
        <f>VLOOKUP(E59,'LISTADO ATM'!$A$2:$C$902,3,0)</f>
        <v>NORTE</v>
      </c>
      <c r="B59" s="112" t="s">
        <v>2697</v>
      </c>
      <c r="C59" s="97">
        <v>44414.428807870368</v>
      </c>
      <c r="D59" s="97" t="s">
        <v>2464</v>
      </c>
      <c r="E59" s="147">
        <v>157</v>
      </c>
      <c r="F59" s="131" t="str">
        <f>VLOOKUP(E59,VIP!$A$2:$O14781,2,0)</f>
        <v>DRBR157</v>
      </c>
      <c r="G59" s="131" t="str">
        <f>VLOOKUP(E59,'LISTADO ATM'!$A$2:$B$901,2,0)</f>
        <v xml:space="preserve">ATM Oficina Samaná </v>
      </c>
      <c r="H59" s="131" t="str">
        <f>VLOOKUP(E59,VIP!$A$2:$O19742,7,FALSE)</f>
        <v>Si</v>
      </c>
      <c r="I59" s="131" t="str">
        <f>VLOOKUP(E59,VIP!$A$2:$O11707,8,FALSE)</f>
        <v>Si</v>
      </c>
      <c r="J59" s="131" t="str">
        <f>VLOOKUP(E59,VIP!$A$2:$O11657,8,FALSE)</f>
        <v>Si</v>
      </c>
      <c r="K59" s="131" t="str">
        <f>VLOOKUP(E59,VIP!$A$2:$O15231,6,0)</f>
        <v>SI</v>
      </c>
      <c r="L59" s="120" t="s">
        <v>2413</v>
      </c>
      <c r="M59" s="175" t="s">
        <v>2540</v>
      </c>
      <c r="N59" s="96" t="s">
        <v>2448</v>
      </c>
      <c r="O59" s="171" t="s">
        <v>2622</v>
      </c>
      <c r="P59" s="173"/>
      <c r="Q59" s="174" t="s">
        <v>2703</v>
      </c>
    </row>
    <row r="60" spans="1:23" ht="18" x14ac:dyDescent="0.25">
      <c r="A60" s="131" t="str">
        <f>VLOOKUP(E60,'LISTADO ATM'!$A$2:$C$902,3,0)</f>
        <v>DISTRITO NACIONAL</v>
      </c>
      <c r="B60" s="112" t="s">
        <v>2668</v>
      </c>
      <c r="C60" s="97">
        <v>44414.106134259258</v>
      </c>
      <c r="D60" s="97" t="s">
        <v>2464</v>
      </c>
      <c r="E60" s="147">
        <v>957</v>
      </c>
      <c r="F60" s="131" t="str">
        <f>VLOOKUP(E60,VIP!$A$2:$O14764,2,0)</f>
        <v>DRBR23F</v>
      </c>
      <c r="G60" s="131" t="str">
        <f>VLOOKUP(E60,'LISTADO ATM'!$A$2:$B$901,2,0)</f>
        <v xml:space="preserve">ATM Oficina Venezuela </v>
      </c>
      <c r="H60" s="131" t="str">
        <f>VLOOKUP(E60,VIP!$A$2:$O19725,7,FALSE)</f>
        <v>Si</v>
      </c>
      <c r="I60" s="131" t="str">
        <f>VLOOKUP(E60,VIP!$A$2:$O11690,8,FALSE)</f>
        <v>Si</v>
      </c>
      <c r="J60" s="131" t="str">
        <f>VLOOKUP(E60,VIP!$A$2:$O11640,8,FALSE)</f>
        <v>Si</v>
      </c>
      <c r="K60" s="131" t="str">
        <f>VLOOKUP(E60,VIP!$A$2:$O15214,6,0)</f>
        <v>SI</v>
      </c>
      <c r="L60" s="120" t="s">
        <v>2413</v>
      </c>
      <c r="M60" s="175" t="s">
        <v>2540</v>
      </c>
      <c r="N60" s="96" t="s">
        <v>2448</v>
      </c>
      <c r="O60" s="171" t="s">
        <v>2465</v>
      </c>
      <c r="P60" s="173"/>
      <c r="Q60" s="174" t="s">
        <v>2704</v>
      </c>
    </row>
    <row r="61" spans="1:23" ht="18" x14ac:dyDescent="0.25">
      <c r="A61" s="133" t="str">
        <f>VLOOKUP(E61,'LISTADO ATM'!$A$2:$C$902,3,0)</f>
        <v>NORTE</v>
      </c>
      <c r="B61" s="112" t="s">
        <v>2731</v>
      </c>
      <c r="C61" s="97">
        <v>44414.52270833333</v>
      </c>
      <c r="D61" s="97" t="s">
        <v>2593</v>
      </c>
      <c r="E61" s="147">
        <v>22</v>
      </c>
      <c r="F61" s="133" t="str">
        <f>VLOOKUP(E61,VIP!$A$2:$O14790,2,0)</f>
        <v>DRBR813</v>
      </c>
      <c r="G61" s="133" t="str">
        <f>VLOOKUP(E61,'LISTADO ATM'!$A$2:$B$901,2,0)</f>
        <v>ATM S/M Olimpico (Santiago)</v>
      </c>
      <c r="H61" s="133" t="str">
        <f>VLOOKUP(E61,VIP!$A$2:$O19751,7,FALSE)</f>
        <v>Si</v>
      </c>
      <c r="I61" s="133" t="str">
        <f>VLOOKUP(E61,VIP!$A$2:$O11716,8,FALSE)</f>
        <v>Si</v>
      </c>
      <c r="J61" s="133" t="str">
        <f>VLOOKUP(E61,VIP!$A$2:$O11666,8,FALSE)</f>
        <v>Si</v>
      </c>
      <c r="K61" s="133" t="str">
        <f>VLOOKUP(E61,VIP!$A$2:$O15240,6,0)</f>
        <v>NO</v>
      </c>
      <c r="L61" s="120" t="s">
        <v>2732</v>
      </c>
      <c r="M61" s="175" t="s">
        <v>2540</v>
      </c>
      <c r="N61" s="96" t="s">
        <v>2448</v>
      </c>
      <c r="O61" s="171" t="s">
        <v>2626</v>
      </c>
      <c r="P61" s="173"/>
      <c r="Q61" s="174">
        <v>44355.64166666667</v>
      </c>
      <c r="R61" s="102"/>
      <c r="S61" s="102"/>
      <c r="T61" s="102"/>
      <c r="U61" s="78"/>
      <c r="V61" s="69"/>
    </row>
    <row r="62" spans="1:23" ht="18" x14ac:dyDescent="0.25">
      <c r="A62" s="171" t="str">
        <f>VLOOKUP(E62,'LISTADO ATM'!$A$2:$C$902,3,0)</f>
        <v>DISTRITO NACIONAL</v>
      </c>
      <c r="B62" s="112" t="s">
        <v>2644</v>
      </c>
      <c r="C62" s="97">
        <v>44413.662604166668</v>
      </c>
      <c r="D62" s="97" t="s">
        <v>2176</v>
      </c>
      <c r="E62" s="147">
        <v>12</v>
      </c>
      <c r="F62" s="171" t="str">
        <f>VLOOKUP(E62,VIP!$A$2:$O14888,2,0)</f>
        <v>DRBR012</v>
      </c>
      <c r="G62" s="171" t="str">
        <f>VLOOKUP(E62,'LISTADO ATM'!$A$2:$B$901,2,0)</f>
        <v xml:space="preserve">ATM Comercial Ganadera (San Isidro) </v>
      </c>
      <c r="H62" s="171" t="str">
        <f>VLOOKUP(E62,VIP!$A$2:$O19849,7,FALSE)</f>
        <v>Si</v>
      </c>
      <c r="I62" s="171" t="str">
        <f>VLOOKUP(E62,VIP!$A$2:$O11814,8,FALSE)</f>
        <v>No</v>
      </c>
      <c r="J62" s="171" t="str">
        <f>VLOOKUP(E62,VIP!$A$2:$O11764,8,FALSE)</f>
        <v>No</v>
      </c>
      <c r="K62" s="171" t="str">
        <f>VLOOKUP(E62,VIP!$A$2:$O15338,6,0)</f>
        <v>NO</v>
      </c>
      <c r="L62" s="151" t="s">
        <v>2460</v>
      </c>
      <c r="M62" s="175" t="s">
        <v>2540</v>
      </c>
      <c r="N62" s="96" t="s">
        <v>2448</v>
      </c>
      <c r="O62" s="171" t="s">
        <v>2450</v>
      </c>
      <c r="P62" s="173"/>
      <c r="Q62" s="174">
        <v>44355.481249999997</v>
      </c>
      <c r="R62" s="44"/>
      <c r="S62" s="102"/>
      <c r="T62" s="102"/>
      <c r="U62" s="102"/>
      <c r="V62" s="78"/>
      <c r="W62" s="69"/>
    </row>
    <row r="63" spans="1:23" ht="18" x14ac:dyDescent="0.25">
      <c r="A63" s="171" t="str">
        <f>VLOOKUP(E63,'LISTADO ATM'!$A$2:$C$902,3,0)</f>
        <v>DISTRITO NACIONAL</v>
      </c>
      <c r="B63" s="112" t="s">
        <v>2652</v>
      </c>
      <c r="C63" s="97">
        <v>44413.771493055552</v>
      </c>
      <c r="D63" s="97" t="s">
        <v>2176</v>
      </c>
      <c r="E63" s="147">
        <v>267</v>
      </c>
      <c r="F63" s="171" t="str">
        <f>VLOOKUP(E63,VIP!$A$2:$O14894,2,0)</f>
        <v>DRBR267</v>
      </c>
      <c r="G63" s="171" t="str">
        <f>VLOOKUP(E63,'LISTADO ATM'!$A$2:$B$901,2,0)</f>
        <v xml:space="preserve">ATM Centro de Caja México </v>
      </c>
      <c r="H63" s="171" t="str">
        <f>VLOOKUP(E63,VIP!$A$2:$O19855,7,FALSE)</f>
        <v>Si</v>
      </c>
      <c r="I63" s="171" t="str">
        <f>VLOOKUP(E63,VIP!$A$2:$O11820,8,FALSE)</f>
        <v>Si</v>
      </c>
      <c r="J63" s="171" t="str">
        <f>VLOOKUP(E63,VIP!$A$2:$O11770,8,FALSE)</f>
        <v>Si</v>
      </c>
      <c r="K63" s="171" t="str">
        <f>VLOOKUP(E63,VIP!$A$2:$O15344,6,0)</f>
        <v>NO</v>
      </c>
      <c r="L63" s="151" t="s">
        <v>2460</v>
      </c>
      <c r="M63" s="175" t="s">
        <v>2540</v>
      </c>
      <c r="N63" s="96" t="s">
        <v>2448</v>
      </c>
      <c r="O63" s="171" t="s">
        <v>2450</v>
      </c>
      <c r="P63" s="173"/>
      <c r="Q63" s="174">
        <v>44355.484027777777</v>
      </c>
      <c r="R63" s="44"/>
      <c r="S63" s="102"/>
      <c r="T63" s="102"/>
      <c r="U63" s="102"/>
      <c r="V63" s="78"/>
      <c r="W63" s="69"/>
    </row>
    <row r="64" spans="1:23" ht="18" x14ac:dyDescent="0.25">
      <c r="A64" s="171" t="str">
        <f>VLOOKUP(E64,'LISTADO ATM'!$A$2:$C$902,3,0)</f>
        <v>DISTRITO NACIONAL</v>
      </c>
      <c r="B64" s="112" t="s">
        <v>2618</v>
      </c>
      <c r="C64" s="97">
        <v>44412.561122685183</v>
      </c>
      <c r="D64" s="97" t="s">
        <v>2176</v>
      </c>
      <c r="E64" s="147">
        <v>696</v>
      </c>
      <c r="F64" s="171" t="str">
        <f>VLOOKUP(E64,VIP!$A$2:$O14872,2,0)</f>
        <v>DRBR696</v>
      </c>
      <c r="G64" s="171" t="str">
        <f>VLOOKUP(E64,'LISTADO ATM'!$A$2:$B$901,2,0)</f>
        <v>ATM Olé Jacobo Majluta</v>
      </c>
      <c r="H64" s="171" t="str">
        <f>VLOOKUP(E64,VIP!$A$2:$O19833,7,FALSE)</f>
        <v>Si</v>
      </c>
      <c r="I64" s="171" t="str">
        <f>VLOOKUP(E64,VIP!$A$2:$O11798,8,FALSE)</f>
        <v>Si</v>
      </c>
      <c r="J64" s="171" t="str">
        <f>VLOOKUP(E64,VIP!$A$2:$O11748,8,FALSE)</f>
        <v>Si</v>
      </c>
      <c r="K64" s="171" t="str">
        <f>VLOOKUP(E64,VIP!$A$2:$O15322,6,0)</f>
        <v>NO</v>
      </c>
      <c r="L64" s="151" t="s">
        <v>2460</v>
      </c>
      <c r="M64" s="175" t="s">
        <v>2540</v>
      </c>
      <c r="N64" s="96" t="s">
        <v>2448</v>
      </c>
      <c r="O64" s="171" t="s">
        <v>2450</v>
      </c>
      <c r="P64" s="173"/>
      <c r="Q64" s="174">
        <v>44355.487500000003</v>
      </c>
      <c r="R64" s="44"/>
      <c r="S64" s="102"/>
      <c r="T64" s="102"/>
      <c r="U64" s="102"/>
      <c r="V64" s="78"/>
      <c r="W64" s="69"/>
    </row>
    <row r="65" spans="1:23" ht="18" x14ac:dyDescent="0.25">
      <c r="A65" s="171" t="str">
        <f>VLOOKUP(E65,'LISTADO ATM'!$A$2:$C$902,3,0)</f>
        <v>SUR</v>
      </c>
      <c r="B65" s="112" t="s">
        <v>2662</v>
      </c>
      <c r="C65" s="97">
        <v>44413.860844907409</v>
      </c>
      <c r="D65" s="97" t="s">
        <v>2176</v>
      </c>
      <c r="E65" s="147">
        <v>45</v>
      </c>
      <c r="F65" s="171" t="str">
        <f>VLOOKUP(E65,VIP!$A$2:$O14763,2,0)</f>
        <v>DRBR045</v>
      </c>
      <c r="G65" s="171" t="str">
        <f>VLOOKUP(E65,'LISTADO ATM'!$A$2:$B$901,2,0)</f>
        <v xml:space="preserve">ATM Oficina Tamayo </v>
      </c>
      <c r="H65" s="171" t="str">
        <f>VLOOKUP(E65,VIP!$A$2:$O19724,7,FALSE)</f>
        <v>Si</v>
      </c>
      <c r="I65" s="171" t="str">
        <f>VLOOKUP(E65,VIP!$A$2:$O11689,8,FALSE)</f>
        <v>Si</v>
      </c>
      <c r="J65" s="171" t="str">
        <f>VLOOKUP(E65,VIP!$A$2:$O11639,8,FALSE)</f>
        <v>Si</v>
      </c>
      <c r="K65" s="171" t="str">
        <f>VLOOKUP(E65,VIP!$A$2:$O15213,6,0)</f>
        <v>SI</v>
      </c>
      <c r="L65" s="151" t="s">
        <v>2460</v>
      </c>
      <c r="M65" s="175" t="s">
        <v>2540</v>
      </c>
      <c r="N65" s="96" t="s">
        <v>2448</v>
      </c>
      <c r="O65" s="171" t="s">
        <v>2450</v>
      </c>
      <c r="P65" s="171"/>
      <c r="Q65" s="174">
        <v>44355.489583333336</v>
      </c>
      <c r="R65" s="44"/>
      <c r="S65" s="102"/>
      <c r="T65" s="102"/>
      <c r="U65" s="102"/>
      <c r="V65" s="78"/>
      <c r="W65" s="69"/>
    </row>
    <row r="66" spans="1:23" ht="18" x14ac:dyDescent="0.25">
      <c r="A66" s="171" t="str">
        <f>VLOOKUP(E66,'LISTADO ATM'!$A$2:$C$902,3,0)</f>
        <v>DISTRITO NACIONAL</v>
      </c>
      <c r="B66" s="112" t="s">
        <v>2661</v>
      </c>
      <c r="C66" s="97">
        <v>44413.861180555556</v>
      </c>
      <c r="D66" s="97" t="s">
        <v>2176</v>
      </c>
      <c r="E66" s="147">
        <v>85</v>
      </c>
      <c r="F66" s="171" t="str">
        <f>VLOOKUP(E66,VIP!$A$2:$O14762,2,0)</f>
        <v>DRBR085</v>
      </c>
      <c r="G66" s="171" t="str">
        <f>VLOOKUP(E66,'LISTADO ATM'!$A$2:$B$901,2,0)</f>
        <v xml:space="preserve">ATM Oficina San Isidro (Fuerza Aérea) </v>
      </c>
      <c r="H66" s="171" t="str">
        <f>VLOOKUP(E66,VIP!$A$2:$O19723,7,FALSE)</f>
        <v>Si</v>
      </c>
      <c r="I66" s="171" t="str">
        <f>VLOOKUP(E66,VIP!$A$2:$O11688,8,FALSE)</f>
        <v>Si</v>
      </c>
      <c r="J66" s="171" t="str">
        <f>VLOOKUP(E66,VIP!$A$2:$O11638,8,FALSE)</f>
        <v>Si</v>
      </c>
      <c r="K66" s="171" t="str">
        <f>VLOOKUP(E66,VIP!$A$2:$O15212,6,0)</f>
        <v>NO</v>
      </c>
      <c r="L66" s="151" t="s">
        <v>2460</v>
      </c>
      <c r="M66" s="175" t="s">
        <v>2540</v>
      </c>
      <c r="N66" s="96" t="s">
        <v>2448</v>
      </c>
      <c r="O66" s="171" t="s">
        <v>2450</v>
      </c>
      <c r="P66" s="171"/>
      <c r="Q66" s="174">
        <v>44355.647222222222</v>
      </c>
      <c r="R66" s="44"/>
      <c r="S66" s="102"/>
      <c r="T66" s="102"/>
      <c r="U66" s="102"/>
      <c r="V66" s="78"/>
      <c r="W66" s="69"/>
    </row>
    <row r="67" spans="1:23" ht="18" x14ac:dyDescent="0.25">
      <c r="A67" s="171" t="str">
        <f>VLOOKUP(E67,'LISTADO ATM'!$A$2:$C$902,3,0)</f>
        <v>NORTE</v>
      </c>
      <c r="B67" s="112" t="s">
        <v>2671</v>
      </c>
      <c r="C67" s="97">
        <v>44413.941712962966</v>
      </c>
      <c r="D67" s="97" t="s">
        <v>2177</v>
      </c>
      <c r="E67" s="147">
        <v>990</v>
      </c>
      <c r="F67" s="171" t="str">
        <f>VLOOKUP(E67,VIP!$A$2:$O14767,2,0)</f>
        <v>DRBR742</v>
      </c>
      <c r="G67" s="171" t="str">
        <f>VLOOKUP(E67,'LISTADO ATM'!$A$2:$B$901,2,0)</f>
        <v xml:space="preserve">ATM Autoservicio Bonao II </v>
      </c>
      <c r="H67" s="171" t="str">
        <f>VLOOKUP(E67,VIP!$A$2:$O19728,7,FALSE)</f>
        <v>Si</v>
      </c>
      <c r="I67" s="171" t="str">
        <f>VLOOKUP(E67,VIP!$A$2:$O11693,8,FALSE)</f>
        <v>Si</v>
      </c>
      <c r="J67" s="171" t="str">
        <f>VLOOKUP(E67,VIP!$A$2:$O11643,8,FALSE)</f>
        <v>Si</v>
      </c>
      <c r="K67" s="171" t="str">
        <f>VLOOKUP(E67,VIP!$A$2:$O15217,6,0)</f>
        <v>NO</v>
      </c>
      <c r="L67" s="151" t="s">
        <v>2460</v>
      </c>
      <c r="M67" s="175" t="s">
        <v>2540</v>
      </c>
      <c r="N67" s="96" t="s">
        <v>2448</v>
      </c>
      <c r="O67" s="171" t="s">
        <v>2672</v>
      </c>
      <c r="P67" s="173"/>
      <c r="Q67" s="174">
        <v>44355.647916666669</v>
      </c>
      <c r="R67" s="44"/>
      <c r="S67" s="102"/>
      <c r="T67" s="102"/>
      <c r="U67" s="102"/>
      <c r="V67" s="78"/>
      <c r="W67" s="69"/>
    </row>
    <row r="68" spans="1:23" ht="18" x14ac:dyDescent="0.25">
      <c r="A68" s="171" t="str">
        <f>VLOOKUP(E68,'LISTADO ATM'!$A$2:$C$902,3,0)</f>
        <v>DISTRITO NACIONAL</v>
      </c>
      <c r="B68" s="112" t="s">
        <v>2624</v>
      </c>
      <c r="C68" s="97">
        <v>44413.441527777781</v>
      </c>
      <c r="D68" s="97" t="s">
        <v>2176</v>
      </c>
      <c r="E68" s="147">
        <v>835</v>
      </c>
      <c r="F68" s="171" t="str">
        <f>VLOOKUP(E68,VIP!$A$2:$O14881,2,0)</f>
        <v>DRBR835</v>
      </c>
      <c r="G68" s="171" t="str">
        <f>VLOOKUP(E68,'LISTADO ATM'!$A$2:$B$901,2,0)</f>
        <v xml:space="preserve">ATM UNP Megacentro </v>
      </c>
      <c r="H68" s="171" t="str">
        <f>VLOOKUP(E68,VIP!$A$2:$O19842,7,FALSE)</f>
        <v>Si</v>
      </c>
      <c r="I68" s="171" t="str">
        <f>VLOOKUP(E68,VIP!$A$2:$O11807,8,FALSE)</f>
        <v>Si</v>
      </c>
      <c r="J68" s="171" t="str">
        <f>VLOOKUP(E68,VIP!$A$2:$O11757,8,FALSE)</f>
        <v>Si</v>
      </c>
      <c r="K68" s="171" t="str">
        <f>VLOOKUP(E68,VIP!$A$2:$O15331,6,0)</f>
        <v>SI</v>
      </c>
      <c r="L68" s="151" t="s">
        <v>2460</v>
      </c>
      <c r="M68" s="175" t="s">
        <v>2540</v>
      </c>
      <c r="N68" s="96" t="s">
        <v>2448</v>
      </c>
      <c r="O68" s="171" t="s">
        <v>2450</v>
      </c>
      <c r="P68" s="173"/>
      <c r="Q68" s="174">
        <v>44355.648611111108</v>
      </c>
      <c r="R68" s="44"/>
      <c r="S68" s="102"/>
      <c r="T68" s="102"/>
      <c r="U68" s="102"/>
      <c r="V68" s="78"/>
      <c r="W68" s="69"/>
    </row>
    <row r="69" spans="1:23" ht="18" x14ac:dyDescent="0.25">
      <c r="A69" s="171" t="str">
        <f>VLOOKUP(E69,'LISTADO ATM'!$A$2:$C$902,3,0)</f>
        <v>DISTRITO NACIONAL</v>
      </c>
      <c r="B69" s="112" t="s">
        <v>2623</v>
      </c>
      <c r="C69" s="97">
        <v>44413.442870370367</v>
      </c>
      <c r="D69" s="97" t="s">
        <v>2176</v>
      </c>
      <c r="E69" s="147">
        <v>355</v>
      </c>
      <c r="F69" s="171" t="str">
        <f>VLOOKUP(E69,VIP!$A$2:$O14880,2,0)</f>
        <v>DRBR355</v>
      </c>
      <c r="G69" s="171" t="str">
        <f>VLOOKUP(E69,'LISTADO ATM'!$A$2:$B$901,2,0)</f>
        <v xml:space="preserve">ATM UNP Metro II </v>
      </c>
      <c r="H69" s="171" t="str">
        <f>VLOOKUP(E69,VIP!$A$2:$O19841,7,FALSE)</f>
        <v>Si</v>
      </c>
      <c r="I69" s="171" t="str">
        <f>VLOOKUP(E69,VIP!$A$2:$O11806,8,FALSE)</f>
        <v>Si</v>
      </c>
      <c r="J69" s="171" t="str">
        <f>VLOOKUP(E69,VIP!$A$2:$O11756,8,FALSE)</f>
        <v>Si</v>
      </c>
      <c r="K69" s="171" t="str">
        <f>VLOOKUP(E69,VIP!$A$2:$O15330,6,0)</f>
        <v>SI</v>
      </c>
      <c r="L69" s="151" t="s">
        <v>2460</v>
      </c>
      <c r="M69" s="175" t="s">
        <v>2540</v>
      </c>
      <c r="N69" s="96" t="s">
        <v>2448</v>
      </c>
      <c r="O69" s="171" t="s">
        <v>2450</v>
      </c>
      <c r="P69" s="173"/>
      <c r="Q69" s="174">
        <v>44355.65</v>
      </c>
      <c r="R69" s="44"/>
      <c r="S69" s="102"/>
      <c r="T69" s="102"/>
      <c r="U69" s="102"/>
      <c r="V69" s="78"/>
      <c r="W69" s="69"/>
    </row>
    <row r="70" spans="1:23" ht="18" x14ac:dyDescent="0.25">
      <c r="A70" s="171" t="str">
        <f>VLOOKUP(E70,'LISTADO ATM'!$A$2:$C$902,3,0)</f>
        <v>DISTRITO NACIONAL</v>
      </c>
      <c r="B70" s="112" t="s">
        <v>2733</v>
      </c>
      <c r="C70" s="97">
        <v>44414.518900462965</v>
      </c>
      <c r="D70" s="97" t="s">
        <v>2176</v>
      </c>
      <c r="E70" s="147">
        <v>414</v>
      </c>
      <c r="F70" s="171" t="str">
        <f>VLOOKUP(E70,VIP!$A$2:$O14791,2,0)</f>
        <v>DRBR414</v>
      </c>
      <c r="G70" s="171" t="str">
        <f>VLOOKUP(E70,'LISTADO ATM'!$A$2:$B$901,2,0)</f>
        <v>ATM Villa Francisca II</v>
      </c>
      <c r="H70" s="171" t="str">
        <f>VLOOKUP(E70,VIP!$A$2:$O19752,7,FALSE)</f>
        <v>Si</v>
      </c>
      <c r="I70" s="171" t="str">
        <f>VLOOKUP(E70,VIP!$A$2:$O11717,8,FALSE)</f>
        <v>Si</v>
      </c>
      <c r="J70" s="171" t="str">
        <f>VLOOKUP(E70,VIP!$A$2:$O11667,8,FALSE)</f>
        <v>Si</v>
      </c>
      <c r="K70" s="171" t="str">
        <f>VLOOKUP(E70,VIP!$A$2:$O15241,6,0)</f>
        <v>SI</v>
      </c>
      <c r="L70" s="151" t="s">
        <v>2460</v>
      </c>
      <c r="M70" s="175" t="s">
        <v>2540</v>
      </c>
      <c r="N70" s="96" t="s">
        <v>2687</v>
      </c>
      <c r="O70" s="171" t="s">
        <v>2450</v>
      </c>
      <c r="P70" s="173"/>
      <c r="Q70" s="174">
        <v>44355.654166666667</v>
      </c>
      <c r="R70" s="44"/>
      <c r="S70" s="102"/>
      <c r="T70" s="102"/>
      <c r="U70" s="102"/>
      <c r="V70" s="78"/>
      <c r="W70" s="69"/>
    </row>
    <row r="71" spans="1:23" ht="18" x14ac:dyDescent="0.25">
      <c r="A71" s="171" t="str">
        <f>VLOOKUP(E71,'LISTADO ATM'!$A$2:$C$902,3,0)</f>
        <v>DISTRITO NACIONAL</v>
      </c>
      <c r="B71" s="112" t="s">
        <v>2653</v>
      </c>
      <c r="C71" s="97">
        <v>44413.767974537041</v>
      </c>
      <c r="D71" s="97" t="s">
        <v>2176</v>
      </c>
      <c r="E71" s="147">
        <v>327</v>
      </c>
      <c r="F71" s="171" t="str">
        <f>VLOOKUP(E71,VIP!$A$2:$O14895,2,0)</f>
        <v>DRBR327</v>
      </c>
      <c r="G71" s="171" t="str">
        <f>VLOOKUP(E71,'LISTADO ATM'!$A$2:$B$901,2,0)</f>
        <v xml:space="preserve">ATM UNP CCN (Nacional 27 de Febrero) </v>
      </c>
      <c r="H71" s="171" t="str">
        <f>VLOOKUP(E71,VIP!$A$2:$O19856,7,FALSE)</f>
        <v>Si</v>
      </c>
      <c r="I71" s="171" t="str">
        <f>VLOOKUP(E71,VIP!$A$2:$O11821,8,FALSE)</f>
        <v>Si</v>
      </c>
      <c r="J71" s="171" t="str">
        <f>VLOOKUP(E71,VIP!$A$2:$O11771,8,FALSE)</f>
        <v>Si</v>
      </c>
      <c r="K71" s="171" t="str">
        <f>VLOOKUP(E71,VIP!$A$2:$O15345,6,0)</f>
        <v>NO</v>
      </c>
      <c r="L71" s="151" t="s">
        <v>2215</v>
      </c>
      <c r="M71" s="96" t="s">
        <v>2441</v>
      </c>
      <c r="N71" s="96" t="s">
        <v>2448</v>
      </c>
      <c r="O71" s="171" t="s">
        <v>2450</v>
      </c>
      <c r="P71" s="96"/>
      <c r="Q71" s="96" t="s">
        <v>2215</v>
      </c>
      <c r="R71" s="44"/>
      <c r="S71" s="102"/>
      <c r="T71" s="102"/>
      <c r="U71" s="102"/>
      <c r="V71" s="78"/>
      <c r="W71" s="69"/>
    </row>
    <row r="72" spans="1:23" ht="18" x14ac:dyDescent="0.25">
      <c r="A72" s="171" t="str">
        <f>VLOOKUP(E72,'LISTADO ATM'!$A$2:$C$902,3,0)</f>
        <v>DISTRITO NACIONAL</v>
      </c>
      <c r="B72" s="112" t="s">
        <v>2617</v>
      </c>
      <c r="C72" s="97">
        <v>44412.596585648149</v>
      </c>
      <c r="D72" s="97" t="s">
        <v>2176</v>
      </c>
      <c r="E72" s="147">
        <v>473</v>
      </c>
      <c r="F72" s="171" t="str">
        <f>VLOOKUP(E72,VIP!$A$2:$O14867,2,0)</f>
        <v>DRBR473</v>
      </c>
      <c r="G72" s="171" t="str">
        <f>VLOOKUP(E72,'LISTADO ATM'!$A$2:$B$901,2,0)</f>
        <v xml:space="preserve">ATM Oficina Carrefour II </v>
      </c>
      <c r="H72" s="171" t="str">
        <f>VLOOKUP(E72,VIP!$A$2:$O19828,7,FALSE)</f>
        <v>Si</v>
      </c>
      <c r="I72" s="171" t="str">
        <f>VLOOKUP(E72,VIP!$A$2:$O11793,8,FALSE)</f>
        <v>Si</v>
      </c>
      <c r="J72" s="171" t="str">
        <f>VLOOKUP(E72,VIP!$A$2:$O11743,8,FALSE)</f>
        <v>Si</v>
      </c>
      <c r="K72" s="171" t="str">
        <f>VLOOKUP(E72,VIP!$A$2:$O15317,6,0)</f>
        <v>NO</v>
      </c>
      <c r="L72" s="151" t="s">
        <v>2215</v>
      </c>
      <c r="M72" s="96" t="s">
        <v>2441</v>
      </c>
      <c r="N72" s="96" t="s">
        <v>2448</v>
      </c>
      <c r="O72" s="171" t="s">
        <v>2450</v>
      </c>
      <c r="P72" s="96"/>
      <c r="Q72" s="96" t="s">
        <v>2215</v>
      </c>
      <c r="R72" s="44"/>
      <c r="S72" s="102"/>
      <c r="T72" s="102"/>
      <c r="U72" s="102"/>
      <c r="V72" s="78"/>
      <c r="W72" s="69"/>
    </row>
    <row r="73" spans="1:23" ht="18" x14ac:dyDescent="0.25">
      <c r="A73" s="171" t="str">
        <f>VLOOKUP(E73,'LISTADO ATM'!$A$2:$C$902,3,0)</f>
        <v>DISTRITO NACIONAL</v>
      </c>
      <c r="B73" s="112" t="s">
        <v>2670</v>
      </c>
      <c r="C73" s="97">
        <v>44414.03638888889</v>
      </c>
      <c r="D73" s="97" t="s">
        <v>2176</v>
      </c>
      <c r="E73" s="147">
        <v>488</v>
      </c>
      <c r="F73" s="171" t="str">
        <f>VLOOKUP(E73,VIP!$A$2:$O14766,2,0)</f>
        <v>DRBR488</v>
      </c>
      <c r="G73" s="171" t="str">
        <f>VLOOKUP(E73,'LISTADO ATM'!$A$2:$B$901,2,0)</f>
        <v xml:space="preserve">ATM Aeropuerto El Higuero </v>
      </c>
      <c r="H73" s="171" t="str">
        <f>VLOOKUP(E73,VIP!$A$2:$O19727,7,FALSE)</f>
        <v>Si</v>
      </c>
      <c r="I73" s="171" t="str">
        <f>VLOOKUP(E73,VIP!$A$2:$O11692,8,FALSE)</f>
        <v>Si</v>
      </c>
      <c r="J73" s="171" t="str">
        <f>VLOOKUP(E73,VIP!$A$2:$O11642,8,FALSE)</f>
        <v>Si</v>
      </c>
      <c r="K73" s="171" t="str">
        <f>VLOOKUP(E73,VIP!$A$2:$O15216,6,0)</f>
        <v>NO</v>
      </c>
      <c r="L73" s="151" t="s">
        <v>2215</v>
      </c>
      <c r="M73" s="96" t="s">
        <v>2441</v>
      </c>
      <c r="N73" s="96" t="s">
        <v>2448</v>
      </c>
      <c r="O73" s="171" t="s">
        <v>2450</v>
      </c>
      <c r="P73" s="171"/>
      <c r="Q73" s="96" t="s">
        <v>2215</v>
      </c>
      <c r="R73" s="44"/>
      <c r="S73" s="102"/>
      <c r="T73" s="102"/>
      <c r="U73" s="102"/>
      <c r="V73" s="78"/>
      <c r="W73" s="69"/>
    </row>
    <row r="74" spans="1:23" ht="18" x14ac:dyDescent="0.25">
      <c r="A74" s="171" t="str">
        <f>VLOOKUP(E74,'LISTADO ATM'!$A$2:$C$902,3,0)</f>
        <v>NORTE</v>
      </c>
      <c r="B74" s="112" t="s">
        <v>2633</v>
      </c>
      <c r="C74" s="97">
        <v>44413.581423611111</v>
      </c>
      <c r="D74" s="97" t="s">
        <v>2176</v>
      </c>
      <c r="E74" s="147">
        <v>510</v>
      </c>
      <c r="F74" s="171" t="str">
        <f>VLOOKUP(E74,VIP!$A$2:$O14891,2,0)</f>
        <v>DRBR510</v>
      </c>
      <c r="G74" s="171" t="str">
        <f>VLOOKUP(E74,'LISTADO ATM'!$A$2:$B$901,2,0)</f>
        <v xml:space="preserve">ATM Ferretería Bellón (Santiago) </v>
      </c>
      <c r="H74" s="171" t="str">
        <f>VLOOKUP(E74,VIP!$A$2:$O19852,7,FALSE)</f>
        <v>Si</v>
      </c>
      <c r="I74" s="171" t="str">
        <f>VLOOKUP(E74,VIP!$A$2:$O11817,8,FALSE)</f>
        <v>Si</v>
      </c>
      <c r="J74" s="171" t="str">
        <f>VLOOKUP(E74,VIP!$A$2:$O11767,8,FALSE)</f>
        <v>Si</v>
      </c>
      <c r="K74" s="171" t="str">
        <f>VLOOKUP(E74,VIP!$A$2:$O15341,6,0)</f>
        <v>NO</v>
      </c>
      <c r="L74" s="151" t="s">
        <v>2215</v>
      </c>
      <c r="M74" s="96" t="s">
        <v>2441</v>
      </c>
      <c r="N74" s="96" t="s">
        <v>2448</v>
      </c>
      <c r="O74" s="171" t="s">
        <v>2450</v>
      </c>
      <c r="P74" s="96"/>
      <c r="Q74" s="96" t="s">
        <v>2215</v>
      </c>
      <c r="R74" s="44"/>
      <c r="S74" s="102"/>
      <c r="T74" s="102"/>
      <c r="U74" s="102"/>
      <c r="V74" s="78"/>
      <c r="W74" s="69"/>
    </row>
    <row r="75" spans="1:23" ht="18" x14ac:dyDescent="0.25">
      <c r="A75" s="171" t="str">
        <f>VLOOKUP(E75,'LISTADO ATM'!$A$2:$C$902,3,0)</f>
        <v>DISTRITO NACIONAL</v>
      </c>
      <c r="B75" s="112" t="s">
        <v>2646</v>
      </c>
      <c r="C75" s="97">
        <v>44413.659814814811</v>
      </c>
      <c r="D75" s="97" t="s">
        <v>2176</v>
      </c>
      <c r="E75" s="147">
        <v>541</v>
      </c>
      <c r="F75" s="171" t="str">
        <f>VLOOKUP(E75,VIP!$A$2:$O14890,2,0)</f>
        <v>DRBR541</v>
      </c>
      <c r="G75" s="171" t="str">
        <f>VLOOKUP(E75,'LISTADO ATM'!$A$2:$B$901,2,0)</f>
        <v xml:space="preserve">ATM Oficina Sambil II </v>
      </c>
      <c r="H75" s="171" t="str">
        <f>VLOOKUP(E75,VIP!$A$2:$O19851,7,FALSE)</f>
        <v>Si</v>
      </c>
      <c r="I75" s="171" t="str">
        <f>VLOOKUP(E75,VIP!$A$2:$O11816,8,FALSE)</f>
        <v>Si</v>
      </c>
      <c r="J75" s="171" t="str">
        <f>VLOOKUP(E75,VIP!$A$2:$O11766,8,FALSE)</f>
        <v>Si</v>
      </c>
      <c r="K75" s="171" t="str">
        <f>VLOOKUP(E75,VIP!$A$2:$O15340,6,0)</f>
        <v>SI</v>
      </c>
      <c r="L75" s="151" t="s">
        <v>2215</v>
      </c>
      <c r="M75" s="96" t="s">
        <v>2441</v>
      </c>
      <c r="N75" s="96" t="s">
        <v>2448</v>
      </c>
      <c r="O75" s="171" t="s">
        <v>2450</v>
      </c>
      <c r="P75" s="96"/>
      <c r="Q75" s="96" t="s">
        <v>2215</v>
      </c>
      <c r="R75" s="44"/>
      <c r="S75" s="102"/>
      <c r="T75" s="102"/>
      <c r="U75" s="102"/>
      <c r="V75" s="78"/>
      <c r="W75" s="69"/>
    </row>
    <row r="76" spans="1:23" ht="18" x14ac:dyDescent="0.25">
      <c r="A76" s="171" t="str">
        <f>VLOOKUP(E76,'LISTADO ATM'!$A$2:$C$902,3,0)</f>
        <v>DISTRITO NACIONAL</v>
      </c>
      <c r="B76" s="112" t="s">
        <v>2625</v>
      </c>
      <c r="C76" s="97">
        <v>44413.430150462962</v>
      </c>
      <c r="D76" s="97" t="s">
        <v>2176</v>
      </c>
      <c r="E76" s="147">
        <v>551</v>
      </c>
      <c r="F76" s="171" t="str">
        <f>VLOOKUP(E76,VIP!$A$2:$O14885,2,0)</f>
        <v>DRBR01C</v>
      </c>
      <c r="G76" s="171" t="str">
        <f>VLOOKUP(E76,'LISTADO ATM'!$A$2:$B$901,2,0)</f>
        <v xml:space="preserve">ATM Oficina Padre Castellanos </v>
      </c>
      <c r="H76" s="171" t="str">
        <f>VLOOKUP(E76,VIP!$A$2:$O19846,7,FALSE)</f>
        <v>Si</v>
      </c>
      <c r="I76" s="171" t="str">
        <f>VLOOKUP(E76,VIP!$A$2:$O11811,8,FALSE)</f>
        <v>Si</v>
      </c>
      <c r="J76" s="171" t="str">
        <f>VLOOKUP(E76,VIP!$A$2:$O11761,8,FALSE)</f>
        <v>Si</v>
      </c>
      <c r="K76" s="171" t="str">
        <f>VLOOKUP(E76,VIP!$A$2:$O15335,6,0)</f>
        <v>NO</v>
      </c>
      <c r="L76" s="151" t="s">
        <v>2215</v>
      </c>
      <c r="M76" s="96" t="s">
        <v>2441</v>
      </c>
      <c r="N76" s="96" t="s">
        <v>2448</v>
      </c>
      <c r="O76" s="171" t="s">
        <v>2450</v>
      </c>
      <c r="P76" s="96"/>
      <c r="Q76" s="96" t="s">
        <v>2215</v>
      </c>
      <c r="R76" s="44"/>
      <c r="S76" s="102"/>
      <c r="T76" s="102"/>
      <c r="U76" s="102"/>
      <c r="V76" s="78"/>
      <c r="W76" s="69"/>
    </row>
    <row r="77" spans="1:23" ht="18" x14ac:dyDescent="0.25">
      <c r="A77" s="171" t="str">
        <f>VLOOKUP(E77,'LISTADO ATM'!$A$2:$C$902,3,0)</f>
        <v>NORTE</v>
      </c>
      <c r="B77" s="112" t="s">
        <v>2683</v>
      </c>
      <c r="C77" s="97">
        <v>44414.458738425928</v>
      </c>
      <c r="D77" s="97" t="s">
        <v>2177</v>
      </c>
      <c r="E77" s="147">
        <v>638</v>
      </c>
      <c r="F77" s="171" t="str">
        <f>VLOOKUP(E77,VIP!$A$2:$O14771,2,0)</f>
        <v>DRBR638</v>
      </c>
      <c r="G77" s="171" t="str">
        <f>VLOOKUP(E77,'LISTADO ATM'!$A$2:$B$901,2,0)</f>
        <v xml:space="preserve">ATM S/M Yoma </v>
      </c>
      <c r="H77" s="171" t="str">
        <f>VLOOKUP(E77,VIP!$A$2:$O19732,7,FALSE)</f>
        <v>Si</v>
      </c>
      <c r="I77" s="171" t="str">
        <f>VLOOKUP(E77,VIP!$A$2:$O11697,8,FALSE)</f>
        <v>Si</v>
      </c>
      <c r="J77" s="171" t="str">
        <f>VLOOKUP(E77,VIP!$A$2:$O11647,8,FALSE)</f>
        <v>Si</v>
      </c>
      <c r="K77" s="171" t="str">
        <f>VLOOKUP(E77,VIP!$A$2:$O15221,6,0)</f>
        <v>NO</v>
      </c>
      <c r="L77" s="151" t="s">
        <v>2215</v>
      </c>
      <c r="M77" s="96" t="s">
        <v>2441</v>
      </c>
      <c r="N77" s="96" t="s">
        <v>2448</v>
      </c>
      <c r="O77" s="171" t="s">
        <v>2588</v>
      </c>
      <c r="P77" s="171"/>
      <c r="Q77" s="96" t="s">
        <v>2215</v>
      </c>
      <c r="R77" s="44"/>
      <c r="S77" s="102"/>
      <c r="T77" s="102"/>
      <c r="U77" s="102"/>
      <c r="V77" s="78"/>
      <c r="W77" s="69"/>
    </row>
    <row r="78" spans="1:23" ht="18" x14ac:dyDescent="0.25">
      <c r="A78" s="171" t="str">
        <f>VLOOKUP(E78,'LISTADO ATM'!$A$2:$C$902,3,0)</f>
        <v>DISTRITO NACIONAL</v>
      </c>
      <c r="B78" s="112" t="s">
        <v>2635</v>
      </c>
      <c r="C78" s="97">
        <v>44413.570543981485</v>
      </c>
      <c r="D78" s="97" t="s">
        <v>2176</v>
      </c>
      <c r="E78" s="147">
        <v>639</v>
      </c>
      <c r="F78" s="171" t="str">
        <f>VLOOKUP(E78,VIP!$A$2:$O14893,2,0)</f>
        <v>DRBR639</v>
      </c>
      <c r="G78" s="171" t="str">
        <f>VLOOKUP(E78,'LISTADO ATM'!$A$2:$B$901,2,0)</f>
        <v xml:space="preserve">ATM Comisión Militar MOPC </v>
      </c>
      <c r="H78" s="171" t="str">
        <f>VLOOKUP(E78,VIP!$A$2:$O19854,7,FALSE)</f>
        <v>Si</v>
      </c>
      <c r="I78" s="171" t="str">
        <f>VLOOKUP(E78,VIP!$A$2:$O11819,8,FALSE)</f>
        <v>Si</v>
      </c>
      <c r="J78" s="171" t="str">
        <f>VLOOKUP(E78,VIP!$A$2:$O11769,8,FALSE)</f>
        <v>Si</v>
      </c>
      <c r="K78" s="171" t="str">
        <f>VLOOKUP(E78,VIP!$A$2:$O15343,6,0)</f>
        <v>NO</v>
      </c>
      <c r="L78" s="151" t="s">
        <v>2215</v>
      </c>
      <c r="M78" s="96" t="s">
        <v>2441</v>
      </c>
      <c r="N78" s="96" t="s">
        <v>2448</v>
      </c>
      <c r="O78" s="171" t="s">
        <v>2450</v>
      </c>
      <c r="P78" s="96"/>
      <c r="Q78" s="96" t="s">
        <v>2215</v>
      </c>
      <c r="R78" s="44"/>
      <c r="S78" s="102"/>
      <c r="T78" s="102"/>
      <c r="U78" s="102"/>
      <c r="V78" s="78"/>
      <c r="W78" s="69"/>
    </row>
    <row r="79" spans="1:23" ht="18" x14ac:dyDescent="0.25">
      <c r="A79" s="173" t="str">
        <f>VLOOKUP(E79,'LISTADO ATM'!$A$2:$C$902,3,0)</f>
        <v>DISTRITO NACIONAL</v>
      </c>
      <c r="B79" s="112" t="s">
        <v>2695</v>
      </c>
      <c r="C79" s="97">
        <v>44414.440069444441</v>
      </c>
      <c r="D79" s="97" t="s">
        <v>2176</v>
      </c>
      <c r="E79" s="147">
        <v>935</v>
      </c>
      <c r="F79" s="173" t="str">
        <f>VLOOKUP(E79,VIP!$A$2:$O14779,2,0)</f>
        <v>DRBR16J</v>
      </c>
      <c r="G79" s="173" t="str">
        <f>VLOOKUP(E79,'LISTADO ATM'!$A$2:$B$901,2,0)</f>
        <v xml:space="preserve">ATM Oficina John F. Kennedy </v>
      </c>
      <c r="H79" s="173" t="str">
        <f>VLOOKUP(E79,VIP!$A$2:$O19740,7,FALSE)</f>
        <v>Si</v>
      </c>
      <c r="I79" s="173" t="str">
        <f>VLOOKUP(E79,VIP!$A$2:$O11705,8,FALSE)</f>
        <v>Si</v>
      </c>
      <c r="J79" s="173" t="str">
        <f>VLOOKUP(E79,VIP!$A$2:$O11655,8,FALSE)</f>
        <v>Si</v>
      </c>
      <c r="K79" s="173" t="str">
        <f>VLOOKUP(E79,VIP!$A$2:$O15229,6,0)</f>
        <v>SI</v>
      </c>
      <c r="L79" s="151" t="s">
        <v>2215</v>
      </c>
      <c r="M79" s="96" t="s">
        <v>2441</v>
      </c>
      <c r="N79" s="96" t="s">
        <v>2448</v>
      </c>
      <c r="O79" s="173" t="s">
        <v>2450</v>
      </c>
      <c r="P79" s="173"/>
      <c r="Q79" s="96" t="s">
        <v>2215</v>
      </c>
      <c r="R79" s="102"/>
      <c r="S79" s="102"/>
      <c r="T79" s="78"/>
      <c r="U79" s="69"/>
    </row>
    <row r="80" spans="1:23" ht="18" x14ac:dyDescent="0.25">
      <c r="A80" s="173" t="str">
        <f>VLOOKUP(E80,'LISTADO ATM'!$A$2:$C$902,3,0)</f>
        <v>DISTRITO NACIONAL</v>
      </c>
      <c r="B80" s="112" t="s">
        <v>2634</v>
      </c>
      <c r="C80" s="97">
        <v>44413.580763888887</v>
      </c>
      <c r="D80" s="97" t="s">
        <v>2176</v>
      </c>
      <c r="E80" s="147">
        <v>952</v>
      </c>
      <c r="F80" s="173" t="str">
        <f>VLOOKUP(E80,VIP!$A$2:$O14892,2,0)</f>
        <v>DRBR16L</v>
      </c>
      <c r="G80" s="173" t="str">
        <f>VLOOKUP(E80,'LISTADO ATM'!$A$2:$B$901,2,0)</f>
        <v xml:space="preserve">ATM Alvarez Rivas </v>
      </c>
      <c r="H80" s="173" t="str">
        <f>VLOOKUP(E80,VIP!$A$2:$O19853,7,FALSE)</f>
        <v>Si</v>
      </c>
      <c r="I80" s="173" t="str">
        <f>VLOOKUP(E80,VIP!$A$2:$O11818,8,FALSE)</f>
        <v>Si</v>
      </c>
      <c r="J80" s="173" t="str">
        <f>VLOOKUP(E80,VIP!$A$2:$O11768,8,FALSE)</f>
        <v>Si</v>
      </c>
      <c r="K80" s="173" t="str">
        <f>VLOOKUP(E80,VIP!$A$2:$O15342,6,0)</f>
        <v>NO</v>
      </c>
      <c r="L80" s="151" t="s">
        <v>2215</v>
      </c>
      <c r="M80" s="96" t="s">
        <v>2441</v>
      </c>
      <c r="N80" s="96" t="s">
        <v>2448</v>
      </c>
      <c r="O80" s="173" t="s">
        <v>2450</v>
      </c>
      <c r="P80" s="96"/>
      <c r="Q80" s="96" t="s">
        <v>2215</v>
      </c>
      <c r="R80" s="102"/>
      <c r="S80" s="102"/>
      <c r="T80" s="78"/>
      <c r="U80" s="69"/>
    </row>
    <row r="81" spans="1:22" ht="18" x14ac:dyDescent="0.25">
      <c r="A81" s="173" t="str">
        <f>VLOOKUP(E81,'LISTADO ATM'!$A$2:$C$902,3,0)</f>
        <v>DISTRITO NACIONAL</v>
      </c>
      <c r="B81" s="112" t="s">
        <v>2654</v>
      </c>
      <c r="C81" s="97">
        <v>44413.762395833335</v>
      </c>
      <c r="D81" s="97" t="s">
        <v>2176</v>
      </c>
      <c r="E81" s="147">
        <v>961</v>
      </c>
      <c r="F81" s="173" t="str">
        <f>VLOOKUP(E81,VIP!$A$2:$O14897,2,0)</f>
        <v>DRBR03H</v>
      </c>
      <c r="G81" s="173" t="str">
        <f>VLOOKUP(E81,'LISTADO ATM'!$A$2:$B$901,2,0)</f>
        <v xml:space="preserve">ATM Listín Diario </v>
      </c>
      <c r="H81" s="173" t="str">
        <f>VLOOKUP(E81,VIP!$A$2:$O19858,7,FALSE)</f>
        <v>Si</v>
      </c>
      <c r="I81" s="173" t="str">
        <f>VLOOKUP(E81,VIP!$A$2:$O11823,8,FALSE)</f>
        <v>Si</v>
      </c>
      <c r="J81" s="173" t="str">
        <f>VLOOKUP(E81,VIP!$A$2:$O11773,8,FALSE)</f>
        <v>Si</v>
      </c>
      <c r="K81" s="173" t="str">
        <f>VLOOKUP(E81,VIP!$A$2:$O15347,6,0)</f>
        <v>NO</v>
      </c>
      <c r="L81" s="151" t="s">
        <v>2215</v>
      </c>
      <c r="M81" s="96" t="s">
        <v>2441</v>
      </c>
      <c r="N81" s="96" t="s">
        <v>2448</v>
      </c>
      <c r="O81" s="173" t="s">
        <v>2450</v>
      </c>
      <c r="P81" s="96"/>
      <c r="Q81" s="96" t="s">
        <v>2215</v>
      </c>
      <c r="R81" s="102"/>
      <c r="S81" s="102"/>
      <c r="T81" s="78"/>
      <c r="U81" s="69"/>
    </row>
    <row r="82" spans="1:22" ht="18" x14ac:dyDescent="0.25">
      <c r="A82" s="173" t="str">
        <f>VLOOKUP(E82,'LISTADO ATM'!$A$2:$C$902,3,0)</f>
        <v>DISTRITO NACIONAL</v>
      </c>
      <c r="B82" s="112" t="s">
        <v>2709</v>
      </c>
      <c r="C82" s="97">
        <v>44414.636967592596</v>
      </c>
      <c r="D82" s="97" t="s">
        <v>2176</v>
      </c>
      <c r="E82" s="147">
        <v>575</v>
      </c>
      <c r="F82" s="173" t="str">
        <f>VLOOKUP(E82,VIP!$A$2:$O14770,2,0)</f>
        <v>DRBR16P</v>
      </c>
      <c r="G82" s="173" t="str">
        <f>VLOOKUP(E82,'LISTADO ATM'!$A$2:$B$901,2,0)</f>
        <v xml:space="preserve">ATM EDESUR Tiradentes </v>
      </c>
      <c r="H82" s="173" t="str">
        <f>VLOOKUP(E82,VIP!$A$2:$O19731,7,FALSE)</f>
        <v>Si</v>
      </c>
      <c r="I82" s="173" t="str">
        <f>VLOOKUP(E82,VIP!$A$2:$O11696,8,FALSE)</f>
        <v>Si</v>
      </c>
      <c r="J82" s="173" t="str">
        <f>VLOOKUP(E82,VIP!$A$2:$O11646,8,FALSE)</f>
        <v>Si</v>
      </c>
      <c r="K82" s="173" t="str">
        <f>VLOOKUP(E82,VIP!$A$2:$O15220,6,0)</f>
        <v>NO</v>
      </c>
      <c r="L82" s="151" t="s">
        <v>2215</v>
      </c>
      <c r="M82" s="96" t="s">
        <v>2441</v>
      </c>
      <c r="N82" s="96" t="s">
        <v>2448</v>
      </c>
      <c r="O82" s="173" t="s">
        <v>2450</v>
      </c>
      <c r="P82" s="173"/>
      <c r="Q82" s="96" t="s">
        <v>2215</v>
      </c>
      <c r="R82" s="102"/>
      <c r="S82" s="102"/>
      <c r="T82" s="78"/>
      <c r="U82" s="69"/>
    </row>
    <row r="83" spans="1:22" ht="18" x14ac:dyDescent="0.25">
      <c r="A83" s="173" t="str">
        <f>VLOOKUP(E83,'LISTADO ATM'!$A$2:$C$902,3,0)</f>
        <v>DISTRITO NACIONAL</v>
      </c>
      <c r="B83" s="112" t="s">
        <v>2711</v>
      </c>
      <c r="C83" s="97">
        <v>44414.635925925926</v>
      </c>
      <c r="D83" s="97" t="s">
        <v>2176</v>
      </c>
      <c r="E83" s="147">
        <v>722</v>
      </c>
      <c r="F83" s="173" t="str">
        <f>VLOOKUP(E83,VIP!$A$2:$O14772,2,0)</f>
        <v>DRBR393</v>
      </c>
      <c r="G83" s="173" t="str">
        <f>VLOOKUP(E83,'LISTADO ATM'!$A$2:$B$901,2,0)</f>
        <v xml:space="preserve">ATM Oficina Charles de Gaulle III </v>
      </c>
      <c r="H83" s="173" t="str">
        <f>VLOOKUP(E83,VIP!$A$2:$O19733,7,FALSE)</f>
        <v>Si</v>
      </c>
      <c r="I83" s="173" t="str">
        <f>VLOOKUP(E83,VIP!$A$2:$O11698,8,FALSE)</f>
        <v>Si</v>
      </c>
      <c r="J83" s="173" t="str">
        <f>VLOOKUP(E83,VIP!$A$2:$O11648,8,FALSE)</f>
        <v>Si</v>
      </c>
      <c r="K83" s="173" t="str">
        <f>VLOOKUP(E83,VIP!$A$2:$O15222,6,0)</f>
        <v>SI</v>
      </c>
      <c r="L83" s="151" t="s">
        <v>2215</v>
      </c>
      <c r="M83" s="96" t="s">
        <v>2441</v>
      </c>
      <c r="N83" s="96" t="s">
        <v>2448</v>
      </c>
      <c r="O83" s="173" t="s">
        <v>2450</v>
      </c>
      <c r="P83" s="173"/>
      <c r="Q83" s="96" t="s">
        <v>2215</v>
      </c>
      <c r="R83" s="102"/>
      <c r="S83" s="102"/>
      <c r="T83" s="78"/>
      <c r="U83" s="69"/>
    </row>
    <row r="84" spans="1:22" ht="18" x14ac:dyDescent="0.25">
      <c r="A84" s="173" t="str">
        <f>VLOOKUP(E84,'LISTADO ATM'!$A$2:$C$902,3,0)</f>
        <v>DISTRITO NACIONAL</v>
      </c>
      <c r="B84" s="112" t="s">
        <v>2712</v>
      </c>
      <c r="C84" s="97">
        <v>44414.635509259257</v>
      </c>
      <c r="D84" s="97" t="s">
        <v>2176</v>
      </c>
      <c r="E84" s="147">
        <v>541</v>
      </c>
      <c r="F84" s="173" t="str">
        <f>VLOOKUP(E84,VIP!$A$2:$O14773,2,0)</f>
        <v>DRBR541</v>
      </c>
      <c r="G84" s="173" t="str">
        <f>VLOOKUP(E84,'LISTADO ATM'!$A$2:$B$901,2,0)</f>
        <v xml:space="preserve">ATM Oficina Sambil II </v>
      </c>
      <c r="H84" s="173" t="str">
        <f>VLOOKUP(E84,VIP!$A$2:$O19734,7,FALSE)</f>
        <v>Si</v>
      </c>
      <c r="I84" s="173" t="str">
        <f>VLOOKUP(E84,VIP!$A$2:$O11699,8,FALSE)</f>
        <v>Si</v>
      </c>
      <c r="J84" s="173" t="str">
        <f>VLOOKUP(E84,VIP!$A$2:$O11649,8,FALSE)</f>
        <v>Si</v>
      </c>
      <c r="K84" s="173" t="str">
        <f>VLOOKUP(E84,VIP!$A$2:$O15223,6,0)</f>
        <v>SI</v>
      </c>
      <c r="L84" s="151" t="s">
        <v>2215</v>
      </c>
      <c r="M84" s="96" t="s">
        <v>2441</v>
      </c>
      <c r="N84" s="96" t="s">
        <v>2448</v>
      </c>
      <c r="O84" s="173" t="s">
        <v>2450</v>
      </c>
      <c r="P84" s="173"/>
      <c r="Q84" s="96" t="s">
        <v>2215</v>
      </c>
      <c r="R84" s="102"/>
      <c r="S84" s="102"/>
      <c r="T84" s="102"/>
      <c r="U84" s="78"/>
      <c r="V84" s="69"/>
    </row>
    <row r="85" spans="1:22" ht="18" x14ac:dyDescent="0.25">
      <c r="A85" s="173" t="str">
        <f>VLOOKUP(E85,'LISTADO ATM'!$A$2:$C$902,3,0)</f>
        <v>ESTE</v>
      </c>
      <c r="B85" s="112" t="s">
        <v>2713</v>
      </c>
      <c r="C85" s="97">
        <v>44414.635092592594</v>
      </c>
      <c r="D85" s="97" t="s">
        <v>2176</v>
      </c>
      <c r="E85" s="147">
        <v>353</v>
      </c>
      <c r="F85" s="173" t="str">
        <f>VLOOKUP(E85,VIP!$A$2:$O14774,2,0)</f>
        <v>DRBR353</v>
      </c>
      <c r="G85" s="173" t="str">
        <f>VLOOKUP(E85,'LISTADO ATM'!$A$2:$B$901,2,0)</f>
        <v xml:space="preserve">ATM Estación Boulevard Juan Dolio </v>
      </c>
      <c r="H85" s="173" t="str">
        <f>VLOOKUP(E85,VIP!$A$2:$O19735,7,FALSE)</f>
        <v>Si</v>
      </c>
      <c r="I85" s="173" t="str">
        <f>VLOOKUP(E85,VIP!$A$2:$O11700,8,FALSE)</f>
        <v>Si</v>
      </c>
      <c r="J85" s="173" t="str">
        <f>VLOOKUP(E85,VIP!$A$2:$O11650,8,FALSE)</f>
        <v>Si</v>
      </c>
      <c r="K85" s="173" t="str">
        <f>VLOOKUP(E85,VIP!$A$2:$O15224,6,0)</f>
        <v>NO</v>
      </c>
      <c r="L85" s="151" t="s">
        <v>2215</v>
      </c>
      <c r="M85" s="96" t="s">
        <v>2441</v>
      </c>
      <c r="N85" s="96" t="s">
        <v>2448</v>
      </c>
      <c r="O85" s="173" t="s">
        <v>2450</v>
      </c>
      <c r="P85" s="173"/>
      <c r="Q85" s="96" t="s">
        <v>2215</v>
      </c>
      <c r="R85" s="102"/>
      <c r="S85" s="102"/>
      <c r="T85" s="102"/>
      <c r="U85" s="78"/>
      <c r="V85" s="69"/>
    </row>
    <row r="86" spans="1:22" ht="18" x14ac:dyDescent="0.25">
      <c r="A86" s="173" t="str">
        <f>VLOOKUP(E86,'LISTADO ATM'!$A$2:$C$902,3,0)</f>
        <v>NORTE</v>
      </c>
      <c r="B86" s="112" t="s">
        <v>2683</v>
      </c>
      <c r="C86" s="97">
        <v>44414.458738425928</v>
      </c>
      <c r="D86" s="97" t="s">
        <v>2177</v>
      </c>
      <c r="E86" s="147">
        <v>638</v>
      </c>
      <c r="F86" s="173" t="str">
        <f>VLOOKUP(E86,VIP!$A$2:$O14797,2,0)</f>
        <v>DRBR638</v>
      </c>
      <c r="G86" s="173" t="str">
        <f>VLOOKUP(E86,'LISTADO ATM'!$A$2:$B$901,2,0)</f>
        <v xml:space="preserve">ATM S/M Yoma </v>
      </c>
      <c r="H86" s="173" t="str">
        <f>VLOOKUP(E86,VIP!$A$2:$O19758,7,FALSE)</f>
        <v>Si</v>
      </c>
      <c r="I86" s="173" t="str">
        <f>VLOOKUP(E86,VIP!$A$2:$O11723,8,FALSE)</f>
        <v>Si</v>
      </c>
      <c r="J86" s="173" t="str">
        <f>VLOOKUP(E86,VIP!$A$2:$O11673,8,FALSE)</f>
        <v>Si</v>
      </c>
      <c r="K86" s="173" t="str">
        <f>VLOOKUP(E86,VIP!$A$2:$O15247,6,0)</f>
        <v>NO</v>
      </c>
      <c r="L86" s="151" t="s">
        <v>2215</v>
      </c>
      <c r="M86" s="96" t="s">
        <v>2441</v>
      </c>
      <c r="N86" s="96" t="s">
        <v>2448</v>
      </c>
      <c r="O86" s="173" t="s">
        <v>2588</v>
      </c>
      <c r="P86" s="173"/>
      <c r="Q86" s="96" t="s">
        <v>2215</v>
      </c>
      <c r="R86" s="102"/>
      <c r="S86" s="102"/>
      <c r="T86" s="102"/>
      <c r="U86" s="78"/>
      <c r="V86" s="69"/>
    </row>
    <row r="87" spans="1:22" ht="18" x14ac:dyDescent="0.25">
      <c r="A87" s="173" t="str">
        <f>VLOOKUP(E87,'LISTADO ATM'!$A$2:$C$902,3,0)</f>
        <v>NORTE</v>
      </c>
      <c r="B87" s="112" t="s">
        <v>2620</v>
      </c>
      <c r="C87" s="97">
        <v>44412.851400462961</v>
      </c>
      <c r="D87" s="97" t="s">
        <v>2177</v>
      </c>
      <c r="E87" s="147">
        <v>276</v>
      </c>
      <c r="F87" s="173" t="str">
        <f>VLOOKUP(E87,VIP!$A$2:$O14895,2,0)</f>
        <v>DRBR276</v>
      </c>
      <c r="G87" s="173" t="str">
        <f>VLOOKUP(E87,'LISTADO ATM'!$A$2:$B$901,2,0)</f>
        <v xml:space="preserve">ATM UNP Las Guáranas (San Francisco) </v>
      </c>
      <c r="H87" s="173" t="str">
        <f>VLOOKUP(E87,VIP!$A$2:$O19856,7,FALSE)</f>
        <v>Si</v>
      </c>
      <c r="I87" s="173" t="str">
        <f>VLOOKUP(E87,VIP!$A$2:$O11821,8,FALSE)</f>
        <v>Si</v>
      </c>
      <c r="J87" s="173" t="str">
        <f>VLOOKUP(E87,VIP!$A$2:$O11771,8,FALSE)</f>
        <v>Si</v>
      </c>
      <c r="K87" s="173" t="str">
        <f>VLOOKUP(E87,VIP!$A$2:$O15345,6,0)</f>
        <v>NO</v>
      </c>
      <c r="L87" s="151" t="s">
        <v>2241</v>
      </c>
      <c r="M87" s="96" t="s">
        <v>2441</v>
      </c>
      <c r="N87" s="96" t="s">
        <v>2448</v>
      </c>
      <c r="O87" s="173" t="s">
        <v>2588</v>
      </c>
      <c r="P87" s="96"/>
      <c r="Q87" s="96" t="s">
        <v>2241</v>
      </c>
      <c r="R87" s="102"/>
      <c r="S87" s="102"/>
      <c r="T87" s="102"/>
      <c r="U87" s="78"/>
      <c r="V87" s="69"/>
    </row>
    <row r="88" spans="1:22" ht="18" x14ac:dyDescent="0.25">
      <c r="A88" s="173" t="str">
        <f>VLOOKUP(E88,'LISTADO ATM'!$A$2:$C$902,3,0)</f>
        <v>SUR</v>
      </c>
      <c r="B88" s="112" t="s">
        <v>2651</v>
      </c>
      <c r="C88" s="97">
        <v>44413.777418981481</v>
      </c>
      <c r="D88" s="97" t="s">
        <v>2176</v>
      </c>
      <c r="E88" s="147">
        <v>765</v>
      </c>
      <c r="F88" s="173" t="str">
        <f>VLOOKUP(E88,VIP!$A$2:$O14892,2,0)</f>
        <v>DRBR191</v>
      </c>
      <c r="G88" s="173" t="str">
        <f>VLOOKUP(E88,'LISTADO ATM'!$A$2:$B$901,2,0)</f>
        <v xml:space="preserve">ATM Oficina Azua I </v>
      </c>
      <c r="H88" s="173" t="str">
        <f>VLOOKUP(E88,VIP!$A$2:$O19853,7,FALSE)</f>
        <v>Si</v>
      </c>
      <c r="I88" s="173" t="str">
        <f>VLOOKUP(E88,VIP!$A$2:$O11818,8,FALSE)</f>
        <v>Si</v>
      </c>
      <c r="J88" s="173" t="str">
        <f>VLOOKUP(E88,VIP!$A$2:$O11768,8,FALSE)</f>
        <v>Si</v>
      </c>
      <c r="K88" s="173" t="str">
        <f>VLOOKUP(E88,VIP!$A$2:$O15342,6,0)</f>
        <v>NO</v>
      </c>
      <c r="L88" s="151" t="s">
        <v>2241</v>
      </c>
      <c r="M88" s="96" t="s">
        <v>2441</v>
      </c>
      <c r="N88" s="96" t="s">
        <v>2448</v>
      </c>
      <c r="O88" s="173" t="s">
        <v>2450</v>
      </c>
      <c r="P88" s="96"/>
      <c r="Q88" s="96" t="s">
        <v>2241</v>
      </c>
      <c r="R88" s="102"/>
      <c r="S88" s="102"/>
      <c r="T88" s="102"/>
      <c r="U88" s="78"/>
      <c r="V88" s="69"/>
    </row>
    <row r="89" spans="1:22" ht="18" x14ac:dyDescent="0.25">
      <c r="A89" s="173" t="str">
        <f>VLOOKUP(E89,'LISTADO ATM'!$A$2:$C$902,3,0)</f>
        <v>SUR</v>
      </c>
      <c r="B89" s="112" t="s">
        <v>2707</v>
      </c>
      <c r="C89" s="97">
        <v>44414.638090277775</v>
      </c>
      <c r="D89" s="97" t="s">
        <v>2176</v>
      </c>
      <c r="E89" s="147">
        <v>765</v>
      </c>
      <c r="F89" s="173" t="str">
        <f>VLOOKUP(E89,VIP!$A$2:$O14768,2,0)</f>
        <v>DRBR191</v>
      </c>
      <c r="G89" s="173" t="str">
        <f>VLOOKUP(E89,'LISTADO ATM'!$A$2:$B$901,2,0)</f>
        <v xml:space="preserve">ATM Oficina Azua I </v>
      </c>
      <c r="H89" s="173" t="str">
        <f>VLOOKUP(E89,VIP!$A$2:$O19729,7,FALSE)</f>
        <v>Si</v>
      </c>
      <c r="I89" s="173" t="str">
        <f>VLOOKUP(E89,VIP!$A$2:$O11694,8,FALSE)</f>
        <v>Si</v>
      </c>
      <c r="J89" s="173" t="str">
        <f>VLOOKUP(E89,VIP!$A$2:$O11644,8,FALSE)</f>
        <v>Si</v>
      </c>
      <c r="K89" s="173" t="str">
        <f>VLOOKUP(E89,VIP!$A$2:$O15218,6,0)</f>
        <v>NO</v>
      </c>
      <c r="L89" s="151" t="s">
        <v>2241</v>
      </c>
      <c r="M89" s="96" t="s">
        <v>2441</v>
      </c>
      <c r="N89" s="96" t="s">
        <v>2448</v>
      </c>
      <c r="O89" s="173" t="s">
        <v>2450</v>
      </c>
      <c r="P89" s="173"/>
      <c r="Q89" s="96" t="s">
        <v>2241</v>
      </c>
      <c r="R89" s="102"/>
      <c r="S89" s="102"/>
      <c r="T89" s="102"/>
      <c r="U89" s="78"/>
      <c r="V89" s="69"/>
    </row>
    <row r="90" spans="1:22" ht="18" x14ac:dyDescent="0.25">
      <c r="A90" s="173" t="str">
        <f>VLOOKUP(E90,'LISTADO ATM'!$A$2:$C$902,3,0)</f>
        <v>ESTE</v>
      </c>
      <c r="B90" s="112" t="s">
        <v>2708</v>
      </c>
      <c r="C90" s="97">
        <v>44414.637499999997</v>
      </c>
      <c r="D90" s="97" t="s">
        <v>2176</v>
      </c>
      <c r="E90" s="147">
        <v>838</v>
      </c>
      <c r="F90" s="173" t="str">
        <f>VLOOKUP(E90,VIP!$A$2:$O14769,2,0)</f>
        <v>DRBR838</v>
      </c>
      <c r="G90" s="173" t="str">
        <f>VLOOKUP(E90,'LISTADO ATM'!$A$2:$B$901,2,0)</f>
        <v xml:space="preserve">ATM UNP Consuelo </v>
      </c>
      <c r="H90" s="173" t="str">
        <f>VLOOKUP(E90,VIP!$A$2:$O19730,7,FALSE)</f>
        <v>Si</v>
      </c>
      <c r="I90" s="173" t="str">
        <f>VLOOKUP(E90,VIP!$A$2:$O11695,8,FALSE)</f>
        <v>Si</v>
      </c>
      <c r="J90" s="173" t="str">
        <f>VLOOKUP(E90,VIP!$A$2:$O11645,8,FALSE)</f>
        <v>Si</v>
      </c>
      <c r="K90" s="173" t="str">
        <f>VLOOKUP(E90,VIP!$A$2:$O15219,6,0)</f>
        <v>NO</v>
      </c>
      <c r="L90" s="151" t="s">
        <v>2241</v>
      </c>
      <c r="M90" s="96" t="s">
        <v>2441</v>
      </c>
      <c r="N90" s="96" t="s">
        <v>2448</v>
      </c>
      <c r="O90" s="173" t="s">
        <v>2450</v>
      </c>
      <c r="P90" s="173"/>
      <c r="Q90" s="96" t="s">
        <v>2241</v>
      </c>
      <c r="R90" s="102"/>
      <c r="S90" s="102"/>
      <c r="T90" s="102"/>
      <c r="U90" s="78"/>
      <c r="V90" s="69"/>
    </row>
    <row r="91" spans="1:22" ht="18" x14ac:dyDescent="0.25">
      <c r="A91" s="173" t="str">
        <f>VLOOKUP(E91,'LISTADO ATM'!$A$2:$C$902,3,0)</f>
        <v>NORTE</v>
      </c>
      <c r="B91" s="112" t="s">
        <v>2681</v>
      </c>
      <c r="C91" s="97">
        <v>44414.460729166669</v>
      </c>
      <c r="D91" s="97" t="s">
        <v>2177</v>
      </c>
      <c r="E91" s="147">
        <v>9</v>
      </c>
      <c r="F91" s="173" t="str">
        <f>VLOOKUP(E91,VIP!$A$2:$O14795,2,0)</f>
        <v>DRBR009</v>
      </c>
      <c r="G91" s="173" t="str">
        <f>VLOOKUP(E91,'LISTADO ATM'!$A$2:$B$901,2,0)</f>
        <v>ATM Hispañiola Fresh Fruit</v>
      </c>
      <c r="H91" s="173" t="str">
        <f>VLOOKUP(E91,VIP!$A$2:$O19756,7,FALSE)</f>
        <v>Si</v>
      </c>
      <c r="I91" s="173" t="str">
        <f>VLOOKUP(E91,VIP!$A$2:$O11721,8,FALSE)</f>
        <v>Si</v>
      </c>
      <c r="J91" s="173" t="str">
        <f>VLOOKUP(E91,VIP!$A$2:$O11671,8,FALSE)</f>
        <v>Si</v>
      </c>
      <c r="K91" s="173" t="str">
        <f>VLOOKUP(E91,VIP!$A$2:$O15245,6,0)</f>
        <v>NO</v>
      </c>
      <c r="L91" s="151" t="s">
        <v>2241</v>
      </c>
      <c r="M91" s="96" t="s">
        <v>2441</v>
      </c>
      <c r="N91" s="96" t="s">
        <v>2448</v>
      </c>
      <c r="O91" s="173" t="s">
        <v>2588</v>
      </c>
      <c r="P91" s="173"/>
      <c r="Q91" s="96" t="s">
        <v>2241</v>
      </c>
      <c r="R91" s="102"/>
      <c r="S91" s="102"/>
      <c r="T91" s="102"/>
      <c r="U91" s="78"/>
      <c r="V91" s="69"/>
    </row>
    <row r="92" spans="1:22" ht="18" x14ac:dyDescent="0.25">
      <c r="A92" s="173" t="str">
        <f>VLOOKUP(E92,'LISTADO ATM'!$A$2:$C$902,3,0)</f>
        <v>DISTRITO NACIONAL</v>
      </c>
      <c r="B92" s="112" t="s">
        <v>2728</v>
      </c>
      <c r="C92" s="97">
        <v>44414.544444444444</v>
      </c>
      <c r="D92" s="97" t="s">
        <v>2464</v>
      </c>
      <c r="E92" s="147">
        <v>701</v>
      </c>
      <c r="F92" s="173" t="str">
        <f>VLOOKUP(E92,VIP!$A$2:$O14788,2,0)</f>
        <v>DRBR701</v>
      </c>
      <c r="G92" s="173" t="str">
        <f>VLOOKUP(E92,'LISTADO ATM'!$A$2:$B$901,2,0)</f>
        <v>ATM Autoservicio Los Alcarrizos</v>
      </c>
      <c r="H92" s="173" t="str">
        <f>VLOOKUP(E92,VIP!$A$2:$O19749,7,FALSE)</f>
        <v>Si</v>
      </c>
      <c r="I92" s="173" t="str">
        <f>VLOOKUP(E92,VIP!$A$2:$O11714,8,FALSE)</f>
        <v>Si</v>
      </c>
      <c r="J92" s="173" t="str">
        <f>VLOOKUP(E92,VIP!$A$2:$O11664,8,FALSE)</f>
        <v>Si</v>
      </c>
      <c r="K92" s="173" t="str">
        <f>VLOOKUP(E92,VIP!$A$2:$O15238,6,0)</f>
        <v>NO</v>
      </c>
      <c r="L92" s="151" t="s">
        <v>2729</v>
      </c>
      <c r="M92" s="96" t="s">
        <v>2441</v>
      </c>
      <c r="N92" s="96" t="s">
        <v>2448</v>
      </c>
      <c r="O92" s="173" t="s">
        <v>2622</v>
      </c>
      <c r="P92" s="173"/>
      <c r="Q92" s="96" t="s">
        <v>2729</v>
      </c>
      <c r="R92" s="102"/>
      <c r="S92" s="102"/>
      <c r="T92" s="102"/>
      <c r="U92" s="78"/>
      <c r="V92" s="69"/>
    </row>
    <row r="93" spans="1:22" ht="18" x14ac:dyDescent="0.25">
      <c r="A93" s="173" t="str">
        <f>VLOOKUP(E93,'LISTADO ATM'!$A$2:$C$902,3,0)</f>
        <v>SUR</v>
      </c>
      <c r="B93" s="112" t="s">
        <v>2641</v>
      </c>
      <c r="C93" s="97">
        <v>44413.62809027778</v>
      </c>
      <c r="D93" s="97" t="s">
        <v>2444</v>
      </c>
      <c r="E93" s="147">
        <v>48</v>
      </c>
      <c r="F93" s="173" t="str">
        <f>VLOOKUP(E93,VIP!$A$2:$O14882,2,0)</f>
        <v>DRBR048</v>
      </c>
      <c r="G93" s="173" t="str">
        <f>VLOOKUP(E93,'LISTADO ATM'!$A$2:$B$901,2,0)</f>
        <v xml:space="preserve">ATM Autoservicio Neiba I </v>
      </c>
      <c r="H93" s="173" t="str">
        <f>VLOOKUP(E93,VIP!$A$2:$O19843,7,FALSE)</f>
        <v>Si</v>
      </c>
      <c r="I93" s="173" t="str">
        <f>VLOOKUP(E93,VIP!$A$2:$O11808,8,FALSE)</f>
        <v>Si</v>
      </c>
      <c r="J93" s="173" t="str">
        <f>VLOOKUP(E93,VIP!$A$2:$O11758,8,FALSE)</f>
        <v>Si</v>
      </c>
      <c r="K93" s="173" t="str">
        <f>VLOOKUP(E93,VIP!$A$2:$O15332,6,0)</f>
        <v>SI</v>
      </c>
      <c r="L93" s="151" t="s">
        <v>2592</v>
      </c>
      <c r="M93" s="96" t="s">
        <v>2441</v>
      </c>
      <c r="N93" s="96" t="s">
        <v>2448</v>
      </c>
      <c r="O93" s="173" t="s">
        <v>2449</v>
      </c>
      <c r="P93" s="96"/>
      <c r="Q93" s="96" t="s">
        <v>2592</v>
      </c>
      <c r="R93" s="102"/>
      <c r="S93" s="102"/>
      <c r="T93" s="102"/>
      <c r="U93" s="78"/>
      <c r="V93" s="69"/>
    </row>
    <row r="94" spans="1:22" ht="18" x14ac:dyDescent="0.25">
      <c r="A94" s="173" t="str">
        <f>VLOOKUP(E94,'LISTADO ATM'!$A$2:$C$902,3,0)</f>
        <v>NORTE</v>
      </c>
      <c r="B94" s="112" t="s">
        <v>2640</v>
      </c>
      <c r="C94" s="97">
        <v>44413.630509259259</v>
      </c>
      <c r="D94" s="97" t="s">
        <v>2593</v>
      </c>
      <c r="E94" s="147">
        <v>291</v>
      </c>
      <c r="F94" s="173" t="str">
        <f>VLOOKUP(E94,VIP!$A$2:$O14881,2,0)</f>
        <v>DRBR291</v>
      </c>
      <c r="G94" s="173" t="str">
        <f>VLOOKUP(E94,'LISTADO ATM'!$A$2:$B$901,2,0)</f>
        <v xml:space="preserve">ATM S/M Jumbo Las Colinas </v>
      </c>
      <c r="H94" s="173" t="str">
        <f>VLOOKUP(E94,VIP!$A$2:$O19842,7,FALSE)</f>
        <v>Si</v>
      </c>
      <c r="I94" s="173" t="str">
        <f>VLOOKUP(E94,VIP!$A$2:$O11807,8,FALSE)</f>
        <v>Si</v>
      </c>
      <c r="J94" s="173" t="str">
        <f>VLOOKUP(E94,VIP!$A$2:$O11757,8,FALSE)</f>
        <v>Si</v>
      </c>
      <c r="K94" s="173" t="str">
        <f>VLOOKUP(E94,VIP!$A$2:$O15331,6,0)</f>
        <v>NO</v>
      </c>
      <c r="L94" s="151" t="s">
        <v>2592</v>
      </c>
      <c r="M94" s="96" t="s">
        <v>2441</v>
      </c>
      <c r="N94" s="96" t="s">
        <v>2448</v>
      </c>
      <c r="O94" s="173" t="s">
        <v>2626</v>
      </c>
      <c r="P94" s="96"/>
      <c r="Q94" s="96" t="s">
        <v>2592</v>
      </c>
      <c r="R94" s="102"/>
      <c r="S94" s="102"/>
      <c r="T94" s="102"/>
      <c r="U94" s="78"/>
      <c r="V94" s="69"/>
    </row>
    <row r="95" spans="1:22" ht="18" x14ac:dyDescent="0.25">
      <c r="A95" s="173" t="str">
        <f>VLOOKUP(E95,'LISTADO ATM'!$A$2:$C$902,3,0)</f>
        <v>NORTE</v>
      </c>
      <c r="B95" s="112" t="s">
        <v>2656</v>
      </c>
      <c r="C95" s="97">
        <v>44413.751296296294</v>
      </c>
      <c r="D95" s="97" t="s">
        <v>2177</v>
      </c>
      <c r="E95" s="147">
        <v>388</v>
      </c>
      <c r="F95" s="173" t="str">
        <f>VLOOKUP(E95,VIP!$A$2:$O14899,2,0)</f>
        <v>DRBR388</v>
      </c>
      <c r="G95" s="173" t="str">
        <f>VLOOKUP(E95,'LISTADO ATM'!$A$2:$B$901,2,0)</f>
        <v xml:space="preserve">ATM Multicentro La Sirena Puerto Plata </v>
      </c>
      <c r="H95" s="173" t="str">
        <f>VLOOKUP(E95,VIP!$A$2:$O19860,7,FALSE)</f>
        <v>Si</v>
      </c>
      <c r="I95" s="173" t="str">
        <f>VLOOKUP(E95,VIP!$A$2:$O11825,8,FALSE)</f>
        <v>Si</v>
      </c>
      <c r="J95" s="173" t="str">
        <f>VLOOKUP(E95,VIP!$A$2:$O11775,8,FALSE)</f>
        <v>Si</v>
      </c>
      <c r="K95" s="173" t="str">
        <f>VLOOKUP(E95,VIP!$A$2:$O15349,6,0)</f>
        <v>NO</v>
      </c>
      <c r="L95" s="151" t="s">
        <v>2555</v>
      </c>
      <c r="M95" s="96" t="s">
        <v>2441</v>
      </c>
      <c r="N95" s="96" t="s">
        <v>2448</v>
      </c>
      <c r="O95" s="173" t="s">
        <v>2588</v>
      </c>
      <c r="P95" s="96"/>
      <c r="Q95" s="96" t="s">
        <v>2555</v>
      </c>
      <c r="R95" s="102"/>
      <c r="S95" s="102"/>
      <c r="T95" s="102"/>
      <c r="U95" s="78"/>
      <c r="V95" s="69"/>
    </row>
    <row r="96" spans="1:22" ht="18" x14ac:dyDescent="0.25">
      <c r="A96" s="173" t="str">
        <f>VLOOKUP(E96,'LISTADO ATM'!$A$2:$C$902,3,0)</f>
        <v>DISTRITO NACIONAL</v>
      </c>
      <c r="B96" s="112" t="s">
        <v>2710</v>
      </c>
      <c r="C96" s="97">
        <v>44414.636388888888</v>
      </c>
      <c r="D96" s="97" t="s">
        <v>2444</v>
      </c>
      <c r="E96" s="147">
        <v>648</v>
      </c>
      <c r="F96" s="173" t="str">
        <f>VLOOKUP(E96,VIP!$A$2:$O14771,2,0)</f>
        <v>DRBR190</v>
      </c>
      <c r="G96" s="173" t="str">
        <f>VLOOKUP(E96,'LISTADO ATM'!$A$2:$B$901,2,0)</f>
        <v xml:space="preserve">ATM Hermandad de Pensionados </v>
      </c>
      <c r="H96" s="173" t="str">
        <f>VLOOKUP(E96,VIP!$A$2:$O19732,7,FALSE)</f>
        <v>Si</v>
      </c>
      <c r="I96" s="173" t="str">
        <f>VLOOKUP(E96,VIP!$A$2:$O11697,8,FALSE)</f>
        <v>No</v>
      </c>
      <c r="J96" s="173" t="str">
        <f>VLOOKUP(E96,VIP!$A$2:$O11647,8,FALSE)</f>
        <v>No</v>
      </c>
      <c r="K96" s="173" t="str">
        <f>VLOOKUP(E96,VIP!$A$2:$O15221,6,0)</f>
        <v>NO</v>
      </c>
      <c r="L96" s="151" t="s">
        <v>2555</v>
      </c>
      <c r="M96" s="96" t="s">
        <v>2441</v>
      </c>
      <c r="N96" s="96" t="s">
        <v>2448</v>
      </c>
      <c r="O96" s="173" t="s">
        <v>2449</v>
      </c>
      <c r="P96" s="173"/>
      <c r="Q96" s="96" t="s">
        <v>2555</v>
      </c>
      <c r="R96" s="102"/>
      <c r="S96" s="102"/>
      <c r="T96" s="102"/>
      <c r="U96" s="78"/>
      <c r="V96" s="69"/>
    </row>
    <row r="97" spans="1:22" ht="18" x14ac:dyDescent="0.25">
      <c r="A97" s="173" t="str">
        <f>VLOOKUP(E97,'LISTADO ATM'!$A$2:$C$902,3,0)</f>
        <v>ESTE</v>
      </c>
      <c r="B97" s="112" t="s">
        <v>2616</v>
      </c>
      <c r="C97" s="97">
        <v>44412.372395833336</v>
      </c>
      <c r="D97" s="97" t="s">
        <v>2444</v>
      </c>
      <c r="E97" s="147">
        <v>673</v>
      </c>
      <c r="F97" s="173" t="str">
        <f>VLOOKUP(E97,VIP!$A$2:$O14876,2,0)</f>
        <v>DRBR673</v>
      </c>
      <c r="G97" s="173" t="str">
        <f>VLOOKUP(E97,'LISTADO ATM'!$A$2:$B$901,2,0)</f>
        <v>ATM Clínica Dr. Cruz Jiminián</v>
      </c>
      <c r="H97" s="173" t="str">
        <f>VLOOKUP(E97,VIP!$A$2:$O19837,7,FALSE)</f>
        <v>Si</v>
      </c>
      <c r="I97" s="173" t="str">
        <f>VLOOKUP(E97,VIP!$A$2:$O11802,8,FALSE)</f>
        <v>Si</v>
      </c>
      <c r="J97" s="173" t="str">
        <f>VLOOKUP(E97,VIP!$A$2:$O11752,8,FALSE)</f>
        <v>Si</v>
      </c>
      <c r="K97" s="173" t="str">
        <f>VLOOKUP(E97,VIP!$A$2:$O15326,6,0)</f>
        <v>NO</v>
      </c>
      <c r="L97" s="151" t="s">
        <v>2437</v>
      </c>
      <c r="M97" s="96" t="s">
        <v>2441</v>
      </c>
      <c r="N97" s="96" t="s">
        <v>2448</v>
      </c>
      <c r="O97" s="173" t="s">
        <v>2449</v>
      </c>
      <c r="P97" s="96"/>
      <c r="Q97" s="96" t="s">
        <v>2437</v>
      </c>
      <c r="R97" s="102"/>
      <c r="S97" s="102"/>
      <c r="T97" s="102"/>
      <c r="U97" s="78"/>
      <c r="V97" s="69"/>
    </row>
    <row r="98" spans="1:22" ht="18" x14ac:dyDescent="0.25">
      <c r="A98" s="173" t="str">
        <f>VLOOKUP(E98,'LISTADO ATM'!$A$2:$C$902,3,0)</f>
        <v>DISTRITO NACIONAL</v>
      </c>
      <c r="B98" s="112" t="s">
        <v>2714</v>
      </c>
      <c r="C98" s="97">
        <v>44414.633472222224</v>
      </c>
      <c r="D98" s="97" t="s">
        <v>2444</v>
      </c>
      <c r="E98" s="147">
        <v>557</v>
      </c>
      <c r="F98" s="173" t="str">
        <f>VLOOKUP(E98,VIP!$A$2:$O14775,2,0)</f>
        <v>DRBR022</v>
      </c>
      <c r="G98" s="173" t="str">
        <f>VLOOKUP(E98,'LISTADO ATM'!$A$2:$B$901,2,0)</f>
        <v xml:space="preserve">ATM Multicentro La Sirena Ave. Mella </v>
      </c>
      <c r="H98" s="173" t="str">
        <f>VLOOKUP(E98,VIP!$A$2:$O19736,7,FALSE)</f>
        <v>Si</v>
      </c>
      <c r="I98" s="173" t="str">
        <f>VLOOKUP(E98,VIP!$A$2:$O11701,8,FALSE)</f>
        <v>Si</v>
      </c>
      <c r="J98" s="173" t="str">
        <f>VLOOKUP(E98,VIP!$A$2:$O11651,8,FALSE)</f>
        <v>Si</v>
      </c>
      <c r="K98" s="173" t="str">
        <f>VLOOKUP(E98,VIP!$A$2:$O15225,6,0)</f>
        <v>SI</v>
      </c>
      <c r="L98" s="151" t="s">
        <v>2437</v>
      </c>
      <c r="M98" s="96" t="s">
        <v>2441</v>
      </c>
      <c r="N98" s="96" t="s">
        <v>2448</v>
      </c>
      <c r="O98" s="173" t="s">
        <v>2449</v>
      </c>
      <c r="P98" s="173"/>
      <c r="Q98" s="96" t="s">
        <v>2437</v>
      </c>
      <c r="R98" s="102"/>
      <c r="S98" s="102"/>
      <c r="T98" s="102"/>
      <c r="U98" s="78"/>
      <c r="V98" s="69"/>
    </row>
    <row r="99" spans="1:22" ht="18" x14ac:dyDescent="0.25">
      <c r="A99" s="173" t="str">
        <f>VLOOKUP(E99,'LISTADO ATM'!$A$2:$C$902,3,0)</f>
        <v>NORTE</v>
      </c>
      <c r="B99" s="112" t="s">
        <v>2700</v>
      </c>
      <c r="C99" s="97">
        <v>44414.36582175926</v>
      </c>
      <c r="D99" s="97" t="s">
        <v>2177</v>
      </c>
      <c r="E99" s="147">
        <v>862</v>
      </c>
      <c r="F99" s="173" t="str">
        <f>VLOOKUP(E99,VIP!$A$2:$O14784,2,0)</f>
        <v>DRBR862</v>
      </c>
      <c r="G99" s="173" t="str">
        <f>VLOOKUP(E99,'LISTADO ATM'!$A$2:$B$901,2,0)</f>
        <v xml:space="preserve">ATM S/M Doble A (Sabaneta) </v>
      </c>
      <c r="H99" s="173" t="str">
        <f>VLOOKUP(E99,VIP!$A$2:$O19745,7,FALSE)</f>
        <v>Si</v>
      </c>
      <c r="I99" s="173" t="str">
        <f>VLOOKUP(E99,VIP!$A$2:$O11710,8,FALSE)</f>
        <v>Si</v>
      </c>
      <c r="J99" s="173" t="str">
        <f>VLOOKUP(E99,VIP!$A$2:$O11660,8,FALSE)</f>
        <v>Si</v>
      </c>
      <c r="K99" s="173" t="str">
        <f>VLOOKUP(E99,VIP!$A$2:$O15234,6,0)</f>
        <v>NO</v>
      </c>
      <c r="L99" s="151" t="s">
        <v>2680</v>
      </c>
      <c r="M99" s="96" t="s">
        <v>2441</v>
      </c>
      <c r="N99" s="96" t="s">
        <v>2448</v>
      </c>
      <c r="O99" s="173" t="s">
        <v>2588</v>
      </c>
      <c r="P99" s="173" t="s">
        <v>2706</v>
      </c>
      <c r="Q99" s="96" t="s">
        <v>2680</v>
      </c>
      <c r="R99" s="102"/>
      <c r="S99" s="102"/>
      <c r="T99" s="102"/>
      <c r="U99" s="78"/>
      <c r="V99" s="69"/>
    </row>
    <row r="100" spans="1:22" ht="18" x14ac:dyDescent="0.25">
      <c r="A100" s="173" t="str">
        <f>VLOOKUP(E100,'LISTADO ATM'!$A$2:$C$902,3,0)</f>
        <v>NORTE</v>
      </c>
      <c r="B100" s="112" t="s">
        <v>2715</v>
      </c>
      <c r="C100" s="97">
        <v>44414.630300925928</v>
      </c>
      <c r="D100" s="97" t="s">
        <v>2177</v>
      </c>
      <c r="E100" s="147">
        <v>282</v>
      </c>
      <c r="F100" s="173" t="str">
        <f>VLOOKUP(E100,VIP!$A$2:$O14776,2,0)</f>
        <v>DRBR282</v>
      </c>
      <c r="G100" s="173" t="str">
        <f>VLOOKUP(E100,'LISTADO ATM'!$A$2:$B$901,2,0)</f>
        <v xml:space="preserve">ATM Autobanco Nibaje </v>
      </c>
      <c r="H100" s="173" t="str">
        <f>VLOOKUP(E100,VIP!$A$2:$O19737,7,FALSE)</f>
        <v>Si</v>
      </c>
      <c r="I100" s="173" t="str">
        <f>VLOOKUP(E100,VIP!$A$2:$O11702,8,FALSE)</f>
        <v>Si</v>
      </c>
      <c r="J100" s="173" t="str">
        <f>VLOOKUP(E100,VIP!$A$2:$O11652,8,FALSE)</f>
        <v>Si</v>
      </c>
      <c r="K100" s="173" t="str">
        <f>VLOOKUP(E100,VIP!$A$2:$O15226,6,0)</f>
        <v>NO</v>
      </c>
      <c r="L100" s="151" t="s">
        <v>2680</v>
      </c>
      <c r="M100" s="96" t="s">
        <v>2441</v>
      </c>
      <c r="N100" s="96" t="s">
        <v>2448</v>
      </c>
      <c r="O100" s="173" t="s">
        <v>2588</v>
      </c>
      <c r="P100" s="173" t="s">
        <v>2706</v>
      </c>
      <c r="Q100" s="96" t="s">
        <v>2680</v>
      </c>
      <c r="R100" s="102"/>
      <c r="S100" s="102"/>
      <c r="T100" s="102"/>
      <c r="U100" s="78"/>
      <c r="V100" s="69"/>
    </row>
    <row r="101" spans="1:22" ht="18" x14ac:dyDescent="0.25">
      <c r="A101" s="173" t="str">
        <f>VLOOKUP(E101,'LISTADO ATM'!$A$2:$C$902,3,0)</f>
        <v>DISTRITO NACIONAL</v>
      </c>
      <c r="B101" s="112" t="s">
        <v>2719</v>
      </c>
      <c r="C101" s="97">
        <v>44414.629004629627</v>
      </c>
      <c r="D101" s="97" t="s">
        <v>2176</v>
      </c>
      <c r="E101" s="147">
        <v>572</v>
      </c>
      <c r="F101" s="173" t="str">
        <f>VLOOKUP(E101,VIP!$A$2:$O14779,2,0)</f>
        <v>DRBR174</v>
      </c>
      <c r="G101" s="173" t="str">
        <f>VLOOKUP(E101,'LISTADO ATM'!$A$2:$B$901,2,0)</f>
        <v xml:space="preserve">ATM Olé Ovando </v>
      </c>
      <c r="H101" s="173" t="str">
        <f>VLOOKUP(E101,VIP!$A$2:$O19740,7,FALSE)</f>
        <v>Si</v>
      </c>
      <c r="I101" s="173" t="str">
        <f>VLOOKUP(E101,VIP!$A$2:$O11705,8,FALSE)</f>
        <v>Si</v>
      </c>
      <c r="J101" s="173" t="str">
        <f>VLOOKUP(E101,VIP!$A$2:$O11655,8,FALSE)</f>
        <v>Si</v>
      </c>
      <c r="K101" s="173" t="str">
        <f>VLOOKUP(E101,VIP!$A$2:$O15229,6,0)</f>
        <v>NO</v>
      </c>
      <c r="L101" s="151" t="s">
        <v>2680</v>
      </c>
      <c r="M101" s="96" t="s">
        <v>2441</v>
      </c>
      <c r="N101" s="96" t="s">
        <v>2687</v>
      </c>
      <c r="O101" s="173" t="s">
        <v>2450</v>
      </c>
      <c r="P101" s="173" t="s">
        <v>2706</v>
      </c>
      <c r="Q101" s="96" t="s">
        <v>2680</v>
      </c>
      <c r="R101" s="102"/>
      <c r="S101" s="102"/>
      <c r="T101" s="102"/>
      <c r="U101" s="78"/>
      <c r="V101" s="69"/>
    </row>
    <row r="102" spans="1:22" ht="18" x14ac:dyDescent="0.25">
      <c r="A102" s="173" t="str">
        <f>VLOOKUP(E102,'LISTADO ATM'!$A$2:$C$902,3,0)</f>
        <v>DISTRITO NACIONAL</v>
      </c>
      <c r="B102" s="112" t="s">
        <v>2727</v>
      </c>
      <c r="C102" s="97">
        <v>44414.559201388889</v>
      </c>
      <c r="D102" s="97" t="s">
        <v>2176</v>
      </c>
      <c r="E102" s="147">
        <v>458</v>
      </c>
      <c r="F102" s="173" t="str">
        <f>VLOOKUP(E102,VIP!$A$2:$O14787,2,0)</f>
        <v>DRBR458</v>
      </c>
      <c r="G102" s="173" t="str">
        <f>VLOOKUP(E102,'LISTADO ATM'!$A$2:$B$901,2,0)</f>
        <v>ATM Hospital Dario Contreras</v>
      </c>
      <c r="H102" s="173" t="str">
        <f>VLOOKUP(E102,VIP!$A$2:$O19748,7,FALSE)</f>
        <v>Si</v>
      </c>
      <c r="I102" s="173" t="str">
        <f>VLOOKUP(E102,VIP!$A$2:$O11713,8,FALSE)</f>
        <v>Si</v>
      </c>
      <c r="J102" s="173" t="str">
        <f>VLOOKUP(E102,VIP!$A$2:$O11663,8,FALSE)</f>
        <v>Si</v>
      </c>
      <c r="K102" s="173" t="str">
        <f>VLOOKUP(E102,VIP!$A$2:$O15237,6,0)</f>
        <v>NO</v>
      </c>
      <c r="L102" s="151" t="s">
        <v>2680</v>
      </c>
      <c r="M102" s="96" t="s">
        <v>2441</v>
      </c>
      <c r="N102" s="96" t="s">
        <v>2595</v>
      </c>
      <c r="O102" s="173" t="s">
        <v>2450</v>
      </c>
      <c r="P102" s="173" t="s">
        <v>2706</v>
      </c>
      <c r="Q102" s="96" t="s">
        <v>2680</v>
      </c>
      <c r="R102" s="102"/>
      <c r="S102" s="102"/>
      <c r="T102" s="102"/>
      <c r="U102" s="78"/>
      <c r="V102" s="69"/>
    </row>
    <row r="103" spans="1:22" ht="18" x14ac:dyDescent="0.25">
      <c r="A103" s="173" t="str">
        <f>VLOOKUP(E103,'LISTADO ATM'!$A$2:$C$902,3,0)</f>
        <v>DISTRITO NACIONAL</v>
      </c>
      <c r="B103" s="112" t="s">
        <v>2717</v>
      </c>
      <c r="C103" s="97">
        <v>44414.629421296297</v>
      </c>
      <c r="D103" s="97" t="s">
        <v>2176</v>
      </c>
      <c r="E103" s="147">
        <v>624</v>
      </c>
      <c r="F103" s="173" t="str">
        <f>VLOOKUP(E103,VIP!$A$2:$O14778,2,0)</f>
        <v>DRBR624</v>
      </c>
      <c r="G103" s="173" t="str">
        <f>VLOOKUP(E103,'LISTADO ATM'!$A$2:$B$901,2,0)</f>
        <v xml:space="preserve">ATM Policía Nacional I </v>
      </c>
      <c r="H103" s="173" t="str">
        <f>VLOOKUP(E103,VIP!$A$2:$O19739,7,FALSE)</f>
        <v>Si</v>
      </c>
      <c r="I103" s="173" t="str">
        <f>VLOOKUP(E103,VIP!$A$2:$O11704,8,FALSE)</f>
        <v>Si</v>
      </c>
      <c r="J103" s="173" t="str">
        <f>VLOOKUP(E103,VIP!$A$2:$O11654,8,FALSE)</f>
        <v>Si</v>
      </c>
      <c r="K103" s="173" t="str">
        <f>VLOOKUP(E103,VIP!$A$2:$O15228,6,0)</f>
        <v>NO</v>
      </c>
      <c r="L103" s="151" t="s">
        <v>2718</v>
      </c>
      <c r="M103" s="96" t="s">
        <v>2441</v>
      </c>
      <c r="N103" s="96" t="s">
        <v>2448</v>
      </c>
      <c r="O103" s="173" t="s">
        <v>2450</v>
      </c>
      <c r="P103" s="173" t="s">
        <v>2706</v>
      </c>
      <c r="Q103" s="96" t="s">
        <v>2718</v>
      </c>
      <c r="R103" s="102"/>
      <c r="S103" s="102"/>
      <c r="T103" s="102"/>
      <c r="U103" s="78"/>
      <c r="V103" s="69"/>
    </row>
    <row r="104" spans="1:22" ht="18" x14ac:dyDescent="0.25">
      <c r="A104" s="173" t="str">
        <f>VLOOKUP(E104,'LISTADO ATM'!$A$2:$C$902,3,0)</f>
        <v>ESTE</v>
      </c>
      <c r="B104" s="112" t="s">
        <v>2698</v>
      </c>
      <c r="C104" s="97">
        <v>44414.427314814813</v>
      </c>
      <c r="D104" s="97" t="s">
        <v>2444</v>
      </c>
      <c r="E104" s="147">
        <v>16</v>
      </c>
      <c r="F104" s="173" t="str">
        <f>VLOOKUP(E104,VIP!$A$2:$O14782,2,0)</f>
        <v>DRBR046</v>
      </c>
      <c r="G104" s="173" t="str">
        <f>VLOOKUP(E104,'LISTADO ATM'!$A$2:$B$901,2,0)</f>
        <v>ATM Estación Texaco Sabana de la Mar</v>
      </c>
      <c r="H104" s="173" t="str">
        <f>VLOOKUP(E104,VIP!$A$2:$O19743,7,FALSE)</f>
        <v>Si</v>
      </c>
      <c r="I104" s="173" t="str">
        <f>VLOOKUP(E104,VIP!$A$2:$O11708,8,FALSE)</f>
        <v>Si</v>
      </c>
      <c r="J104" s="173" t="str">
        <f>VLOOKUP(E104,VIP!$A$2:$O11658,8,FALSE)</f>
        <v>Si</v>
      </c>
      <c r="K104" s="173" t="str">
        <f>VLOOKUP(E104,VIP!$A$2:$O15232,6,0)</f>
        <v>NO</v>
      </c>
      <c r="L104" s="151" t="s">
        <v>2413</v>
      </c>
      <c r="M104" s="96" t="s">
        <v>2441</v>
      </c>
      <c r="N104" s="96" t="s">
        <v>2448</v>
      </c>
      <c r="O104" s="173" t="s">
        <v>2449</v>
      </c>
      <c r="P104" s="173"/>
      <c r="Q104" s="96" t="s">
        <v>2413</v>
      </c>
      <c r="R104" s="102"/>
      <c r="S104" s="102"/>
      <c r="T104" s="102"/>
      <c r="U104" s="78"/>
      <c r="V104" s="69"/>
    </row>
    <row r="105" spans="1:22" ht="18" x14ac:dyDescent="0.25">
      <c r="A105" s="173" t="str">
        <f>VLOOKUP(E105,'LISTADO ATM'!$A$2:$C$902,3,0)</f>
        <v>DISTRITO NACIONAL</v>
      </c>
      <c r="B105" s="112" t="s">
        <v>2638</v>
      </c>
      <c r="C105" s="97">
        <v>44413.523263888892</v>
      </c>
      <c r="D105" s="97" t="s">
        <v>2444</v>
      </c>
      <c r="E105" s="147">
        <v>583</v>
      </c>
      <c r="F105" s="173" t="str">
        <f>VLOOKUP(E105,VIP!$A$2:$O14897,2,0)</f>
        <v>DRBR431</v>
      </c>
      <c r="G105" s="173" t="str">
        <f>VLOOKUP(E105,'LISTADO ATM'!$A$2:$B$901,2,0)</f>
        <v xml:space="preserve">ATM Ministerio Fuerzas Armadas I </v>
      </c>
      <c r="H105" s="173" t="str">
        <f>VLOOKUP(E105,VIP!$A$2:$O19858,7,FALSE)</f>
        <v>Si</v>
      </c>
      <c r="I105" s="173" t="str">
        <f>VLOOKUP(E105,VIP!$A$2:$O11823,8,FALSE)</f>
        <v>Si</v>
      </c>
      <c r="J105" s="173" t="str">
        <f>VLOOKUP(E105,VIP!$A$2:$O11773,8,FALSE)</f>
        <v>Si</v>
      </c>
      <c r="K105" s="173" t="str">
        <f>VLOOKUP(E105,VIP!$A$2:$O15347,6,0)</f>
        <v>NO</v>
      </c>
      <c r="L105" s="151" t="s">
        <v>2413</v>
      </c>
      <c r="M105" s="96" t="s">
        <v>2441</v>
      </c>
      <c r="N105" s="96" t="s">
        <v>2448</v>
      </c>
      <c r="O105" s="173" t="s">
        <v>2449</v>
      </c>
      <c r="P105" s="173"/>
      <c r="Q105" s="96" t="s">
        <v>2413</v>
      </c>
      <c r="R105" s="102"/>
      <c r="S105" s="102"/>
      <c r="T105" s="102"/>
      <c r="U105" s="78"/>
      <c r="V105" s="69"/>
    </row>
    <row r="106" spans="1:22" ht="18" x14ac:dyDescent="0.25">
      <c r="A106" s="173" t="str">
        <f>VLOOKUP(E106,'LISTADO ATM'!$A$2:$C$902,3,0)</f>
        <v>ESTE</v>
      </c>
      <c r="B106" s="112" t="s">
        <v>2734</v>
      </c>
      <c r="C106" s="97">
        <v>44414.516250000001</v>
      </c>
      <c r="D106" s="97" t="s">
        <v>2464</v>
      </c>
      <c r="E106" s="147">
        <v>121</v>
      </c>
      <c r="F106" s="173" t="str">
        <f>VLOOKUP(E106,VIP!$A$2:$O14792,2,0)</f>
        <v>DRBR121</v>
      </c>
      <c r="G106" s="173" t="str">
        <f>VLOOKUP(E106,'LISTADO ATM'!$A$2:$B$901,2,0)</f>
        <v xml:space="preserve">ATM Oficina Bayaguana </v>
      </c>
      <c r="H106" s="173" t="str">
        <f>VLOOKUP(E106,VIP!$A$2:$O19753,7,FALSE)</f>
        <v>Si</v>
      </c>
      <c r="I106" s="173" t="str">
        <f>VLOOKUP(E106,VIP!$A$2:$O11718,8,FALSE)</f>
        <v>Si</v>
      </c>
      <c r="J106" s="173" t="str">
        <f>VLOOKUP(E106,VIP!$A$2:$O11668,8,FALSE)</f>
        <v>Si</v>
      </c>
      <c r="K106" s="173" t="str">
        <f>VLOOKUP(E106,VIP!$A$2:$O15242,6,0)</f>
        <v>SI</v>
      </c>
      <c r="L106" s="151" t="s">
        <v>2413</v>
      </c>
      <c r="M106" s="96" t="s">
        <v>2441</v>
      </c>
      <c r="N106" s="96" t="s">
        <v>2448</v>
      </c>
      <c r="O106" s="173" t="s">
        <v>2622</v>
      </c>
      <c r="P106" s="173"/>
      <c r="Q106" s="96" t="s">
        <v>2413</v>
      </c>
      <c r="R106" s="102"/>
      <c r="S106" s="102"/>
      <c r="T106" s="102"/>
      <c r="U106" s="78"/>
      <c r="V106" s="69"/>
    </row>
    <row r="107" spans="1:22" ht="18" x14ac:dyDescent="0.25">
      <c r="A107" s="173" t="str">
        <f>VLOOKUP(E107,'LISTADO ATM'!$A$2:$C$902,3,0)</f>
        <v>DISTRITO NACIONAL</v>
      </c>
      <c r="B107" s="112" t="s">
        <v>2735</v>
      </c>
      <c r="C107" s="97">
        <v>44414.514618055553</v>
      </c>
      <c r="D107" s="97" t="s">
        <v>2444</v>
      </c>
      <c r="E107" s="147">
        <v>441</v>
      </c>
      <c r="F107" s="173" t="str">
        <f>VLOOKUP(E107,VIP!$A$2:$O14793,2,0)</f>
        <v>DRBR441</v>
      </c>
      <c r="G107" s="173" t="str">
        <f>VLOOKUP(E107,'LISTADO ATM'!$A$2:$B$901,2,0)</f>
        <v>ATM Estacion de Servicio Romulo Betancour</v>
      </c>
      <c r="H107" s="173" t="str">
        <f>VLOOKUP(E107,VIP!$A$2:$O19754,7,FALSE)</f>
        <v>NO</v>
      </c>
      <c r="I107" s="173" t="str">
        <f>VLOOKUP(E107,VIP!$A$2:$O11719,8,FALSE)</f>
        <v>NO</v>
      </c>
      <c r="J107" s="173" t="str">
        <f>VLOOKUP(E107,VIP!$A$2:$O11669,8,FALSE)</f>
        <v>NO</v>
      </c>
      <c r="K107" s="173" t="str">
        <f>VLOOKUP(E107,VIP!$A$2:$O15243,6,0)</f>
        <v>NO</v>
      </c>
      <c r="L107" s="151" t="s">
        <v>2413</v>
      </c>
      <c r="M107" s="96" t="s">
        <v>2441</v>
      </c>
      <c r="N107" s="96" t="s">
        <v>2448</v>
      </c>
      <c r="O107" s="173" t="s">
        <v>2449</v>
      </c>
      <c r="P107" s="173"/>
      <c r="Q107" s="96" t="s">
        <v>2413</v>
      </c>
      <c r="R107" s="102"/>
      <c r="S107" s="102"/>
      <c r="T107" s="102"/>
      <c r="U107" s="78"/>
      <c r="V107" s="69"/>
    </row>
    <row r="1038670" spans="16:16" ht="18" x14ac:dyDescent="0.25">
      <c r="P1038670" s="113"/>
    </row>
  </sheetData>
  <autoFilter ref="A4:Q107">
    <sortState ref="A5:Q107">
      <sortCondition ref="M4:M10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8:B1048576 B54:B60 B1:B4">
    <cfRule type="duplicateValues" dxfId="344" priority="131"/>
  </conditionalFormatting>
  <conditionalFormatting sqref="B108:B1048576 B54:B60">
    <cfRule type="duplicateValues" dxfId="343" priority="122"/>
  </conditionalFormatting>
  <conditionalFormatting sqref="B108:B1048576">
    <cfRule type="duplicateValues" dxfId="342" priority="88"/>
  </conditionalFormatting>
  <conditionalFormatting sqref="B17:B22">
    <cfRule type="duplicateValues" dxfId="341" priority="72"/>
  </conditionalFormatting>
  <conditionalFormatting sqref="E17:E22">
    <cfRule type="duplicateValues" dxfId="340" priority="71"/>
  </conditionalFormatting>
  <conditionalFormatting sqref="E17:E22">
    <cfRule type="duplicateValues" dxfId="339" priority="70"/>
  </conditionalFormatting>
  <conditionalFormatting sqref="B17:B22">
    <cfRule type="duplicateValues" dxfId="338" priority="69"/>
  </conditionalFormatting>
  <conditionalFormatting sqref="E17:E22">
    <cfRule type="duplicateValues" dxfId="337" priority="68"/>
  </conditionalFormatting>
  <conditionalFormatting sqref="B17:B22">
    <cfRule type="duplicateValues" dxfId="336" priority="67"/>
  </conditionalFormatting>
  <conditionalFormatting sqref="E17:E22">
    <cfRule type="duplicateValues" dxfId="335" priority="66"/>
  </conditionalFormatting>
  <conditionalFormatting sqref="E17:E22">
    <cfRule type="duplicateValues" dxfId="334" priority="65"/>
  </conditionalFormatting>
  <conditionalFormatting sqref="B108:B1048576 B54:B60 B1:B22">
    <cfRule type="duplicateValues" dxfId="333" priority="63"/>
  </conditionalFormatting>
  <conditionalFormatting sqref="B23:B24">
    <cfRule type="duplicateValues" dxfId="332" priority="62"/>
  </conditionalFormatting>
  <conditionalFormatting sqref="E24">
    <cfRule type="duplicateValues" dxfId="331" priority="61"/>
  </conditionalFormatting>
  <conditionalFormatting sqref="E24">
    <cfRule type="duplicateValues" dxfId="330" priority="60"/>
  </conditionalFormatting>
  <conditionalFormatting sqref="B23:B24">
    <cfRule type="duplicateValues" dxfId="329" priority="59"/>
  </conditionalFormatting>
  <conditionalFormatting sqref="E24">
    <cfRule type="duplicateValues" dxfId="328" priority="58"/>
  </conditionalFormatting>
  <conditionalFormatting sqref="B23:B24">
    <cfRule type="duplicateValues" dxfId="327" priority="57"/>
  </conditionalFormatting>
  <conditionalFormatting sqref="E24">
    <cfRule type="duplicateValues" dxfId="326" priority="56"/>
  </conditionalFormatting>
  <conditionalFormatting sqref="E24">
    <cfRule type="duplicateValues" dxfId="325" priority="55"/>
  </conditionalFormatting>
  <conditionalFormatting sqref="E24">
    <cfRule type="duplicateValues" dxfId="324" priority="54"/>
  </conditionalFormatting>
  <conditionalFormatting sqref="B23:B24">
    <cfRule type="duplicateValues" dxfId="323" priority="53"/>
  </conditionalFormatting>
  <conditionalFormatting sqref="B25:B30">
    <cfRule type="duplicateValues" dxfId="322" priority="52"/>
  </conditionalFormatting>
  <conditionalFormatting sqref="E25:E30">
    <cfRule type="duplicateValues" dxfId="321" priority="51"/>
  </conditionalFormatting>
  <conditionalFormatting sqref="E25:E30">
    <cfRule type="duplicateValues" dxfId="320" priority="50"/>
  </conditionalFormatting>
  <conditionalFormatting sqref="B25:B30">
    <cfRule type="duplicateValues" dxfId="319" priority="49"/>
  </conditionalFormatting>
  <conditionalFormatting sqref="E25:E30">
    <cfRule type="duplicateValues" dxfId="318" priority="48"/>
  </conditionalFormatting>
  <conditionalFormatting sqref="B25:B30">
    <cfRule type="duplicateValues" dxfId="317" priority="47"/>
  </conditionalFormatting>
  <conditionalFormatting sqref="E25:E30">
    <cfRule type="duplicateValues" dxfId="316" priority="46"/>
  </conditionalFormatting>
  <conditionalFormatting sqref="E25:E30">
    <cfRule type="duplicateValues" dxfId="315" priority="45"/>
  </conditionalFormatting>
  <conditionalFormatting sqref="E25:E30">
    <cfRule type="duplicateValues" dxfId="314" priority="44"/>
  </conditionalFormatting>
  <conditionalFormatting sqref="B25:B30">
    <cfRule type="duplicateValues" dxfId="313" priority="43"/>
  </conditionalFormatting>
  <conditionalFormatting sqref="B31:B46">
    <cfRule type="duplicateValues" dxfId="312" priority="41"/>
  </conditionalFormatting>
  <conditionalFormatting sqref="B31:B46">
    <cfRule type="duplicateValues" dxfId="311" priority="38"/>
  </conditionalFormatting>
  <conditionalFormatting sqref="B31:B46">
    <cfRule type="duplicateValues" dxfId="310" priority="36"/>
  </conditionalFormatting>
  <conditionalFormatting sqref="B31:B46">
    <cfRule type="duplicateValues" dxfId="309" priority="32"/>
  </conditionalFormatting>
  <conditionalFormatting sqref="B47:B48">
    <cfRule type="duplicateValues" dxfId="308" priority="130155"/>
  </conditionalFormatting>
  <conditionalFormatting sqref="E47:E48">
    <cfRule type="duplicateValues" dxfId="307" priority="130156"/>
  </conditionalFormatting>
  <conditionalFormatting sqref="B49:B60">
    <cfRule type="duplicateValues" dxfId="306" priority="19"/>
  </conditionalFormatting>
  <conditionalFormatting sqref="E49:E60">
    <cfRule type="duplicateValues" dxfId="305" priority="18"/>
  </conditionalFormatting>
  <conditionalFormatting sqref="B5:B16">
    <cfRule type="duplicateValues" dxfId="304" priority="130228"/>
  </conditionalFormatting>
  <conditionalFormatting sqref="E5:E16">
    <cfRule type="duplicateValues" dxfId="303" priority="130229"/>
  </conditionalFormatting>
  <conditionalFormatting sqref="B61">
    <cfRule type="duplicateValues" dxfId="302" priority="130247"/>
  </conditionalFormatting>
  <conditionalFormatting sqref="E61">
    <cfRule type="duplicateValues" dxfId="301" priority="130249"/>
  </conditionalFormatting>
  <conditionalFormatting sqref="E108:E1048576 E54:E60 E1:E4">
    <cfRule type="duplicateValues" dxfId="300" priority="130298"/>
  </conditionalFormatting>
  <conditionalFormatting sqref="E108:E1048576 E54:E60">
    <cfRule type="duplicateValues" dxfId="299" priority="130302"/>
  </conditionalFormatting>
  <conditionalFormatting sqref="E108:E1048576">
    <cfRule type="duplicateValues" dxfId="298" priority="130305"/>
  </conditionalFormatting>
  <conditionalFormatting sqref="E108:E1048576 E54:E60 E1:E16">
    <cfRule type="duplicateValues" dxfId="297" priority="130307"/>
  </conditionalFormatting>
  <conditionalFormatting sqref="E108:E1048576 E54:E60 E1:E22">
    <cfRule type="duplicateValues" dxfId="296" priority="130311"/>
  </conditionalFormatting>
  <conditionalFormatting sqref="E108:E1048576 E54:E60 E1:E22 E24:E30">
    <cfRule type="duplicateValues" dxfId="295" priority="130315"/>
  </conditionalFormatting>
  <conditionalFormatting sqref="E5:E78">
    <cfRule type="duplicateValues" dxfId="294" priority="130321"/>
  </conditionalFormatting>
  <conditionalFormatting sqref="B62:B78">
    <cfRule type="duplicateValues" dxfId="293" priority="130345"/>
  </conditionalFormatting>
  <conditionalFormatting sqref="E62:E78">
    <cfRule type="duplicateValues" dxfId="292" priority="130347"/>
  </conditionalFormatting>
  <conditionalFormatting sqref="E79:E107">
    <cfRule type="duplicateValues" dxfId="291" priority="130596"/>
  </conditionalFormatting>
  <conditionalFormatting sqref="B79:B107">
    <cfRule type="duplicateValues" dxfId="290" priority="130598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="70" zoomScaleNormal="70" workbookViewId="0">
      <selection activeCell="G17" sqref="G1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4" t="s">
        <v>2146</v>
      </c>
      <c r="B1" s="205"/>
      <c r="C1" s="205"/>
      <c r="D1" s="205"/>
      <c r="E1" s="206"/>
      <c r="F1" s="202" t="s">
        <v>2545</v>
      </c>
      <c r="G1" s="203"/>
      <c r="H1" s="101">
        <f>COUNTIF(A:E,"2 Gavetas Vacias + 1 Fallando")</f>
        <v>3</v>
      </c>
      <c r="I1" s="101">
        <f>COUNTIF(A:E,("3 Gavetas Vacías"))</f>
        <v>10</v>
      </c>
      <c r="J1" s="82">
        <f>COUNTIF(A:E,"2 Gavetas Fallando + 1 Vacia")</f>
        <v>1</v>
      </c>
    </row>
    <row r="2" spans="1:11" ht="25.5" customHeight="1" x14ac:dyDescent="0.25">
      <c r="A2" s="207" t="s">
        <v>2446</v>
      </c>
      <c r="B2" s="208"/>
      <c r="C2" s="208"/>
      <c r="D2" s="208"/>
      <c r="E2" s="209"/>
      <c r="F2" s="100" t="s">
        <v>2544</v>
      </c>
      <c r="G2" s="99">
        <f>G3+G4</f>
        <v>103</v>
      </c>
      <c r="H2" s="100" t="s">
        <v>2554</v>
      </c>
      <c r="I2" s="99">
        <f>COUNTIF(A:E,"Abastecido")</f>
        <v>16</v>
      </c>
      <c r="J2" s="100" t="s">
        <v>2571</v>
      </c>
      <c r="K2" s="99">
        <f>COUNTIF(REPORTE!1:1048576,"REINICIO FALLIDO")</f>
        <v>9</v>
      </c>
    </row>
    <row r="3" spans="1:11" ht="18" x14ac:dyDescent="0.25">
      <c r="A3" s="134"/>
      <c r="B3" s="152"/>
      <c r="C3" s="135"/>
      <c r="D3" s="135"/>
      <c r="E3" s="142"/>
      <c r="F3" s="100" t="s">
        <v>2543</v>
      </c>
      <c r="G3" s="99">
        <f>COUNTIF(REPORTE!A:Q,"fuera de Servicio")</f>
        <v>37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41" t="s">
        <v>2409</v>
      </c>
      <c r="B4" s="150">
        <v>44414.25</v>
      </c>
      <c r="C4" s="135"/>
      <c r="D4" s="135"/>
      <c r="E4" s="157"/>
      <c r="F4" s="100" t="s">
        <v>2540</v>
      </c>
      <c r="G4" s="99">
        <f>COUNTIF(REPORTE!A:Q,"En Servicio")</f>
        <v>66</v>
      </c>
      <c r="H4" s="100" t="s">
        <v>2553</v>
      </c>
      <c r="I4" s="99">
        <f>COUNTIF(A:E,"Solucionado")</f>
        <v>2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41" t="s">
        <v>2410</v>
      </c>
      <c r="B5" s="150">
        <v>44414.708333333336</v>
      </c>
      <c r="C5" s="155"/>
      <c r="D5" s="135"/>
      <c r="E5" s="157"/>
      <c r="F5" s="100" t="s">
        <v>2541</v>
      </c>
      <c r="G5" s="99">
        <f>COUNTIF(REPORTE!A:Q,"REINICIO EXITOSO")</f>
        <v>11</v>
      </c>
      <c r="H5" s="100" t="s">
        <v>2547</v>
      </c>
      <c r="I5" s="99">
        <f>I1+H1+J1</f>
        <v>14</v>
      </c>
    </row>
    <row r="6" spans="1:11" ht="18" x14ac:dyDescent="0.25">
      <c r="A6" s="134"/>
      <c r="B6" s="152"/>
      <c r="C6" s="135"/>
      <c r="D6" s="135"/>
      <c r="E6" s="143"/>
      <c r="F6" s="100" t="s">
        <v>2542</v>
      </c>
      <c r="G6" s="99">
        <f>COUNTIF(REPORTE!A:Q,"carga exitosa")</f>
        <v>2</v>
      </c>
      <c r="H6" s="100" t="s">
        <v>2551</v>
      </c>
      <c r="I6" s="99">
        <f>COUNTIF(A:E,"GAVETA DE RECHAZO LLENA")</f>
        <v>1</v>
      </c>
    </row>
    <row r="7" spans="1:11" ht="18" customHeight="1" x14ac:dyDescent="0.25">
      <c r="A7" s="191" t="s">
        <v>2575</v>
      </c>
      <c r="B7" s="192"/>
      <c r="C7" s="192"/>
      <c r="D7" s="192"/>
      <c r="E7" s="193"/>
      <c r="F7" s="100" t="s">
        <v>2546</v>
      </c>
      <c r="G7" s="99">
        <f>COUNTIF(A:E,"Sin Efectivo")</f>
        <v>4</v>
      </c>
      <c r="H7" s="100" t="s">
        <v>2552</v>
      </c>
      <c r="I7" s="99">
        <f>COUNTIF(A:E,"GAVETA DE DEPOSITO LLENA")</f>
        <v>3</v>
      </c>
    </row>
    <row r="8" spans="1:11" ht="18" x14ac:dyDescent="0.25">
      <c r="A8" s="146" t="s">
        <v>15</v>
      </c>
      <c r="B8" s="146" t="s">
        <v>2411</v>
      </c>
      <c r="C8" s="146" t="s">
        <v>46</v>
      </c>
      <c r="D8" s="146" t="s">
        <v>2414</v>
      </c>
      <c r="E8" s="146" t="s">
        <v>2412</v>
      </c>
    </row>
    <row r="9" spans="1:11" s="110" customFormat="1" ht="18" x14ac:dyDescent="0.25">
      <c r="A9" s="147" t="str">
        <f>VLOOKUP(B9,'[1]LISTADO ATM'!$A$2:$C$822,3,0)</f>
        <v>NORTE</v>
      </c>
      <c r="B9" s="173">
        <v>256</v>
      </c>
      <c r="C9" s="165" t="str">
        <f>VLOOKUP(B9,'[1]LISTADO ATM'!$A$2:$B$822,2,0)</f>
        <v xml:space="preserve">ATM Oficina Licey Al Medio </v>
      </c>
      <c r="D9" s="145" t="s">
        <v>2539</v>
      </c>
      <c r="E9" s="159">
        <v>3335980135</v>
      </c>
    </row>
    <row r="10" spans="1:11" s="110" customFormat="1" ht="18" x14ac:dyDescent="0.25">
      <c r="A10" s="147" t="str">
        <f>VLOOKUP(B10,'[1]LISTADO ATM'!$A$2:$C$822,3,0)</f>
        <v>DISTRITO NACIONAL</v>
      </c>
      <c r="B10" s="173">
        <v>957</v>
      </c>
      <c r="C10" s="165" t="str">
        <f>VLOOKUP(B10,'[1]LISTADO ATM'!$A$2:$B$822,2,0)</f>
        <v xml:space="preserve">ATM Oficina Venezuela </v>
      </c>
      <c r="D10" s="145" t="s">
        <v>2539</v>
      </c>
      <c r="E10" s="159">
        <v>3335980185</v>
      </c>
    </row>
    <row r="11" spans="1:11" s="110" customFormat="1" ht="18" x14ac:dyDescent="0.25">
      <c r="A11" s="147" t="str">
        <f>VLOOKUP(B11,'[1]LISTADO ATM'!$A$2:$C$822,3,0)</f>
        <v>ESTE</v>
      </c>
      <c r="B11" s="173">
        <v>268</v>
      </c>
      <c r="C11" s="165" t="str">
        <f>VLOOKUP(B11,'[1]LISTADO ATM'!$A$2:$B$822,2,0)</f>
        <v xml:space="preserve">ATM Autobanco La Altagracia (Higuey) </v>
      </c>
      <c r="D11" s="145" t="s">
        <v>2539</v>
      </c>
      <c r="E11" s="159">
        <v>3335980199</v>
      </c>
    </row>
    <row r="12" spans="1:11" s="110" customFormat="1" ht="18" customHeight="1" x14ac:dyDescent="0.25">
      <c r="A12" s="147" t="str">
        <f>VLOOKUP(B12,'[1]LISTADO ATM'!$A$2:$C$822,3,0)</f>
        <v>NORTE</v>
      </c>
      <c r="B12" s="173">
        <v>157</v>
      </c>
      <c r="C12" s="165" t="str">
        <f>VLOOKUP(B12,'[1]LISTADO ATM'!$A$2:$B$822,2,0)</f>
        <v xml:space="preserve">ATM Oficina Samaná </v>
      </c>
      <c r="D12" s="145" t="s">
        <v>2539</v>
      </c>
      <c r="E12" s="159">
        <v>3335980536</v>
      </c>
    </row>
    <row r="13" spans="1:11" s="110" customFormat="1" ht="18" x14ac:dyDescent="0.25">
      <c r="A13" s="147" t="str">
        <f>VLOOKUP(B13,'[1]LISTADO ATM'!$A$2:$C$822,3,0)</f>
        <v>ESTE</v>
      </c>
      <c r="B13" s="173">
        <v>114</v>
      </c>
      <c r="C13" s="165" t="str">
        <f>VLOOKUP(B13,'[1]LISTADO ATM'!$A$2:$B$822,2,0)</f>
        <v xml:space="preserve">ATM Oficina Hato Mayor </v>
      </c>
      <c r="D13" s="145" t="s">
        <v>2539</v>
      </c>
      <c r="E13" s="159">
        <v>3335980073</v>
      </c>
    </row>
    <row r="14" spans="1:11" s="110" customFormat="1" ht="18" x14ac:dyDescent="0.25">
      <c r="A14" s="147" t="str">
        <f>VLOOKUP(B14,'[1]LISTADO ATM'!$A$2:$C$822,3,0)</f>
        <v>NORTE</v>
      </c>
      <c r="B14" s="173">
        <v>636</v>
      </c>
      <c r="C14" s="165" t="str">
        <f>VLOOKUP(B14,'[1]LISTADO ATM'!$A$2:$B$822,2,0)</f>
        <v xml:space="preserve">ATM Oficina Tamboríl </v>
      </c>
      <c r="D14" s="145" t="s">
        <v>2539</v>
      </c>
      <c r="E14" s="159">
        <v>3335980074</v>
      </c>
    </row>
    <row r="15" spans="1:11" s="110" customFormat="1" ht="18" x14ac:dyDescent="0.25">
      <c r="A15" s="147" t="str">
        <f>VLOOKUP(B15,'[1]LISTADO ATM'!$A$2:$C$822,3,0)</f>
        <v>ESTE</v>
      </c>
      <c r="B15" s="173">
        <v>386</v>
      </c>
      <c r="C15" s="165" t="str">
        <f>VLOOKUP(B15,'[1]LISTADO ATM'!$A$2:$B$822,2,0)</f>
        <v xml:space="preserve">ATM Plaza Verón II </v>
      </c>
      <c r="D15" s="145" t="s">
        <v>2539</v>
      </c>
      <c r="E15" s="159">
        <v>3335980184</v>
      </c>
    </row>
    <row r="16" spans="1:11" s="110" customFormat="1" ht="18" x14ac:dyDescent="0.25">
      <c r="A16" s="147" t="str">
        <f>VLOOKUP(B16,'[1]LISTADO ATM'!$A$2:$C$822,3,0)</f>
        <v>NORTE</v>
      </c>
      <c r="B16" s="173">
        <v>373</v>
      </c>
      <c r="C16" s="165" t="str">
        <f>VLOOKUP(B16,'[1]LISTADO ATM'!$A$2:$B$822,2,0)</f>
        <v>S/M Tangui Nagua</v>
      </c>
      <c r="D16" s="145" t="s">
        <v>2539</v>
      </c>
      <c r="E16" s="159">
        <v>3335979645</v>
      </c>
    </row>
    <row r="17" spans="1:7" s="110" customFormat="1" ht="18.75" customHeight="1" x14ac:dyDescent="0.25">
      <c r="A17" s="147" t="str">
        <f>VLOOKUP(B17,'[1]LISTADO ATM'!$A$2:$C$822,3,0)</f>
        <v>NORTE</v>
      </c>
      <c r="B17" s="173">
        <v>643</v>
      </c>
      <c r="C17" s="165" t="str">
        <f>VLOOKUP(B17,'[1]LISTADO ATM'!$A$2:$B$822,2,0)</f>
        <v xml:space="preserve">ATM Oficina Valerio </v>
      </c>
      <c r="D17" s="145" t="s">
        <v>2539</v>
      </c>
      <c r="E17" s="159">
        <v>3335979646</v>
      </c>
    </row>
    <row r="18" spans="1:7" s="110" customFormat="1" ht="18" x14ac:dyDescent="0.25">
      <c r="A18" s="147" t="str">
        <f>VLOOKUP(B18,'[1]LISTADO ATM'!$A$2:$C$822,3,0)</f>
        <v>NORTE</v>
      </c>
      <c r="B18" s="173">
        <v>633</v>
      </c>
      <c r="C18" s="165" t="str">
        <f>VLOOKUP(B18,'[1]LISTADO ATM'!$A$2:$B$822,2,0)</f>
        <v xml:space="preserve">ATM Autobanco Las Colinas </v>
      </c>
      <c r="D18" s="145" t="s">
        <v>2539</v>
      </c>
      <c r="E18" s="159">
        <v>3335979820</v>
      </c>
    </row>
    <row r="19" spans="1:7" s="110" customFormat="1" ht="18" customHeight="1" x14ac:dyDescent="0.25">
      <c r="A19" s="147" t="str">
        <f>VLOOKUP(B19,'[1]LISTADO ATM'!$A$2:$C$822,3,0)</f>
        <v>SUR</v>
      </c>
      <c r="B19" s="173">
        <v>764</v>
      </c>
      <c r="C19" s="165" t="str">
        <f>VLOOKUP(B19,'[1]LISTADO ATM'!$A$2:$B$822,2,0)</f>
        <v xml:space="preserve">ATM Oficina Elías Piña </v>
      </c>
      <c r="D19" s="145" t="s">
        <v>2539</v>
      </c>
      <c r="E19" s="159">
        <v>3335980075</v>
      </c>
    </row>
    <row r="20" spans="1:7" s="118" customFormat="1" ht="18" x14ac:dyDescent="0.25">
      <c r="A20" s="147" t="str">
        <f>VLOOKUP(B20,'[1]LISTADO ATM'!$A$2:$C$822,3,0)</f>
        <v>DISTRITO NACIONAL</v>
      </c>
      <c r="B20" s="173">
        <v>931</v>
      </c>
      <c r="C20" s="165" t="str">
        <f>VLOOKUP(B20,'[1]LISTADO ATM'!$A$2:$B$822,2,0)</f>
        <v xml:space="preserve">ATM Autobanco Luperón I </v>
      </c>
      <c r="D20" s="145" t="s">
        <v>2539</v>
      </c>
      <c r="E20" s="159">
        <v>3335980137</v>
      </c>
    </row>
    <row r="21" spans="1:7" s="118" customFormat="1" ht="18" x14ac:dyDescent="0.25">
      <c r="A21" s="147" t="str">
        <f>VLOOKUP(B21,'[1]LISTADO ATM'!$A$2:$C$822,3,0)</f>
        <v>DISTRITO NACIONAL</v>
      </c>
      <c r="B21" s="173">
        <v>409</v>
      </c>
      <c r="C21" s="165" t="str">
        <f>VLOOKUP(B21,'[1]LISTADO ATM'!$A$2:$B$822,2,0)</f>
        <v xml:space="preserve">ATM Oficina Las Palmas de Herrera I </v>
      </c>
      <c r="D21" s="145" t="s">
        <v>2539</v>
      </c>
      <c r="E21" s="159">
        <v>3335980200</v>
      </c>
    </row>
    <row r="22" spans="1:7" s="118" customFormat="1" ht="18" customHeight="1" x14ac:dyDescent="0.25">
      <c r="A22" s="147" t="str">
        <f>VLOOKUP(B22,'[1]LISTADO ATM'!$A$2:$C$822,3,0)</f>
        <v>DISTRITO NACIONAL</v>
      </c>
      <c r="B22" s="173">
        <v>684</v>
      </c>
      <c r="C22" s="165" t="str">
        <f>VLOOKUP(B22,'[1]LISTADO ATM'!$A$2:$B$822,2,0)</f>
        <v>ATM Estación Texaco Prolongación 27 Febrero</v>
      </c>
      <c r="D22" s="145" t="s">
        <v>2539</v>
      </c>
      <c r="E22" s="159">
        <v>3335980524</v>
      </c>
    </row>
    <row r="23" spans="1:7" s="118" customFormat="1" ht="18" x14ac:dyDescent="0.25">
      <c r="A23" s="147" t="str">
        <f>VLOOKUP(B23,'[1]LISTADO ATM'!$A$2:$C$822,3,0)</f>
        <v>ESTE</v>
      </c>
      <c r="B23" s="173">
        <v>660</v>
      </c>
      <c r="C23" s="165" t="str">
        <f>VLOOKUP(B23,'[1]LISTADO ATM'!$A$2:$B$822,2,0)</f>
        <v>ATM Oficina Romana Norte II</v>
      </c>
      <c r="D23" s="145" t="s">
        <v>2539</v>
      </c>
      <c r="E23" s="159">
        <v>3335980542</v>
      </c>
    </row>
    <row r="24" spans="1:7" s="118" customFormat="1" ht="18" customHeight="1" x14ac:dyDescent="0.25">
      <c r="A24" s="147" t="str">
        <f>VLOOKUP(B24,'[1]LISTADO ATM'!$A$2:$C$822,3,0)</f>
        <v>NORTE</v>
      </c>
      <c r="B24" s="173">
        <v>22</v>
      </c>
      <c r="C24" s="165" t="str">
        <f>VLOOKUP(B24,'[1]LISTADO ATM'!$A$2:$B$822,2,0)</f>
        <v>ATM S/M Olimpico (Santiago)</v>
      </c>
      <c r="D24" s="145" t="s">
        <v>2539</v>
      </c>
      <c r="E24" s="159">
        <v>3335980886</v>
      </c>
    </row>
    <row r="25" spans="1:7" s="118" customFormat="1" ht="18" customHeight="1" x14ac:dyDescent="0.25">
      <c r="A25" s="147" t="e">
        <f>VLOOKUP(B25,'[1]LISTADO ATM'!$A$2:$C$822,3,0)</f>
        <v>#N/A</v>
      </c>
      <c r="B25" s="173"/>
      <c r="C25" s="165" t="e">
        <f>VLOOKUP(B25,'[1]LISTADO ATM'!$A$2:$B$822,2,0)</f>
        <v>#N/A</v>
      </c>
      <c r="D25" s="145"/>
      <c r="E25" s="159"/>
    </row>
    <row r="26" spans="1:7" s="118" customFormat="1" ht="18" customHeight="1" x14ac:dyDescent="0.25">
      <c r="A26" s="147" t="e">
        <f>VLOOKUP(B26,'[1]LISTADO ATM'!$A$2:$C$822,3,0)</f>
        <v>#N/A</v>
      </c>
      <c r="B26" s="173"/>
      <c r="C26" s="165" t="e">
        <f>VLOOKUP(B26,'[1]LISTADO ATM'!$A$2:$B$822,2,0)</f>
        <v>#N/A</v>
      </c>
      <c r="D26" s="145"/>
      <c r="E26" s="159"/>
    </row>
    <row r="27" spans="1:7" s="118" customFormat="1" ht="18.75" customHeight="1" x14ac:dyDescent="0.25">
      <c r="A27" s="147" t="e">
        <f>VLOOKUP(B27,'[1]LISTADO ATM'!$A$2:$C$822,3,0)</f>
        <v>#N/A</v>
      </c>
      <c r="B27" s="173"/>
      <c r="C27" s="165" t="e">
        <f>VLOOKUP(B27,'[1]LISTADO ATM'!$A$2:$B$822,2,0)</f>
        <v>#N/A</v>
      </c>
      <c r="D27" s="145"/>
      <c r="E27" s="159"/>
    </row>
    <row r="28" spans="1:7" s="118" customFormat="1" ht="18" x14ac:dyDescent="0.25">
      <c r="A28" s="147" t="e">
        <f>VLOOKUP(B28,'[1]LISTADO ATM'!$A$2:$C$822,3,0)</f>
        <v>#N/A</v>
      </c>
      <c r="B28" s="173"/>
      <c r="C28" s="165" t="e">
        <f>VLOOKUP(B28,'[1]LISTADO ATM'!$A$2:$B$822,2,0)</f>
        <v>#N/A</v>
      </c>
      <c r="D28" s="145"/>
      <c r="E28" s="159"/>
    </row>
    <row r="29" spans="1:7" s="118" customFormat="1" ht="18" x14ac:dyDescent="0.25">
      <c r="A29" s="147" t="e">
        <f>VLOOKUP(B29,'[1]LISTADO ATM'!$A$2:$C$822,3,0)</f>
        <v>#N/A</v>
      </c>
      <c r="B29" s="173"/>
      <c r="C29" s="165" t="e">
        <f>VLOOKUP(B29,'[1]LISTADO ATM'!$A$2:$B$822,2,0)</f>
        <v>#N/A</v>
      </c>
      <c r="D29" s="145"/>
      <c r="E29" s="159"/>
    </row>
    <row r="30" spans="1:7" s="118" customFormat="1" ht="18.75" customHeight="1" thickBot="1" x14ac:dyDescent="0.3">
      <c r="A30" s="137" t="s">
        <v>2467</v>
      </c>
      <c r="B30" s="172">
        <f>COUNT(B9:B29)</f>
        <v>16</v>
      </c>
      <c r="C30" s="188"/>
      <c r="D30" s="189"/>
      <c r="E30" s="190"/>
    </row>
    <row r="31" spans="1:7" s="118" customFormat="1" x14ac:dyDescent="0.25">
      <c r="A31" s="134"/>
      <c r="B31" s="153"/>
      <c r="C31" s="134"/>
      <c r="D31" s="134"/>
      <c r="E31" s="139"/>
    </row>
    <row r="32" spans="1:7" s="118" customFormat="1" ht="18.75" customHeight="1" x14ac:dyDescent="0.25">
      <c r="A32" s="191" t="s">
        <v>2576</v>
      </c>
      <c r="B32" s="192"/>
      <c r="C32" s="192"/>
      <c r="D32" s="192"/>
      <c r="E32" s="193"/>
      <c r="G32" s="134"/>
    </row>
    <row r="33" spans="1:10" s="118" customFormat="1" ht="18" x14ac:dyDescent="0.25">
      <c r="A33" s="146" t="s">
        <v>15</v>
      </c>
      <c r="B33" s="146" t="s">
        <v>2411</v>
      </c>
      <c r="C33" s="146" t="s">
        <v>46</v>
      </c>
      <c r="D33" s="146" t="s">
        <v>2414</v>
      </c>
      <c r="E33" s="146" t="s">
        <v>2412</v>
      </c>
      <c r="F33" s="134"/>
      <c r="G33" s="134"/>
      <c r="H33" s="134"/>
      <c r="I33" s="134"/>
      <c r="J33" s="134"/>
    </row>
    <row r="34" spans="1:10" s="118" customFormat="1" ht="18" x14ac:dyDescent="0.25">
      <c r="A34" s="147" t="str">
        <f>VLOOKUP(B34,'[1]LISTADO ATM'!$A$2:$C$822,3,0)</f>
        <v>SUR</v>
      </c>
      <c r="B34" s="173">
        <v>880</v>
      </c>
      <c r="C34" s="166" t="str">
        <f>VLOOKUP(B34,'[1]LISTADO ATM'!$A$2:$B$822,2,0)</f>
        <v xml:space="preserve">ATM Autoservicio Barahona II </v>
      </c>
      <c r="D34" s="145" t="s">
        <v>2535</v>
      </c>
      <c r="E34" s="160">
        <v>3335979739</v>
      </c>
      <c r="F34" s="134"/>
      <c r="G34" s="134"/>
      <c r="H34" s="134"/>
      <c r="I34" s="134"/>
      <c r="J34" s="134"/>
    </row>
    <row r="35" spans="1:10" s="118" customFormat="1" ht="18" customHeight="1" x14ac:dyDescent="0.25">
      <c r="A35" s="147" t="str">
        <f>VLOOKUP(B35,'[1]LISTADO ATM'!$A$2:$C$822,3,0)</f>
        <v>ESTE</v>
      </c>
      <c r="B35" s="173">
        <v>429</v>
      </c>
      <c r="C35" s="166" t="str">
        <f>VLOOKUP(B35,'[1]LISTADO ATM'!$A$2:$B$822,2,0)</f>
        <v xml:space="preserve">ATM Oficina Jumbo La Romana </v>
      </c>
      <c r="D35" s="145" t="s">
        <v>2535</v>
      </c>
      <c r="E35" s="160">
        <v>3335980144</v>
      </c>
      <c r="F35" s="134"/>
      <c r="G35" s="134"/>
      <c r="H35" s="134"/>
      <c r="I35" s="134"/>
      <c r="J35" s="134"/>
    </row>
    <row r="36" spans="1:10" s="118" customFormat="1" ht="18" x14ac:dyDescent="0.25">
      <c r="A36" s="147" t="e">
        <f>VLOOKUP(B36,'[1]LISTADO ATM'!$A$2:$C$822,3,0)</f>
        <v>#N/A</v>
      </c>
      <c r="B36" s="173"/>
      <c r="C36" s="166" t="e">
        <f>VLOOKUP(B36,'[1]LISTADO ATM'!$A$2:$B$822,2,0)</f>
        <v>#N/A</v>
      </c>
      <c r="D36" s="145"/>
      <c r="E36" s="159"/>
      <c r="F36" s="134"/>
      <c r="G36" s="134"/>
      <c r="H36" s="134"/>
      <c r="I36" s="134"/>
      <c r="J36" s="134"/>
    </row>
    <row r="37" spans="1:10" s="118" customFormat="1" ht="18" customHeight="1" x14ac:dyDescent="0.25">
      <c r="A37" s="147" t="e">
        <f>VLOOKUP(B37,'[1]LISTADO ATM'!$A$2:$C$822,3,0)</f>
        <v>#N/A</v>
      </c>
      <c r="B37" s="173"/>
      <c r="C37" s="166" t="e">
        <f>VLOOKUP(B37,'[1]LISTADO ATM'!$A$2:$B$822,2,0)</f>
        <v>#N/A</v>
      </c>
      <c r="D37" s="145"/>
      <c r="E37" s="159"/>
      <c r="F37" s="134"/>
      <c r="G37" s="134"/>
      <c r="H37" s="134"/>
      <c r="I37" s="134"/>
      <c r="J37" s="134"/>
    </row>
    <row r="38" spans="1:10" s="118" customFormat="1" ht="18.75" thickBot="1" x14ac:dyDescent="0.3">
      <c r="A38" s="137" t="s">
        <v>2467</v>
      </c>
      <c r="B38" s="172">
        <f>COUNT(B34:B36)</f>
        <v>2</v>
      </c>
      <c r="C38" s="188"/>
      <c r="D38" s="189"/>
      <c r="E38" s="190"/>
      <c r="F38" s="134"/>
      <c r="G38" s="134"/>
      <c r="H38" s="134"/>
      <c r="I38" s="134"/>
      <c r="J38" s="134"/>
    </row>
    <row r="39" spans="1:10" s="118" customFormat="1" ht="15.75" thickBot="1" x14ac:dyDescent="0.3">
      <c r="A39" s="134"/>
      <c r="B39" s="153"/>
      <c r="C39" s="134"/>
      <c r="D39" s="134"/>
      <c r="E39" s="139"/>
      <c r="F39" s="134"/>
      <c r="G39" s="134"/>
      <c r="H39" s="134"/>
      <c r="I39" s="134"/>
      <c r="J39" s="134"/>
    </row>
    <row r="40" spans="1:10" s="118" customFormat="1" ht="18.75" thickBot="1" x14ac:dyDescent="0.3">
      <c r="A40" s="194" t="s">
        <v>2468</v>
      </c>
      <c r="B40" s="195"/>
      <c r="C40" s="195"/>
      <c r="D40" s="195"/>
      <c r="E40" s="196"/>
      <c r="F40" s="134"/>
      <c r="G40" s="134"/>
      <c r="H40" s="134"/>
      <c r="I40" s="134"/>
      <c r="J40" s="134"/>
    </row>
    <row r="41" spans="1:10" s="118" customFormat="1" ht="18" customHeight="1" x14ac:dyDescent="0.25">
      <c r="A41" s="136" t="s">
        <v>15</v>
      </c>
      <c r="B41" s="136" t="s">
        <v>2411</v>
      </c>
      <c r="C41" s="136" t="s">
        <v>46</v>
      </c>
      <c r="D41" s="136" t="s">
        <v>2414</v>
      </c>
      <c r="E41" s="136" t="s">
        <v>2412</v>
      </c>
      <c r="F41" s="134"/>
      <c r="G41" s="134"/>
      <c r="H41" s="134"/>
      <c r="I41" s="134"/>
      <c r="J41" s="134"/>
    </row>
    <row r="42" spans="1:10" s="118" customFormat="1" ht="18.75" customHeight="1" x14ac:dyDescent="0.25">
      <c r="A42" s="147" t="str">
        <f>VLOOKUP(B42,'[1]LISTADO ATM'!$A$2:$C$822,3,0)</f>
        <v>DISTRITO NACIONAL</v>
      </c>
      <c r="B42" s="173">
        <v>583</v>
      </c>
      <c r="C42" s="148" t="str">
        <f>VLOOKUP(B42,'[1]LISTADO ATM'!$A$2:$B$822,2,0)</f>
        <v xml:space="preserve">ATM Ministerio Fuerzas Armadas I </v>
      </c>
      <c r="D42" s="156" t="s">
        <v>2432</v>
      </c>
      <c r="E42" s="159">
        <v>3335979479</v>
      </c>
    </row>
    <row r="43" spans="1:10" s="118" customFormat="1" ht="18" customHeight="1" x14ac:dyDescent="0.25">
      <c r="A43" s="147" t="str">
        <f>VLOOKUP(B43,'[1]LISTADO ATM'!$A$2:$C$822,3,0)</f>
        <v>ESTE</v>
      </c>
      <c r="B43" s="173">
        <v>16</v>
      </c>
      <c r="C43" s="148" t="str">
        <f>VLOOKUP(B43,'[1]LISTADO ATM'!$A$2:$B$822,2,0)</f>
        <v>ATM Estación Texaco Sabana de la Mar</v>
      </c>
      <c r="D43" s="156" t="s">
        <v>2432</v>
      </c>
      <c r="E43" s="159">
        <v>3335980530</v>
      </c>
    </row>
    <row r="44" spans="1:10" s="118" customFormat="1" ht="18" customHeight="1" x14ac:dyDescent="0.25">
      <c r="A44" s="147" t="str">
        <f>VLOOKUP(B44,'[1]LISTADO ATM'!$A$2:$C$822,3,0)</f>
        <v>DISTRITO NACIONAL</v>
      </c>
      <c r="B44" s="173">
        <v>441</v>
      </c>
      <c r="C44" s="148" t="str">
        <f>VLOOKUP(B44,'[1]LISTADO ATM'!$A$2:$B$822,2,0)</f>
        <v>ATM Estacion de Servicio Romulo Betancour</v>
      </c>
      <c r="D44" s="156" t="s">
        <v>2432</v>
      </c>
      <c r="E44" s="159">
        <v>3335980844</v>
      </c>
    </row>
    <row r="45" spans="1:10" s="118" customFormat="1" ht="18" x14ac:dyDescent="0.25">
      <c r="A45" s="147" t="str">
        <f>VLOOKUP(B45,'[1]LISTADO ATM'!$A$2:$C$822,3,0)</f>
        <v>ESTE</v>
      </c>
      <c r="B45" s="173">
        <v>121</v>
      </c>
      <c r="C45" s="148" t="str">
        <f>VLOOKUP(B45,'[1]LISTADO ATM'!$A$2:$B$822,2,0)</f>
        <v xml:space="preserve">ATM Oficina Bayaguana </v>
      </c>
      <c r="D45" s="156" t="s">
        <v>2432</v>
      </c>
      <c r="E45" s="159">
        <v>3335980855</v>
      </c>
    </row>
    <row r="46" spans="1:10" s="118" customFormat="1" ht="18.75" customHeight="1" x14ac:dyDescent="0.25">
      <c r="A46" s="147" t="e">
        <f>VLOOKUP(B46,'[1]LISTADO ATM'!$A$2:$C$822,3,0)</f>
        <v>#N/A</v>
      </c>
      <c r="B46" s="173"/>
      <c r="C46" s="148" t="e">
        <f>VLOOKUP(B46,'[1]LISTADO ATM'!$A$2:$B$822,2,0)</f>
        <v>#N/A</v>
      </c>
      <c r="D46" s="167"/>
      <c r="E46" s="160"/>
    </row>
    <row r="47" spans="1:10" s="118" customFormat="1" ht="18" x14ac:dyDescent="0.25">
      <c r="A47" s="147" t="e">
        <f>VLOOKUP(B47,'[1]LISTADO ATM'!$A$2:$C$822,3,0)</f>
        <v>#N/A</v>
      </c>
      <c r="B47" s="173"/>
      <c r="C47" s="148" t="e">
        <f>VLOOKUP(B47,'[1]LISTADO ATM'!$A$2:$B$822,2,0)</f>
        <v>#N/A</v>
      </c>
      <c r="D47" s="167"/>
      <c r="E47" s="160"/>
    </row>
    <row r="48" spans="1:10" s="118" customFormat="1" ht="18" x14ac:dyDescent="0.25">
      <c r="A48" s="147" t="e">
        <f>VLOOKUP(B48,'[1]LISTADO ATM'!$A$2:$C$822,3,0)</f>
        <v>#N/A</v>
      </c>
      <c r="B48" s="173"/>
      <c r="C48" s="148" t="e">
        <f>VLOOKUP(B48,'[1]LISTADO ATM'!$A$2:$B$822,2,0)</f>
        <v>#N/A</v>
      </c>
      <c r="D48" s="167"/>
      <c r="E48" s="160"/>
    </row>
    <row r="49" spans="1:5" s="118" customFormat="1" ht="18" customHeight="1" thickBot="1" x14ac:dyDescent="0.3">
      <c r="A49" s="137"/>
      <c r="B49" s="172">
        <f>COUNT(B42:B45)</f>
        <v>4</v>
      </c>
      <c r="C49" s="144"/>
      <c r="D49" s="144"/>
      <c r="E49" s="161"/>
    </row>
    <row r="50" spans="1:5" s="118" customFormat="1" ht="18" customHeight="1" thickBot="1" x14ac:dyDescent="0.3">
      <c r="A50" s="134"/>
      <c r="B50" s="153"/>
      <c r="C50" s="134"/>
      <c r="D50" s="134"/>
      <c r="E50" s="139"/>
    </row>
    <row r="51" spans="1:5" s="118" customFormat="1" ht="18.75" customHeight="1" x14ac:dyDescent="0.25">
      <c r="A51" s="197" t="s">
        <v>2474</v>
      </c>
      <c r="B51" s="198"/>
      <c r="C51" s="198"/>
      <c r="D51" s="198"/>
      <c r="E51" s="199"/>
    </row>
    <row r="52" spans="1:5" s="118" customFormat="1" ht="18" x14ac:dyDescent="0.25">
      <c r="A52" s="146" t="s">
        <v>15</v>
      </c>
      <c r="B52" s="146" t="s">
        <v>2411</v>
      </c>
      <c r="C52" s="146" t="s">
        <v>46</v>
      </c>
      <c r="D52" s="146" t="s">
        <v>2414</v>
      </c>
      <c r="E52" s="146" t="s">
        <v>2412</v>
      </c>
    </row>
    <row r="53" spans="1:5" s="118" customFormat="1" ht="18" customHeight="1" x14ac:dyDescent="0.25">
      <c r="A53" s="147" t="str">
        <f>VLOOKUP(B53,'[1]LISTADO ATM'!$A$2:$C$822,3,0)</f>
        <v>ESTE</v>
      </c>
      <c r="B53" s="173">
        <v>673</v>
      </c>
      <c r="C53" s="148" t="str">
        <f>VLOOKUP(B53,'[1]LISTADO ATM'!$A$2:$B$922,2,0)</f>
        <v>ATM Clínica Dr. Cruz Jiminián</v>
      </c>
      <c r="D53" s="147" t="s">
        <v>2474</v>
      </c>
      <c r="E53" s="160">
        <v>3335977297</v>
      </c>
    </row>
    <row r="54" spans="1:5" s="118" customFormat="1" ht="18" x14ac:dyDescent="0.25">
      <c r="A54" s="147" t="str">
        <f>VLOOKUP(B54,'[1]LISTADO ATM'!$A$2:$C$822,3,0)</f>
        <v>DISTRITO NACIONAL</v>
      </c>
      <c r="B54" s="173">
        <v>557</v>
      </c>
      <c r="C54" s="148" t="str">
        <f>VLOOKUP(B54,'[1]LISTADO ATM'!$A$2:$B$822,2,0)</f>
        <v xml:space="preserve">ATM Multicentro La Sirena Ave. Mella </v>
      </c>
      <c r="D54" s="147" t="s">
        <v>2474</v>
      </c>
      <c r="E54" s="160">
        <v>3335981122</v>
      </c>
    </row>
    <row r="55" spans="1:5" s="118" customFormat="1" ht="18" customHeight="1" x14ac:dyDescent="0.25">
      <c r="A55" s="147" t="e">
        <f>VLOOKUP(B55,'[1]LISTADO ATM'!$A$2:$C$822,3,0)</f>
        <v>#N/A</v>
      </c>
      <c r="B55" s="173"/>
      <c r="C55" s="148" t="e">
        <f>VLOOKUP(B55,'[1]LISTADO ATM'!$A$2:$B$822,2,0)</f>
        <v>#N/A</v>
      </c>
      <c r="D55" s="164"/>
      <c r="E55" s="160"/>
    </row>
    <row r="56" spans="1:5" s="118" customFormat="1" ht="17.45" customHeight="1" x14ac:dyDescent="0.25">
      <c r="A56" s="147" t="e">
        <f>VLOOKUP(B56,'[1]LISTADO ATM'!$A$2:$C$822,3,0)</f>
        <v>#N/A</v>
      </c>
      <c r="B56" s="173"/>
      <c r="C56" s="148" t="e">
        <f>VLOOKUP(B56,'[1]LISTADO ATM'!$A$2:$B$822,2,0)</f>
        <v>#N/A</v>
      </c>
      <c r="D56" s="164"/>
      <c r="E56" s="160"/>
    </row>
    <row r="57" spans="1:5" s="118" customFormat="1" ht="18" x14ac:dyDescent="0.25">
      <c r="A57" s="147" t="e">
        <f>VLOOKUP(B57,'[1]LISTADO ATM'!$A$2:$C$822,3,0)</f>
        <v>#N/A</v>
      </c>
      <c r="B57" s="173"/>
      <c r="C57" s="148" t="e">
        <f>VLOOKUP(B57,'[1]LISTADO ATM'!$A$2:$B$822,2,0)</f>
        <v>#N/A</v>
      </c>
      <c r="D57" s="164"/>
      <c r="E57" s="160"/>
    </row>
    <row r="58" spans="1:5" s="118" customFormat="1" ht="18.75" customHeight="1" thickBot="1" x14ac:dyDescent="0.3">
      <c r="A58" s="149" t="s">
        <v>2467</v>
      </c>
      <c r="B58" s="172">
        <f>COUNT(B53:B55)</f>
        <v>2</v>
      </c>
      <c r="C58" s="144"/>
      <c r="D58" s="144"/>
      <c r="E58" s="161"/>
    </row>
    <row r="59" spans="1:5" s="118" customFormat="1" ht="18" customHeight="1" thickBot="1" x14ac:dyDescent="0.3">
      <c r="A59" s="134"/>
      <c r="B59" s="153"/>
      <c r="C59" s="134"/>
      <c r="D59" s="134"/>
      <c r="E59" s="139"/>
    </row>
    <row r="60" spans="1:5" s="118" customFormat="1" ht="18" x14ac:dyDescent="0.25">
      <c r="A60" s="197" t="s">
        <v>2590</v>
      </c>
      <c r="B60" s="198"/>
      <c r="C60" s="198"/>
      <c r="D60" s="198"/>
      <c r="E60" s="199"/>
    </row>
    <row r="61" spans="1:5" s="118" customFormat="1" ht="18" x14ac:dyDescent="0.25">
      <c r="A61" s="146" t="s">
        <v>15</v>
      </c>
      <c r="B61" s="146" t="s">
        <v>2411</v>
      </c>
      <c r="C61" s="146" t="s">
        <v>46</v>
      </c>
      <c r="D61" s="146" t="s">
        <v>2414</v>
      </c>
      <c r="E61" s="158" t="s">
        <v>2412</v>
      </c>
    </row>
    <row r="62" spans="1:5" s="110" customFormat="1" ht="18" customHeight="1" x14ac:dyDescent="0.25">
      <c r="A62" s="147" t="str">
        <f>VLOOKUP(B62,'[1]LISTADO ATM'!$A$2:$C$822,3,0)</f>
        <v>SUR</v>
      </c>
      <c r="B62" s="173">
        <v>48</v>
      </c>
      <c r="C62" s="148" t="str">
        <f>VLOOKUP(B62,'[1]LISTADO ATM'!$A$2:$B$822,2,0)</f>
        <v xml:space="preserve">ATM Autoservicio Neiba I </v>
      </c>
      <c r="D62" s="151" t="s">
        <v>2592</v>
      </c>
      <c r="E62" s="160">
        <v>3335979761</v>
      </c>
    </row>
    <row r="63" spans="1:5" s="110" customFormat="1" ht="18" customHeight="1" x14ac:dyDescent="0.25">
      <c r="A63" s="147" t="str">
        <f>VLOOKUP(B63,'[1]LISTADO ATM'!$A$2:$C$822,3,0)</f>
        <v>NORTE</v>
      </c>
      <c r="B63" s="173">
        <v>291</v>
      </c>
      <c r="C63" s="148" t="str">
        <f>VLOOKUP(B63,'[1]LISTADO ATM'!$A$2:$B$822,2,0)</f>
        <v xml:space="preserve">ATM S/M Jumbo Las Colinas </v>
      </c>
      <c r="D63" s="151" t="s">
        <v>2592</v>
      </c>
      <c r="E63" s="160">
        <v>3335979767</v>
      </c>
    </row>
    <row r="64" spans="1:5" s="118" customFormat="1" ht="18" customHeight="1" x14ac:dyDescent="0.25">
      <c r="A64" s="147" t="str">
        <f>VLOOKUP(B64,'[1]LISTADO ATM'!$A$2:$C$822,3,0)</f>
        <v>NORTE</v>
      </c>
      <c r="B64" s="173">
        <v>388</v>
      </c>
      <c r="C64" s="148" t="str">
        <f>VLOOKUP(B64,'[1]LISTADO ATM'!$A$2:$B$822,2,0)</f>
        <v xml:space="preserve">ATM Multicentro La Sirena Puerto Plata </v>
      </c>
      <c r="D64" s="163" t="s">
        <v>2555</v>
      </c>
      <c r="E64" s="160" t="s">
        <v>2656</v>
      </c>
    </row>
    <row r="65" spans="1:6" s="118" customFormat="1" ht="18" customHeight="1" x14ac:dyDescent="0.25">
      <c r="A65" s="147" t="str">
        <f>VLOOKUP(B65,'[1]LISTADO ATM'!$A$2:$C$822,3,0)</f>
        <v>DISTRITO NACIONAL</v>
      </c>
      <c r="B65" s="173">
        <v>701</v>
      </c>
      <c r="C65" s="148" t="str">
        <f>VLOOKUP(B65,'[1]LISTADO ATM'!$A$2:$B$822,2,0)</f>
        <v>ATM Autoservicio Los Alcarrizos</v>
      </c>
      <c r="D65" s="151" t="s">
        <v>2592</v>
      </c>
      <c r="E65" s="160">
        <v>3335980917</v>
      </c>
    </row>
    <row r="66" spans="1:6" s="118" customFormat="1" ht="18.75" customHeight="1" x14ac:dyDescent="0.25">
      <c r="A66" s="147" t="e">
        <f>VLOOKUP(B66,'[1]LISTADO ATM'!$A$2:$C$822,3,0)</f>
        <v>#N/A</v>
      </c>
      <c r="B66" s="173"/>
      <c r="C66" s="148" t="e">
        <f>VLOOKUP(B66,'[1]LISTADO ATM'!$A$2:$B$822,2,0)</f>
        <v>#N/A</v>
      </c>
      <c r="D66" s="168"/>
      <c r="E66" s="160"/>
    </row>
    <row r="67" spans="1:6" s="118" customFormat="1" ht="18.75" customHeight="1" thickBot="1" x14ac:dyDescent="0.3">
      <c r="A67" s="149" t="s">
        <v>2467</v>
      </c>
      <c r="B67" s="172">
        <f>COUNT(B62:B65)</f>
        <v>4</v>
      </c>
      <c r="C67" s="144"/>
      <c r="D67" s="144"/>
      <c r="E67" s="161"/>
    </row>
    <row r="68" spans="1:6" s="118" customFormat="1" ht="18" customHeight="1" thickBot="1" x14ac:dyDescent="0.3">
      <c r="A68" s="134"/>
      <c r="B68" s="153"/>
      <c r="C68" s="134"/>
      <c r="D68" s="134"/>
      <c r="E68" s="139"/>
    </row>
    <row r="69" spans="1:6" s="118" customFormat="1" ht="18" customHeight="1" thickBot="1" x14ac:dyDescent="0.3">
      <c r="A69" s="200" t="s">
        <v>2469</v>
      </c>
      <c r="B69" s="201"/>
      <c r="C69" s="134" t="s">
        <v>2408</v>
      </c>
      <c r="D69" s="139"/>
      <c r="E69" s="139"/>
    </row>
    <row r="70" spans="1:6" s="118" customFormat="1" ht="18.75" thickBot="1" x14ac:dyDescent="0.3">
      <c r="A70" s="176">
        <f>+B49+B58+B67</f>
        <v>10</v>
      </c>
      <c r="B70" s="177"/>
      <c r="C70" s="134"/>
      <c r="D70" s="134"/>
      <c r="E70" s="69"/>
    </row>
    <row r="71" spans="1:6" s="118" customFormat="1" ht="18.75" customHeight="1" thickBot="1" x14ac:dyDescent="0.3">
      <c r="A71" s="134"/>
      <c r="B71" s="153"/>
      <c r="C71" s="134"/>
      <c r="D71" s="134"/>
      <c r="E71" s="139"/>
    </row>
    <row r="72" spans="1:6" s="110" customFormat="1" ht="18.75" customHeight="1" thickBot="1" x14ac:dyDescent="0.3">
      <c r="A72" s="194" t="s">
        <v>2470</v>
      </c>
      <c r="B72" s="195"/>
      <c r="C72" s="195"/>
      <c r="D72" s="195"/>
      <c r="E72" s="196"/>
      <c r="F72" s="118"/>
    </row>
    <row r="73" spans="1:6" s="118" customFormat="1" ht="18" x14ac:dyDescent="0.25">
      <c r="A73" s="140" t="s">
        <v>15</v>
      </c>
      <c r="B73" s="140" t="s">
        <v>2411</v>
      </c>
      <c r="C73" s="138" t="s">
        <v>46</v>
      </c>
      <c r="D73" s="210" t="s">
        <v>2414</v>
      </c>
      <c r="E73" s="211"/>
    </row>
    <row r="74" spans="1:6" s="110" customFormat="1" ht="18" customHeight="1" x14ac:dyDescent="0.25">
      <c r="A74" s="147" t="str">
        <f>VLOOKUP(B74,'[1]LISTADO ATM'!$A$2:$C$822,3,0)</f>
        <v>DISTRITO NACIONAL</v>
      </c>
      <c r="B74" s="173">
        <v>259</v>
      </c>
      <c r="C74" s="147" t="str">
        <f>VLOOKUP(B74,'[1]LISTADO ATM'!$A$2:$B$822,2,0)</f>
        <v>ATM Senado de la Republica</v>
      </c>
      <c r="D74" s="187" t="s">
        <v>2678</v>
      </c>
      <c r="E74" s="187"/>
      <c r="F74" s="118"/>
    </row>
    <row r="75" spans="1:6" s="110" customFormat="1" ht="17.45" customHeight="1" x14ac:dyDescent="0.25">
      <c r="A75" s="147" t="str">
        <f>VLOOKUP(B75,'[1]LISTADO ATM'!$A$2:$C$822,3,0)</f>
        <v>ESTE</v>
      </c>
      <c r="B75" s="173">
        <v>367</v>
      </c>
      <c r="C75" s="147" t="str">
        <f>VLOOKUP(B75,'[1]LISTADO ATM'!$A$2:$B$822,2,0)</f>
        <v>ATM Ayuntamiento El Puerto</v>
      </c>
      <c r="D75" s="187" t="s">
        <v>2594</v>
      </c>
      <c r="E75" s="187"/>
      <c r="F75" s="118"/>
    </row>
    <row r="76" spans="1:6" s="110" customFormat="1" ht="18" customHeight="1" x14ac:dyDescent="0.25">
      <c r="A76" s="147" t="str">
        <f>VLOOKUP(B76,'[1]LISTADO ATM'!$A$2:$C$822,3,0)</f>
        <v>NORTE</v>
      </c>
      <c r="B76" s="173">
        <v>737</v>
      </c>
      <c r="C76" s="147" t="str">
        <f>VLOOKUP(B76,'[1]LISTADO ATM'!$A$2:$B$822,2,0)</f>
        <v xml:space="preserve">ATM UNP Cabarete (Puerto Plata) </v>
      </c>
      <c r="D76" s="187" t="s">
        <v>2594</v>
      </c>
      <c r="E76" s="187"/>
      <c r="F76" s="118"/>
    </row>
    <row r="77" spans="1:6" s="110" customFormat="1" ht="18.75" customHeight="1" x14ac:dyDescent="0.25">
      <c r="A77" s="147" t="str">
        <f>VLOOKUP(B77,'[1]LISTADO ATM'!$A$2:$C$822,3,0)</f>
        <v>DISTRITO NACIONAL</v>
      </c>
      <c r="B77" s="173">
        <v>162</v>
      </c>
      <c r="C77" s="147" t="str">
        <f>VLOOKUP(B77,'[1]LISTADO ATM'!$A$2:$B$822,2,0)</f>
        <v xml:space="preserve">ATM Oficina Tiradentes I </v>
      </c>
      <c r="D77" s="187" t="s">
        <v>2594</v>
      </c>
      <c r="E77" s="187"/>
    </row>
    <row r="78" spans="1:6" s="110" customFormat="1" ht="18" customHeight="1" x14ac:dyDescent="0.25">
      <c r="A78" s="147" t="str">
        <f>VLOOKUP(B78,'[1]LISTADO ATM'!$A$2:$C$822,3,0)</f>
        <v>DISTRITO NACIONAL</v>
      </c>
      <c r="B78" s="173">
        <v>382</v>
      </c>
      <c r="C78" s="147" t="str">
        <f>VLOOKUP(B78,'[1]LISTADO ATM'!$A$2:$B$822,2,0)</f>
        <v>ATM Estación del Metro María Montés</v>
      </c>
      <c r="D78" s="187" t="s">
        <v>2594</v>
      </c>
      <c r="E78" s="187"/>
      <c r="F78" s="118"/>
    </row>
    <row r="79" spans="1:6" s="118" customFormat="1" ht="18" x14ac:dyDescent="0.25">
      <c r="A79" s="147" t="str">
        <f>VLOOKUP(B79,'[1]LISTADO ATM'!$A$2:$C$822,3,0)</f>
        <v>NORTE</v>
      </c>
      <c r="B79" s="173">
        <v>395</v>
      </c>
      <c r="C79" s="147" t="str">
        <f>VLOOKUP(B79,'[1]LISTADO ATM'!$A$2:$B$822,2,0)</f>
        <v xml:space="preserve">ATM UNP Sabana Iglesia </v>
      </c>
      <c r="D79" s="187" t="s">
        <v>2678</v>
      </c>
      <c r="E79" s="187"/>
    </row>
    <row r="80" spans="1:6" s="118" customFormat="1" ht="18" customHeight="1" x14ac:dyDescent="0.25">
      <c r="A80" s="147" t="str">
        <f>VLOOKUP(B80,'[1]LISTADO ATM'!$A$2:$C$822,3,0)</f>
        <v>DISTRITO NACIONAL</v>
      </c>
      <c r="B80" s="173">
        <v>406</v>
      </c>
      <c r="C80" s="147" t="str">
        <f>VLOOKUP(B80,'[1]LISTADO ATM'!$A$2:$B$822,2,0)</f>
        <v xml:space="preserve">ATM UNP Plaza Lama Máximo Gómez </v>
      </c>
      <c r="D80" s="187" t="s">
        <v>2677</v>
      </c>
      <c r="E80" s="187"/>
    </row>
    <row r="81" spans="1:6" s="118" customFormat="1" ht="18" x14ac:dyDescent="0.25">
      <c r="A81" s="147" t="str">
        <f>VLOOKUP(B81,'[1]LISTADO ATM'!$A$2:$C$822,3,0)</f>
        <v>NORTE</v>
      </c>
      <c r="B81" s="173">
        <v>602</v>
      </c>
      <c r="C81" s="147" t="str">
        <f>VLOOKUP(B81,'[1]LISTADO ATM'!$A$2:$B$822,2,0)</f>
        <v xml:space="preserve">ATM Zona Franca (Santiago) I </v>
      </c>
      <c r="D81" s="187" t="s">
        <v>2594</v>
      </c>
      <c r="E81" s="187"/>
    </row>
    <row r="82" spans="1:6" s="118" customFormat="1" ht="18" customHeight="1" x14ac:dyDescent="0.25">
      <c r="A82" s="147" t="str">
        <f>VLOOKUP(B82,'[1]LISTADO ATM'!$A$2:$C$822,3,0)</f>
        <v>DISTRITO NACIONAL</v>
      </c>
      <c r="B82" s="173">
        <v>725</v>
      </c>
      <c r="C82" s="147" t="str">
        <f>VLOOKUP(B82,'[1]LISTADO ATM'!$A$2:$B$822,2,0)</f>
        <v xml:space="preserve">ATM El Huacal II  </v>
      </c>
      <c r="D82" s="187" t="s">
        <v>2678</v>
      </c>
      <c r="E82" s="187"/>
    </row>
    <row r="83" spans="1:6" s="118" customFormat="1" ht="18" x14ac:dyDescent="0.25">
      <c r="A83" s="147" t="str">
        <f>VLOOKUP(B83,'[1]LISTADO ATM'!$A$2:$C$822,3,0)</f>
        <v>NORTE</v>
      </c>
      <c r="B83" s="173">
        <v>136</v>
      </c>
      <c r="C83" s="147" t="str">
        <f>VLOOKUP(B83,'[1]LISTADO ATM'!$A$2:$B$822,2,0)</f>
        <v>ATM S/M Xtra (Santiago)</v>
      </c>
      <c r="D83" s="187" t="s">
        <v>2594</v>
      </c>
      <c r="E83" s="187"/>
    </row>
    <row r="84" spans="1:6" s="118" customFormat="1" ht="18" x14ac:dyDescent="0.25">
      <c r="A84" s="147" t="str">
        <f>VLOOKUP(B84,'[1]LISTADO ATM'!$A$2:$C$822,3,0)</f>
        <v>SUR</v>
      </c>
      <c r="B84" s="173">
        <v>252</v>
      </c>
      <c r="C84" s="147" t="str">
        <f>VLOOKUP(B84,'[1]LISTADO ATM'!$A$2:$B$822,2,0)</f>
        <v xml:space="preserve">ATM Banco Agrícola (Barahona) </v>
      </c>
      <c r="D84" s="187" t="s">
        <v>2594</v>
      </c>
      <c r="E84" s="187"/>
    </row>
    <row r="85" spans="1:6" s="110" customFormat="1" ht="18.75" customHeight="1" x14ac:dyDescent="0.25">
      <c r="A85" s="147" t="str">
        <f>VLOOKUP(B85,'[1]LISTADO ATM'!$A$2:$C$822,3,0)</f>
        <v>ESTE</v>
      </c>
      <c r="B85" s="173">
        <v>608</v>
      </c>
      <c r="C85" s="147" t="str">
        <f>VLOOKUP(B85,'[1]LISTADO ATM'!$A$2:$B$822,2,0)</f>
        <v xml:space="preserve">ATM Oficina Jumbo (San Pedro) </v>
      </c>
      <c r="D85" s="187" t="s">
        <v>2594</v>
      </c>
      <c r="E85" s="187"/>
      <c r="F85" s="118"/>
    </row>
    <row r="86" spans="1:6" s="110" customFormat="1" ht="18" customHeight="1" x14ac:dyDescent="0.25">
      <c r="A86" s="147" t="str">
        <f>VLOOKUP(B86,'[1]LISTADO ATM'!$A$2:$C$822,3,0)</f>
        <v>NORTE</v>
      </c>
      <c r="B86" s="173">
        <v>728</v>
      </c>
      <c r="C86" s="147" t="str">
        <f>VLOOKUP(B86,'[1]LISTADO ATM'!$A$2:$B$822,2,0)</f>
        <v xml:space="preserve">ATM UNP La Vega Oficina Regional Norcentral </v>
      </c>
      <c r="D86" s="187" t="s">
        <v>2594</v>
      </c>
      <c r="E86" s="187"/>
      <c r="F86" s="118"/>
    </row>
    <row r="87" spans="1:6" s="118" customFormat="1" ht="18" customHeight="1" x14ac:dyDescent="0.25">
      <c r="A87" s="147" t="str">
        <f>VLOOKUP(B87,'[1]LISTADO ATM'!$A$2:$C$822,3,0)</f>
        <v>DISTRITO NACIONAL</v>
      </c>
      <c r="B87" s="173">
        <v>813</v>
      </c>
      <c r="C87" s="147" t="str">
        <f>VLOOKUP(B87,'[1]LISTADO ATM'!$A$2:$B$822,2,0)</f>
        <v>ATM Oficina Occidental Mall</v>
      </c>
      <c r="D87" s="187" t="s">
        <v>2594</v>
      </c>
      <c r="E87" s="187"/>
    </row>
    <row r="88" spans="1:6" s="118" customFormat="1" ht="18" customHeight="1" x14ac:dyDescent="0.25">
      <c r="A88" s="147" t="e">
        <f>VLOOKUP(B88,'[1]LISTADO ATM'!$A$2:$C$822,3,0)</f>
        <v>#N/A</v>
      </c>
      <c r="B88" s="173"/>
      <c r="C88" s="147" t="e">
        <f>VLOOKUP(B88,'[1]LISTADO ATM'!$A$2:$B$822,2,0)</f>
        <v>#N/A</v>
      </c>
      <c r="D88" s="169"/>
      <c r="E88" s="170"/>
    </row>
    <row r="89" spans="1:6" s="110" customFormat="1" ht="18" x14ac:dyDescent="0.25">
      <c r="A89" s="147" t="e">
        <f>VLOOKUP(B89,'[1]LISTADO ATM'!$A$2:$C$822,3,0)</f>
        <v>#N/A</v>
      </c>
      <c r="B89" s="173"/>
      <c r="C89" s="147" t="e">
        <f>VLOOKUP(B89,'[1]LISTADO ATM'!$A$2:$B$822,2,0)</f>
        <v>#N/A</v>
      </c>
      <c r="D89" s="169"/>
      <c r="E89" s="170"/>
      <c r="F89" s="118"/>
    </row>
    <row r="90" spans="1:6" s="110" customFormat="1" ht="18" x14ac:dyDescent="0.25">
      <c r="A90" s="147" t="e">
        <f>VLOOKUP(B90,'[1]LISTADO ATM'!$A$2:$C$822,3,0)</f>
        <v>#N/A</v>
      </c>
      <c r="B90" s="173"/>
      <c r="C90" s="147" t="e">
        <f>VLOOKUP(B90,'[1]LISTADO ATM'!$A$2:$B$822,2,0)</f>
        <v>#N/A</v>
      </c>
      <c r="D90" s="169"/>
      <c r="E90" s="170"/>
      <c r="F90" s="118"/>
    </row>
    <row r="91" spans="1:6" s="110" customFormat="1" ht="18.75" customHeight="1" thickBot="1" x14ac:dyDescent="0.3">
      <c r="A91" s="149" t="s">
        <v>2467</v>
      </c>
      <c r="B91" s="172">
        <f>COUNT(B74:B87)</f>
        <v>14</v>
      </c>
      <c r="C91" s="154"/>
      <c r="D91" s="154"/>
      <c r="E91" s="162"/>
      <c r="F91" s="118"/>
    </row>
    <row r="92" spans="1:6" s="110" customFormat="1" x14ac:dyDescent="0.25">
      <c r="A92" s="118"/>
      <c r="B92" s="118"/>
      <c r="C92" s="118"/>
      <c r="D92" s="118"/>
      <c r="E92" s="118"/>
      <c r="F92" s="118"/>
    </row>
    <row r="93" spans="1:6" s="118" customFormat="1" ht="18" customHeight="1" x14ac:dyDescent="0.25"/>
    <row r="94" spans="1:6" s="118" customFormat="1" ht="18.75" customHeight="1" x14ac:dyDescent="0.25">
      <c r="A94" s="110"/>
      <c r="B94" s="110"/>
      <c r="C94" s="110"/>
      <c r="D94" s="110"/>
      <c r="E94" s="110"/>
    </row>
    <row r="95" spans="1:6" s="118" customFormat="1" x14ac:dyDescent="0.25">
      <c r="A95" s="110"/>
      <c r="B95" s="110"/>
      <c r="C95" s="110"/>
      <c r="D95" s="110"/>
      <c r="E95" s="110"/>
    </row>
    <row r="96" spans="1:6" s="110" customFormat="1" x14ac:dyDescent="0.25"/>
    <row r="97" spans="1:5" s="110" customFormat="1" ht="18.75" customHeight="1" x14ac:dyDescent="0.25"/>
    <row r="98" spans="1:5" s="110" customFormat="1" ht="18" customHeight="1" x14ac:dyDescent="0.25"/>
    <row r="99" spans="1:5" s="110" customFormat="1" x14ac:dyDescent="0.25"/>
    <row r="100" spans="1:5" s="110" customFormat="1" ht="18.75" customHeight="1" x14ac:dyDescent="0.25">
      <c r="A100" s="82"/>
      <c r="B100" s="82"/>
      <c r="C100" s="82"/>
      <c r="D100" s="82"/>
      <c r="E100" s="82"/>
    </row>
    <row r="101" spans="1:5" s="110" customFormat="1" ht="18" customHeight="1" x14ac:dyDescent="0.25">
      <c r="A101" s="82"/>
      <c r="B101" s="82"/>
      <c r="C101" s="82"/>
      <c r="D101" s="82"/>
      <c r="E101" s="82"/>
    </row>
    <row r="102" spans="1:5" x14ac:dyDescent="0.25">
      <c r="A102" s="82"/>
      <c r="B102" s="82"/>
      <c r="C102" s="82"/>
      <c r="D102" s="82"/>
      <c r="E102" s="82"/>
    </row>
    <row r="103" spans="1:5" x14ac:dyDescent="0.25">
      <c r="A103" s="82"/>
      <c r="B103" s="82"/>
      <c r="C103" s="82"/>
      <c r="D103" s="82"/>
      <c r="E103" s="82"/>
    </row>
    <row r="104" spans="1:5" ht="18" customHeight="1" x14ac:dyDescent="0.25">
      <c r="A104" s="82"/>
      <c r="B104" s="82"/>
      <c r="C104" s="82"/>
      <c r="D104" s="82"/>
      <c r="E104" s="82"/>
    </row>
    <row r="105" spans="1:5" ht="18" customHeight="1" x14ac:dyDescent="0.25">
      <c r="A105" s="82"/>
      <c r="B105" s="82"/>
      <c r="C105" s="82"/>
      <c r="D105" s="82"/>
      <c r="E105" s="82"/>
    </row>
    <row r="107" spans="1:5" ht="18.75" customHeight="1" x14ac:dyDescent="0.25"/>
    <row r="110" spans="1:5" s="110" customFormat="1" ht="18.75" customHeight="1" x14ac:dyDescent="0.25">
      <c r="A110" s="118"/>
      <c r="B110" s="121"/>
      <c r="C110" s="118"/>
      <c r="D110" s="118"/>
      <c r="E110" s="69"/>
    </row>
    <row r="111" spans="1:5" s="110" customFormat="1" ht="18" customHeight="1" x14ac:dyDescent="0.25">
      <c r="A111" s="118"/>
      <c r="B111" s="121"/>
      <c r="C111" s="118"/>
      <c r="D111" s="118"/>
      <c r="E111" s="69"/>
    </row>
    <row r="112" spans="1:5" s="110" customFormat="1" x14ac:dyDescent="0.25">
      <c r="A112" s="118"/>
      <c r="B112" s="121"/>
      <c r="C112" s="118"/>
      <c r="D112" s="118"/>
      <c r="E112" s="69"/>
    </row>
    <row r="114" ht="18.75" customHeight="1" x14ac:dyDescent="0.25"/>
    <row r="117" ht="18.75" customHeight="1" x14ac:dyDescent="0.25"/>
    <row r="118" ht="18" customHeight="1" x14ac:dyDescent="0.25"/>
    <row r="125" ht="18.75" customHeight="1" x14ac:dyDescent="0.25"/>
    <row r="128" ht="18.75" customHeight="1" x14ac:dyDescent="0.25"/>
    <row r="132" ht="18.75" customHeight="1" x14ac:dyDescent="0.25"/>
    <row r="135" ht="18.75" customHeight="1" x14ac:dyDescent="0.25"/>
    <row r="137" ht="18" customHeight="1" x14ac:dyDescent="0.25"/>
    <row r="151" ht="18.75" customHeight="1" x14ac:dyDescent="0.25"/>
    <row r="154" ht="18.75" customHeight="1" x14ac:dyDescent="0.25"/>
  </sheetData>
  <mergeCells count="27">
    <mergeCell ref="A60:E60"/>
    <mergeCell ref="A69:B69"/>
    <mergeCell ref="A72:E72"/>
    <mergeCell ref="D86:E86"/>
    <mergeCell ref="D87:E87"/>
    <mergeCell ref="F1:G1"/>
    <mergeCell ref="D80:E80"/>
    <mergeCell ref="D81:E81"/>
    <mergeCell ref="D82:E82"/>
    <mergeCell ref="D77:E77"/>
    <mergeCell ref="D78:E78"/>
    <mergeCell ref="D79:E79"/>
    <mergeCell ref="D73:E73"/>
    <mergeCell ref="D74:E74"/>
    <mergeCell ref="D75:E75"/>
    <mergeCell ref="D76:E76"/>
    <mergeCell ref="A1:E1"/>
    <mergeCell ref="A2:E2"/>
    <mergeCell ref="A7:E7"/>
    <mergeCell ref="D85:E85"/>
    <mergeCell ref="D83:E83"/>
    <mergeCell ref="D84:E84"/>
    <mergeCell ref="C30:E30"/>
    <mergeCell ref="A32:E32"/>
    <mergeCell ref="C38:E38"/>
    <mergeCell ref="A40:E40"/>
    <mergeCell ref="A51:E51"/>
  </mergeCells>
  <phoneticPr fontId="46" type="noConversion"/>
  <conditionalFormatting sqref="E640:E1048576">
    <cfRule type="duplicateValues" dxfId="289" priority="918"/>
  </conditionalFormatting>
  <conditionalFormatting sqref="B504:B639">
    <cfRule type="duplicateValues" dxfId="288" priority="835"/>
  </conditionalFormatting>
  <conditionalFormatting sqref="B472:B503">
    <cfRule type="duplicateValues" dxfId="287" priority="130379"/>
  </conditionalFormatting>
  <conditionalFormatting sqref="E472:E503">
    <cfRule type="duplicateValues" dxfId="286" priority="130380"/>
  </conditionalFormatting>
  <conditionalFormatting sqref="E472:E503">
    <cfRule type="duplicateValues" dxfId="285" priority="130381"/>
    <cfRule type="duplicateValues" dxfId="284" priority="130382"/>
  </conditionalFormatting>
  <conditionalFormatting sqref="E126:E471">
    <cfRule type="duplicateValues" dxfId="283" priority="582"/>
  </conditionalFormatting>
  <conditionalFormatting sqref="E126:E471">
    <cfRule type="duplicateValues" dxfId="282" priority="580"/>
    <cfRule type="duplicateValues" dxfId="281" priority="581"/>
  </conditionalFormatting>
  <conditionalFormatting sqref="B126:B471">
    <cfRule type="duplicateValues" dxfId="280" priority="595"/>
  </conditionalFormatting>
  <conditionalFormatting sqref="B126:B471">
    <cfRule type="duplicateValues" dxfId="279" priority="508"/>
    <cfRule type="duplicateValues" dxfId="278" priority="510"/>
    <cfRule type="duplicateValues" dxfId="277" priority="512"/>
  </conditionalFormatting>
  <conditionalFormatting sqref="E126:E471">
    <cfRule type="duplicateValues" dxfId="276" priority="511"/>
  </conditionalFormatting>
  <conditionalFormatting sqref="B106:B125">
    <cfRule type="duplicateValues" dxfId="275" priority="386"/>
    <cfRule type="duplicateValues" dxfId="274" priority="403"/>
    <cfRule type="duplicateValues" dxfId="273" priority="404"/>
    <cfRule type="duplicateValues" dxfId="272" priority="406"/>
  </conditionalFormatting>
  <conditionalFormatting sqref="E106:E125">
    <cfRule type="duplicateValues" dxfId="271" priority="405"/>
  </conditionalFormatting>
  <conditionalFormatting sqref="E106:E125">
    <cfRule type="duplicateValues" dxfId="270" priority="130563"/>
  </conditionalFormatting>
  <conditionalFormatting sqref="E106:E125">
    <cfRule type="duplicateValues" dxfId="269" priority="130572"/>
    <cfRule type="duplicateValues" dxfId="268" priority="130573"/>
  </conditionalFormatting>
  <conditionalFormatting sqref="B106:B125">
    <cfRule type="duplicateValues" dxfId="267" priority="130590"/>
  </conditionalFormatting>
  <conditionalFormatting sqref="E82">
    <cfRule type="duplicateValues" dxfId="266" priority="82"/>
  </conditionalFormatting>
  <conditionalFormatting sqref="E82">
    <cfRule type="duplicateValues" dxfId="265" priority="84"/>
    <cfRule type="duplicateValues" dxfId="264" priority="85"/>
  </conditionalFormatting>
  <conditionalFormatting sqref="E91 E49:E51 E67:E74 E1:E7 E58:E61 E30:E32 E38:E40">
    <cfRule type="duplicateValues" dxfId="263" priority="118"/>
  </conditionalFormatting>
  <conditionalFormatting sqref="E91 E49:E51 E67:E74 E1:E7 E58:E61 E30:E32 E38:E40">
    <cfRule type="duplicateValues" dxfId="262" priority="116"/>
    <cfRule type="duplicateValues" dxfId="261" priority="117"/>
  </conditionalFormatting>
  <conditionalFormatting sqref="E75">
    <cfRule type="duplicateValues" dxfId="260" priority="119"/>
  </conditionalFormatting>
  <conditionalFormatting sqref="E75">
    <cfRule type="duplicateValues" dxfId="259" priority="120"/>
    <cfRule type="duplicateValues" dxfId="258" priority="121"/>
  </conditionalFormatting>
  <conditionalFormatting sqref="E91 E67:E76 E1:E7 E49:E51 E38:E40 E26:E32 E53 E58:E61">
    <cfRule type="duplicateValues" dxfId="257" priority="115"/>
  </conditionalFormatting>
  <conditionalFormatting sqref="E36:E37">
    <cfRule type="duplicateValues" dxfId="256" priority="114"/>
  </conditionalFormatting>
  <conditionalFormatting sqref="E36:E37">
    <cfRule type="duplicateValues" dxfId="255" priority="112"/>
    <cfRule type="duplicateValues" dxfId="254" priority="113"/>
  </conditionalFormatting>
  <conditionalFormatting sqref="E36:E37">
    <cfRule type="duplicateValues" dxfId="253" priority="111"/>
  </conditionalFormatting>
  <conditionalFormatting sqref="E17">
    <cfRule type="duplicateValues" dxfId="252" priority="108"/>
  </conditionalFormatting>
  <conditionalFormatting sqref="E17">
    <cfRule type="duplicateValues" dxfId="251" priority="109"/>
    <cfRule type="duplicateValues" dxfId="250" priority="110"/>
  </conditionalFormatting>
  <conditionalFormatting sqref="E17">
    <cfRule type="duplicateValues" dxfId="249" priority="107"/>
  </conditionalFormatting>
  <conditionalFormatting sqref="E34">
    <cfRule type="duplicateValues" dxfId="248" priority="106"/>
  </conditionalFormatting>
  <conditionalFormatting sqref="E34">
    <cfRule type="duplicateValues" dxfId="247" priority="104"/>
    <cfRule type="duplicateValues" dxfId="246" priority="105"/>
  </conditionalFormatting>
  <conditionalFormatting sqref="E34">
    <cfRule type="duplicateValues" dxfId="245" priority="103"/>
  </conditionalFormatting>
  <conditionalFormatting sqref="E62">
    <cfRule type="duplicateValues" dxfId="244" priority="102"/>
  </conditionalFormatting>
  <conditionalFormatting sqref="E62">
    <cfRule type="duplicateValues" dxfId="243" priority="100"/>
    <cfRule type="duplicateValues" dxfId="242" priority="101"/>
  </conditionalFormatting>
  <conditionalFormatting sqref="E62">
    <cfRule type="duplicateValues" dxfId="241" priority="99"/>
  </conditionalFormatting>
  <conditionalFormatting sqref="E18">
    <cfRule type="duplicateValues" dxfId="240" priority="98"/>
  </conditionalFormatting>
  <conditionalFormatting sqref="E76">
    <cfRule type="duplicateValues" dxfId="239" priority="122"/>
  </conditionalFormatting>
  <conditionalFormatting sqref="E76">
    <cfRule type="duplicateValues" dxfId="238" priority="123"/>
    <cfRule type="duplicateValues" dxfId="237" priority="124"/>
  </conditionalFormatting>
  <conditionalFormatting sqref="E19:E20 E13 E9">
    <cfRule type="duplicateValues" dxfId="236" priority="95"/>
  </conditionalFormatting>
  <conditionalFormatting sqref="E19:E20 E13 E9">
    <cfRule type="duplicateValues" dxfId="235" priority="96"/>
    <cfRule type="duplicateValues" dxfId="234" priority="97"/>
  </conditionalFormatting>
  <conditionalFormatting sqref="E26:E29">
    <cfRule type="duplicateValues" dxfId="233" priority="125"/>
  </conditionalFormatting>
  <conditionalFormatting sqref="E26:E29">
    <cfRule type="duplicateValues" dxfId="232" priority="126"/>
    <cfRule type="duplicateValues" dxfId="231" priority="127"/>
  </conditionalFormatting>
  <conditionalFormatting sqref="E66 E64 E35">
    <cfRule type="duplicateValues" dxfId="230" priority="92"/>
  </conditionalFormatting>
  <conditionalFormatting sqref="E66 E64 E35">
    <cfRule type="duplicateValues" dxfId="229" priority="93"/>
    <cfRule type="duplicateValues" dxfId="228" priority="94"/>
  </conditionalFormatting>
  <conditionalFormatting sqref="E18">
    <cfRule type="duplicateValues" dxfId="227" priority="128"/>
  </conditionalFormatting>
  <conditionalFormatting sqref="E18">
    <cfRule type="duplicateValues" dxfId="226" priority="129"/>
    <cfRule type="duplicateValues" dxfId="225" priority="130"/>
  </conditionalFormatting>
  <conditionalFormatting sqref="E63">
    <cfRule type="duplicateValues" dxfId="224" priority="131"/>
  </conditionalFormatting>
  <conditionalFormatting sqref="E63">
    <cfRule type="duplicateValues" dxfId="223" priority="132"/>
    <cfRule type="duplicateValues" dxfId="222" priority="133"/>
  </conditionalFormatting>
  <conditionalFormatting sqref="E14">
    <cfRule type="duplicateValues" dxfId="221" priority="134"/>
  </conditionalFormatting>
  <conditionalFormatting sqref="E14">
    <cfRule type="duplicateValues" dxfId="220" priority="135"/>
    <cfRule type="duplicateValues" dxfId="219" priority="136"/>
  </conditionalFormatting>
  <conditionalFormatting sqref="E53">
    <cfRule type="duplicateValues" dxfId="218" priority="137"/>
  </conditionalFormatting>
  <conditionalFormatting sqref="E53">
    <cfRule type="duplicateValues" dxfId="217" priority="138"/>
    <cfRule type="duplicateValues" dxfId="216" priority="139"/>
  </conditionalFormatting>
  <conditionalFormatting sqref="E77">
    <cfRule type="duplicateValues" dxfId="215" priority="88"/>
  </conditionalFormatting>
  <conditionalFormatting sqref="E77">
    <cfRule type="duplicateValues" dxfId="214" priority="89"/>
  </conditionalFormatting>
  <conditionalFormatting sqref="E77">
    <cfRule type="duplicateValues" dxfId="213" priority="90"/>
    <cfRule type="duplicateValues" dxfId="212" priority="91"/>
  </conditionalFormatting>
  <conditionalFormatting sqref="E78">
    <cfRule type="duplicateValues" dxfId="211" priority="84"/>
  </conditionalFormatting>
  <conditionalFormatting sqref="E78">
    <cfRule type="duplicateValues" dxfId="210" priority="85"/>
  </conditionalFormatting>
  <conditionalFormatting sqref="E78">
    <cfRule type="duplicateValues" dxfId="209" priority="86"/>
    <cfRule type="duplicateValues" dxfId="208" priority="87"/>
  </conditionalFormatting>
  <conditionalFormatting sqref="E79">
    <cfRule type="duplicateValues" dxfId="207" priority="83"/>
  </conditionalFormatting>
  <conditionalFormatting sqref="E79">
    <cfRule type="duplicateValues" dxfId="206" priority="81"/>
    <cfRule type="duplicateValues" dxfId="205" priority="82"/>
  </conditionalFormatting>
  <conditionalFormatting sqref="E79">
    <cfRule type="duplicateValues" dxfId="204" priority="80"/>
  </conditionalFormatting>
  <conditionalFormatting sqref="E80">
    <cfRule type="duplicateValues" dxfId="203" priority="79"/>
  </conditionalFormatting>
  <conditionalFormatting sqref="E80">
    <cfRule type="duplicateValues" dxfId="202" priority="77"/>
    <cfRule type="duplicateValues" dxfId="201" priority="78"/>
  </conditionalFormatting>
  <conditionalFormatting sqref="E80">
    <cfRule type="duplicateValues" dxfId="200" priority="76"/>
  </conditionalFormatting>
  <conditionalFormatting sqref="E81">
    <cfRule type="duplicateValues" dxfId="199" priority="72"/>
  </conditionalFormatting>
  <conditionalFormatting sqref="E81">
    <cfRule type="duplicateValues" dxfId="198" priority="73"/>
  </conditionalFormatting>
  <conditionalFormatting sqref="E81">
    <cfRule type="duplicateValues" dxfId="197" priority="74"/>
    <cfRule type="duplicateValues" dxfId="196" priority="75"/>
  </conditionalFormatting>
  <conditionalFormatting sqref="E47:E48 E10">
    <cfRule type="duplicateValues" dxfId="195" priority="65"/>
  </conditionalFormatting>
  <conditionalFormatting sqref="E47:E48 E10">
    <cfRule type="duplicateValues" dxfId="194" priority="66"/>
    <cfRule type="duplicateValues" dxfId="193" priority="67"/>
  </conditionalFormatting>
  <conditionalFormatting sqref="E11">
    <cfRule type="duplicateValues" dxfId="192" priority="61"/>
  </conditionalFormatting>
  <conditionalFormatting sqref="E11">
    <cfRule type="duplicateValues" dxfId="191" priority="62"/>
    <cfRule type="duplicateValues" dxfId="190" priority="63"/>
  </conditionalFormatting>
  <conditionalFormatting sqref="E21">
    <cfRule type="duplicateValues" dxfId="189" priority="58"/>
  </conditionalFormatting>
  <conditionalFormatting sqref="E21">
    <cfRule type="duplicateValues" dxfId="188" priority="59"/>
    <cfRule type="duplicateValues" dxfId="187" priority="60"/>
  </conditionalFormatting>
  <conditionalFormatting sqref="E88:E91 E66:E82 E47:E53 E1:E11 E55:E64 E13:E21 E26:E42">
    <cfRule type="duplicateValues" dxfId="186" priority="57"/>
  </conditionalFormatting>
  <conditionalFormatting sqref="E64">
    <cfRule type="duplicateValues" dxfId="185" priority="55"/>
  </conditionalFormatting>
  <conditionalFormatting sqref="E64">
    <cfRule type="duplicateValues" dxfId="184" priority="53"/>
    <cfRule type="duplicateValues" dxfId="183" priority="54"/>
  </conditionalFormatting>
  <conditionalFormatting sqref="E64">
    <cfRule type="duplicateValues" dxfId="182" priority="52"/>
  </conditionalFormatting>
  <conditionalFormatting sqref="E64">
    <cfRule type="duplicateValues" dxfId="181" priority="49"/>
  </conditionalFormatting>
  <conditionalFormatting sqref="E64">
    <cfRule type="duplicateValues" dxfId="180" priority="50"/>
    <cfRule type="duplicateValues" dxfId="179" priority="51"/>
  </conditionalFormatting>
  <conditionalFormatting sqref="E22 E25">
    <cfRule type="duplicateValues" dxfId="178" priority="46"/>
  </conditionalFormatting>
  <conditionalFormatting sqref="E22 E25">
    <cfRule type="duplicateValues" dxfId="177" priority="47"/>
    <cfRule type="duplicateValues" dxfId="176" priority="48"/>
  </conditionalFormatting>
  <conditionalFormatting sqref="E43">
    <cfRule type="duplicateValues" dxfId="175" priority="43"/>
  </conditionalFormatting>
  <conditionalFormatting sqref="E43">
    <cfRule type="duplicateValues" dxfId="174" priority="44"/>
    <cfRule type="duplicateValues" dxfId="173" priority="45"/>
  </conditionalFormatting>
  <conditionalFormatting sqref="E43">
    <cfRule type="duplicateValues" dxfId="172" priority="42"/>
  </conditionalFormatting>
  <conditionalFormatting sqref="E12">
    <cfRule type="duplicateValues" dxfId="171" priority="39"/>
  </conditionalFormatting>
  <conditionalFormatting sqref="E12">
    <cfRule type="duplicateValues" dxfId="170" priority="40"/>
    <cfRule type="duplicateValues" dxfId="169" priority="41"/>
  </conditionalFormatting>
  <conditionalFormatting sqref="E12">
    <cfRule type="duplicateValues" dxfId="168" priority="38"/>
  </conditionalFormatting>
  <conditionalFormatting sqref="E23">
    <cfRule type="duplicateValues" dxfId="167" priority="35"/>
  </conditionalFormatting>
  <conditionalFormatting sqref="E23">
    <cfRule type="duplicateValues" dxfId="166" priority="36"/>
    <cfRule type="duplicateValues" dxfId="165" priority="37"/>
  </conditionalFormatting>
  <conditionalFormatting sqref="E23">
    <cfRule type="duplicateValues" dxfId="164" priority="34"/>
  </conditionalFormatting>
  <conditionalFormatting sqref="E55:E57 E15">
    <cfRule type="duplicateValues" dxfId="163" priority="140"/>
  </conditionalFormatting>
  <conditionalFormatting sqref="E55:E57 E15">
    <cfRule type="duplicateValues" dxfId="162" priority="141"/>
    <cfRule type="duplicateValues" dxfId="161" priority="142"/>
  </conditionalFormatting>
  <conditionalFormatting sqref="E88:E90">
    <cfRule type="duplicateValues" dxfId="160" priority="143"/>
  </conditionalFormatting>
  <conditionalFormatting sqref="E88:E90">
    <cfRule type="duplicateValues" dxfId="159" priority="144"/>
    <cfRule type="duplicateValues" dxfId="158" priority="145"/>
  </conditionalFormatting>
  <conditionalFormatting sqref="E44">
    <cfRule type="duplicateValues" dxfId="157" priority="31"/>
  </conditionalFormatting>
  <conditionalFormatting sqref="E44">
    <cfRule type="duplicateValues" dxfId="156" priority="32"/>
    <cfRule type="duplicateValues" dxfId="155" priority="33"/>
  </conditionalFormatting>
  <conditionalFormatting sqref="E44">
    <cfRule type="duplicateValues" dxfId="154" priority="30"/>
  </conditionalFormatting>
  <conditionalFormatting sqref="E45:E46">
    <cfRule type="duplicateValues" dxfId="153" priority="27"/>
  </conditionalFormatting>
  <conditionalFormatting sqref="E45:E46">
    <cfRule type="duplicateValues" dxfId="152" priority="28"/>
    <cfRule type="duplicateValues" dxfId="151" priority="29"/>
  </conditionalFormatting>
  <conditionalFormatting sqref="E45">
    <cfRule type="duplicateValues" dxfId="150" priority="26"/>
  </conditionalFormatting>
  <conditionalFormatting sqref="E24">
    <cfRule type="duplicateValues" dxfId="149" priority="23"/>
  </conditionalFormatting>
  <conditionalFormatting sqref="E24">
    <cfRule type="duplicateValues" dxfId="148" priority="24"/>
    <cfRule type="duplicateValues" dxfId="147" priority="25"/>
  </conditionalFormatting>
  <conditionalFormatting sqref="E24">
    <cfRule type="duplicateValues" dxfId="146" priority="22"/>
  </conditionalFormatting>
  <conditionalFormatting sqref="E65">
    <cfRule type="duplicateValues" dxfId="145" priority="19"/>
  </conditionalFormatting>
  <conditionalFormatting sqref="E65">
    <cfRule type="duplicateValues" dxfId="144" priority="20"/>
    <cfRule type="duplicateValues" dxfId="143" priority="21"/>
  </conditionalFormatting>
  <conditionalFormatting sqref="E65">
    <cfRule type="duplicateValues" dxfId="142" priority="18"/>
  </conditionalFormatting>
  <conditionalFormatting sqref="E65">
    <cfRule type="duplicateValues" dxfId="141" priority="17"/>
  </conditionalFormatting>
  <conditionalFormatting sqref="E65">
    <cfRule type="duplicateValues" dxfId="140" priority="15"/>
    <cfRule type="duplicateValues" dxfId="139" priority="16"/>
  </conditionalFormatting>
  <conditionalFormatting sqref="E65">
    <cfRule type="duplicateValues" dxfId="138" priority="14"/>
  </conditionalFormatting>
  <conditionalFormatting sqref="E65">
    <cfRule type="duplicateValues" dxfId="137" priority="11"/>
  </conditionalFormatting>
  <conditionalFormatting sqref="E65">
    <cfRule type="duplicateValues" dxfId="136" priority="12"/>
    <cfRule type="duplicateValues" dxfId="135" priority="13"/>
  </conditionalFormatting>
  <conditionalFormatting sqref="E54">
    <cfRule type="duplicateValues" dxfId="134" priority="7"/>
  </conditionalFormatting>
  <conditionalFormatting sqref="E54">
    <cfRule type="duplicateValues" dxfId="133" priority="8"/>
  </conditionalFormatting>
  <conditionalFormatting sqref="E54">
    <cfRule type="duplicateValues" dxfId="132" priority="9"/>
    <cfRule type="duplicateValues" dxfId="131" priority="10"/>
  </conditionalFormatting>
  <conditionalFormatting sqref="E54">
    <cfRule type="duplicateValues" dxfId="130" priority="6"/>
  </conditionalFormatting>
  <conditionalFormatting sqref="E83:E87">
    <cfRule type="duplicateValues" dxfId="129" priority="2"/>
  </conditionalFormatting>
  <conditionalFormatting sqref="E83:E87">
    <cfRule type="duplicateValues" dxfId="128" priority="3"/>
  </conditionalFormatting>
  <conditionalFormatting sqref="E83:E87">
    <cfRule type="duplicateValues" dxfId="127" priority="4"/>
    <cfRule type="duplicateValues" dxfId="126" priority="5"/>
  </conditionalFormatting>
  <conditionalFormatting sqref="E83:E87">
    <cfRule type="duplicateValues" dxfId="125" priority="1"/>
  </conditionalFormatting>
  <conditionalFormatting sqref="E42 E16">
    <cfRule type="duplicateValues" dxfId="124" priority="146"/>
  </conditionalFormatting>
  <conditionalFormatting sqref="E42 E16">
    <cfRule type="duplicateValues" dxfId="123" priority="147"/>
    <cfRule type="duplicateValues" dxfId="122" priority="148"/>
  </conditionalFormatting>
  <conditionalFormatting sqref="B1:B91">
    <cfRule type="duplicateValues" dxfId="1" priority="130628"/>
    <cfRule type="duplicateValues" dxfId="0" priority="130629"/>
  </conditionalFormatting>
  <hyperlinks>
    <hyperlink ref="E35" r:id="rId1" display="javascript:do_default(4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2598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2599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2600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2601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2602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2596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2603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2604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2612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1" priority="12"/>
  </conditionalFormatting>
  <conditionalFormatting sqref="A831">
    <cfRule type="duplicateValues" dxfId="120" priority="11"/>
  </conditionalFormatting>
  <conditionalFormatting sqref="A832">
    <cfRule type="duplicateValues" dxfId="119" priority="10"/>
  </conditionalFormatting>
  <conditionalFormatting sqref="A833">
    <cfRule type="duplicateValues" dxfId="118" priority="9"/>
  </conditionalFormatting>
  <conditionalFormatting sqref="A834">
    <cfRule type="duplicateValues" dxfId="117" priority="8"/>
  </conditionalFormatting>
  <conditionalFormatting sqref="A1:A834 A843:A1048576">
    <cfRule type="duplicateValues" dxfId="116" priority="7"/>
  </conditionalFormatting>
  <conditionalFormatting sqref="A835:A841">
    <cfRule type="duplicateValues" dxfId="115" priority="6"/>
  </conditionalFormatting>
  <conditionalFormatting sqref="A835:A841">
    <cfRule type="duplicateValues" dxfId="114" priority="5"/>
  </conditionalFormatting>
  <conditionalFormatting sqref="A1:A841 A843:A1048576">
    <cfRule type="duplicateValues" dxfId="113" priority="4"/>
  </conditionalFormatting>
  <conditionalFormatting sqref="A842">
    <cfRule type="duplicateValues" dxfId="112" priority="3"/>
  </conditionalFormatting>
  <conditionalFormatting sqref="A842">
    <cfRule type="duplicateValues" dxfId="111" priority="2"/>
  </conditionalFormatting>
  <conditionalFormatting sqref="A842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2" t="s">
        <v>2416</v>
      </c>
      <c r="B1" s="213"/>
      <c r="C1" s="213"/>
      <c r="D1" s="213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2" t="s">
        <v>2425</v>
      </c>
      <c r="B18" s="213"/>
      <c r="C18" s="213"/>
      <c r="D18" s="213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9" priority="18"/>
  </conditionalFormatting>
  <conditionalFormatting sqref="B7:B8">
    <cfRule type="duplicateValues" dxfId="108" priority="17"/>
  </conditionalFormatting>
  <conditionalFormatting sqref="A7:A8">
    <cfRule type="duplicateValues" dxfId="107" priority="15"/>
    <cfRule type="duplicateValues" dxfId="1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2021-08-06T20:03:51Z</dcterms:modified>
</cp:coreProperties>
</file>