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7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REPORTE!$A$4:$Q$144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23" i="1" l="1"/>
  <c r="G123" i="1"/>
  <c r="H123" i="1"/>
  <c r="I123" i="1"/>
  <c r="J123" i="1"/>
  <c r="K123" i="1"/>
  <c r="F108" i="1"/>
  <c r="G108" i="1"/>
  <c r="H108" i="1"/>
  <c r="I108" i="1"/>
  <c r="J108" i="1"/>
  <c r="K108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10" i="1"/>
  <c r="G110" i="1"/>
  <c r="H110" i="1"/>
  <c r="I110" i="1"/>
  <c r="J110" i="1"/>
  <c r="K110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92" i="1"/>
  <c r="G92" i="1"/>
  <c r="H92" i="1"/>
  <c r="I92" i="1"/>
  <c r="J92" i="1"/>
  <c r="K92" i="1"/>
  <c r="F93" i="1"/>
  <c r="G93" i="1"/>
  <c r="H93" i="1"/>
  <c r="I93" i="1"/>
  <c r="J93" i="1"/>
  <c r="K93" i="1"/>
  <c r="F98" i="1"/>
  <c r="G98" i="1"/>
  <c r="H98" i="1"/>
  <c r="I98" i="1"/>
  <c r="J98" i="1"/>
  <c r="K98" i="1"/>
  <c r="F100" i="1"/>
  <c r="G100" i="1"/>
  <c r="H100" i="1"/>
  <c r="I100" i="1"/>
  <c r="J100" i="1"/>
  <c r="K100" i="1"/>
  <c r="F45" i="1"/>
  <c r="G45" i="1"/>
  <c r="H45" i="1"/>
  <c r="I45" i="1"/>
  <c r="J45" i="1"/>
  <c r="K45" i="1"/>
  <c r="F101" i="1"/>
  <c r="G101" i="1"/>
  <c r="H101" i="1"/>
  <c r="I101" i="1"/>
  <c r="J101" i="1"/>
  <c r="K101" i="1"/>
  <c r="F44" i="1"/>
  <c r="G44" i="1"/>
  <c r="H44" i="1"/>
  <c r="I44" i="1"/>
  <c r="J44" i="1"/>
  <c r="K44" i="1"/>
  <c r="F134" i="1"/>
  <c r="G134" i="1"/>
  <c r="H134" i="1"/>
  <c r="I134" i="1"/>
  <c r="J134" i="1"/>
  <c r="K134" i="1"/>
  <c r="A123" i="1"/>
  <c r="A108" i="1"/>
  <c r="A124" i="1"/>
  <c r="A125" i="1"/>
  <c r="A110" i="1"/>
  <c r="A114" i="1"/>
  <c r="A115" i="1"/>
  <c r="A92" i="1"/>
  <c r="A93" i="1"/>
  <c r="A98" i="1"/>
  <c r="A100" i="1"/>
  <c r="A45" i="1"/>
  <c r="A101" i="1"/>
  <c r="A44" i="1"/>
  <c r="A134" i="1"/>
  <c r="B61" i="16"/>
  <c r="H1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A64" i="16" s="1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J1" i="16" l="1"/>
  <c r="A71" i="1" l="1"/>
  <c r="A129" i="1"/>
  <c r="A130" i="1"/>
  <c r="A73" i="1"/>
  <c r="A106" i="1"/>
  <c r="A74" i="1"/>
  <c r="A75" i="1"/>
  <c r="A116" i="1"/>
  <c r="A122" i="1"/>
  <c r="A117" i="1"/>
  <c r="A118" i="1"/>
  <c r="A133" i="1"/>
  <c r="A132" i="1"/>
  <c r="A72" i="1"/>
  <c r="A38" i="1"/>
  <c r="A127" i="1"/>
  <c r="A70" i="1"/>
  <c r="A128" i="1"/>
  <c r="A126" i="1"/>
  <c r="A37" i="1"/>
  <c r="A103" i="1"/>
  <c r="A40" i="1"/>
  <c r="A42" i="1"/>
  <c r="A43" i="1"/>
  <c r="A39" i="1"/>
  <c r="A99" i="1"/>
  <c r="A5" i="1"/>
  <c r="A49" i="1"/>
  <c r="A52" i="1"/>
  <c r="A47" i="1"/>
  <c r="A51" i="1"/>
  <c r="A109" i="1"/>
  <c r="A48" i="1"/>
  <c r="A50" i="1"/>
  <c r="A113" i="1"/>
  <c r="A55" i="1"/>
  <c r="A53" i="1"/>
  <c r="A54" i="1"/>
  <c r="A32" i="1"/>
  <c r="F71" i="1"/>
  <c r="G71" i="1"/>
  <c r="H71" i="1"/>
  <c r="I71" i="1"/>
  <c r="J71" i="1"/>
  <c r="K71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73" i="1"/>
  <c r="G73" i="1"/>
  <c r="H73" i="1"/>
  <c r="I73" i="1"/>
  <c r="J73" i="1"/>
  <c r="K73" i="1"/>
  <c r="F106" i="1"/>
  <c r="G106" i="1"/>
  <c r="H106" i="1"/>
  <c r="I106" i="1"/>
  <c r="J106" i="1"/>
  <c r="K106" i="1"/>
  <c r="F74" i="1"/>
  <c r="G74" i="1"/>
  <c r="H74" i="1"/>
  <c r="I74" i="1"/>
  <c r="J74" i="1"/>
  <c r="K74" i="1"/>
  <c r="F75" i="1"/>
  <c r="G75" i="1"/>
  <c r="H75" i="1"/>
  <c r="I75" i="1"/>
  <c r="J75" i="1"/>
  <c r="K75" i="1"/>
  <c r="F116" i="1"/>
  <c r="G116" i="1"/>
  <c r="H116" i="1"/>
  <c r="I116" i="1"/>
  <c r="J116" i="1"/>
  <c r="K116" i="1"/>
  <c r="F122" i="1"/>
  <c r="G122" i="1"/>
  <c r="H122" i="1"/>
  <c r="I122" i="1"/>
  <c r="J122" i="1"/>
  <c r="K122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72" i="1"/>
  <c r="G72" i="1"/>
  <c r="H72" i="1"/>
  <c r="I72" i="1"/>
  <c r="J72" i="1"/>
  <c r="K72" i="1"/>
  <c r="F38" i="1"/>
  <c r="G38" i="1"/>
  <c r="H38" i="1"/>
  <c r="I38" i="1"/>
  <c r="J38" i="1"/>
  <c r="K38" i="1"/>
  <c r="F127" i="1"/>
  <c r="G127" i="1"/>
  <c r="H127" i="1"/>
  <c r="I127" i="1"/>
  <c r="J127" i="1"/>
  <c r="K127" i="1"/>
  <c r="F70" i="1"/>
  <c r="G70" i="1"/>
  <c r="H70" i="1"/>
  <c r="I70" i="1"/>
  <c r="J70" i="1"/>
  <c r="K70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37" i="1"/>
  <c r="G37" i="1"/>
  <c r="H37" i="1"/>
  <c r="I37" i="1"/>
  <c r="J37" i="1"/>
  <c r="K37" i="1"/>
  <c r="F103" i="1"/>
  <c r="G103" i="1"/>
  <c r="H103" i="1"/>
  <c r="I103" i="1"/>
  <c r="J103" i="1"/>
  <c r="K103" i="1"/>
  <c r="F40" i="1"/>
  <c r="G40" i="1"/>
  <c r="H40" i="1"/>
  <c r="I40" i="1"/>
  <c r="J40" i="1"/>
  <c r="K40" i="1"/>
  <c r="F42" i="1"/>
  <c r="G42" i="1"/>
  <c r="H42" i="1"/>
  <c r="I42" i="1"/>
  <c r="J42" i="1"/>
  <c r="K42" i="1"/>
  <c r="F43" i="1"/>
  <c r="G43" i="1"/>
  <c r="H43" i="1"/>
  <c r="I43" i="1"/>
  <c r="J43" i="1"/>
  <c r="K43" i="1"/>
  <c r="F39" i="1"/>
  <c r="G39" i="1"/>
  <c r="H39" i="1"/>
  <c r="I39" i="1"/>
  <c r="J39" i="1"/>
  <c r="K39" i="1"/>
  <c r="F99" i="1"/>
  <c r="G99" i="1"/>
  <c r="H99" i="1"/>
  <c r="I99" i="1"/>
  <c r="J99" i="1"/>
  <c r="K99" i="1"/>
  <c r="F5" i="1"/>
  <c r="G5" i="1"/>
  <c r="H5" i="1"/>
  <c r="I5" i="1"/>
  <c r="J5" i="1"/>
  <c r="K5" i="1"/>
  <c r="F49" i="1"/>
  <c r="G49" i="1"/>
  <c r="H49" i="1"/>
  <c r="I49" i="1"/>
  <c r="J49" i="1"/>
  <c r="K49" i="1"/>
  <c r="F52" i="1"/>
  <c r="G52" i="1"/>
  <c r="H52" i="1"/>
  <c r="I52" i="1"/>
  <c r="J52" i="1"/>
  <c r="K52" i="1"/>
  <c r="F47" i="1"/>
  <c r="G47" i="1"/>
  <c r="H47" i="1"/>
  <c r="I47" i="1"/>
  <c r="J47" i="1"/>
  <c r="K47" i="1"/>
  <c r="F51" i="1"/>
  <c r="G51" i="1"/>
  <c r="H51" i="1"/>
  <c r="I51" i="1"/>
  <c r="J51" i="1"/>
  <c r="K51" i="1"/>
  <c r="F109" i="1"/>
  <c r="G109" i="1"/>
  <c r="H109" i="1"/>
  <c r="I109" i="1"/>
  <c r="J109" i="1"/>
  <c r="K109" i="1"/>
  <c r="F48" i="1"/>
  <c r="G48" i="1"/>
  <c r="H48" i="1"/>
  <c r="I48" i="1"/>
  <c r="J48" i="1"/>
  <c r="K48" i="1"/>
  <c r="F50" i="1"/>
  <c r="G50" i="1"/>
  <c r="H50" i="1"/>
  <c r="I50" i="1"/>
  <c r="J50" i="1"/>
  <c r="K50" i="1"/>
  <c r="F113" i="1"/>
  <c r="G113" i="1"/>
  <c r="H113" i="1"/>
  <c r="I113" i="1"/>
  <c r="J113" i="1"/>
  <c r="K113" i="1"/>
  <c r="F55" i="1"/>
  <c r="G55" i="1"/>
  <c r="H55" i="1"/>
  <c r="I55" i="1"/>
  <c r="J55" i="1"/>
  <c r="K55" i="1"/>
  <c r="F53" i="1"/>
  <c r="G53" i="1"/>
  <c r="H53" i="1"/>
  <c r="I53" i="1"/>
  <c r="J53" i="1"/>
  <c r="K53" i="1"/>
  <c r="F54" i="1"/>
  <c r="G54" i="1"/>
  <c r="H54" i="1"/>
  <c r="I54" i="1"/>
  <c r="J54" i="1"/>
  <c r="K54" i="1"/>
  <c r="F32" i="1"/>
  <c r="G32" i="1"/>
  <c r="H32" i="1"/>
  <c r="I32" i="1"/>
  <c r="J32" i="1"/>
  <c r="K32" i="1"/>
  <c r="A139" i="1" l="1"/>
  <c r="A94" i="1"/>
  <c r="A95" i="1"/>
  <c r="A81" i="1"/>
  <c r="A120" i="1"/>
  <c r="A140" i="1"/>
  <c r="A142" i="1"/>
  <c r="A135" i="1"/>
  <c r="A35" i="1"/>
  <c r="A111" i="1"/>
  <c r="A141" i="1"/>
  <c r="A138" i="1"/>
  <c r="A144" i="1"/>
  <c r="A41" i="1"/>
  <c r="F139" i="1"/>
  <c r="G139" i="1"/>
  <c r="H139" i="1"/>
  <c r="I139" i="1"/>
  <c r="J139" i="1"/>
  <c r="K139" i="1"/>
  <c r="F94" i="1"/>
  <c r="G94" i="1"/>
  <c r="H94" i="1"/>
  <c r="I94" i="1"/>
  <c r="J94" i="1"/>
  <c r="K94" i="1"/>
  <c r="F95" i="1"/>
  <c r="G95" i="1"/>
  <c r="H95" i="1"/>
  <c r="I95" i="1"/>
  <c r="J95" i="1"/>
  <c r="K95" i="1"/>
  <c r="F81" i="1"/>
  <c r="G81" i="1"/>
  <c r="H81" i="1"/>
  <c r="I81" i="1"/>
  <c r="J81" i="1"/>
  <c r="K81" i="1"/>
  <c r="F120" i="1"/>
  <c r="G120" i="1"/>
  <c r="H120" i="1"/>
  <c r="I120" i="1"/>
  <c r="J120" i="1"/>
  <c r="K120" i="1"/>
  <c r="F140" i="1"/>
  <c r="G140" i="1"/>
  <c r="H140" i="1"/>
  <c r="I140" i="1"/>
  <c r="J140" i="1"/>
  <c r="K140" i="1"/>
  <c r="F142" i="1"/>
  <c r="G142" i="1"/>
  <c r="H142" i="1"/>
  <c r="I142" i="1"/>
  <c r="J142" i="1"/>
  <c r="K142" i="1"/>
  <c r="F135" i="1"/>
  <c r="G135" i="1"/>
  <c r="H135" i="1"/>
  <c r="I135" i="1"/>
  <c r="J135" i="1"/>
  <c r="K135" i="1"/>
  <c r="F35" i="1"/>
  <c r="G35" i="1"/>
  <c r="H35" i="1"/>
  <c r="I35" i="1"/>
  <c r="J35" i="1"/>
  <c r="K35" i="1"/>
  <c r="F111" i="1"/>
  <c r="G111" i="1"/>
  <c r="H111" i="1"/>
  <c r="I111" i="1"/>
  <c r="J111" i="1"/>
  <c r="K111" i="1"/>
  <c r="F141" i="1"/>
  <c r="G141" i="1"/>
  <c r="H141" i="1"/>
  <c r="I141" i="1"/>
  <c r="J141" i="1"/>
  <c r="K141" i="1"/>
  <c r="F138" i="1"/>
  <c r="G138" i="1"/>
  <c r="H138" i="1"/>
  <c r="I138" i="1"/>
  <c r="J138" i="1"/>
  <c r="K138" i="1"/>
  <c r="F144" i="1"/>
  <c r="G144" i="1"/>
  <c r="H144" i="1"/>
  <c r="I144" i="1"/>
  <c r="J144" i="1"/>
  <c r="K144" i="1"/>
  <c r="F41" i="1"/>
  <c r="G41" i="1"/>
  <c r="H41" i="1"/>
  <c r="I41" i="1"/>
  <c r="J41" i="1"/>
  <c r="K41" i="1"/>
  <c r="K86" i="1"/>
  <c r="A136" i="1"/>
  <c r="A21" i="1"/>
  <c r="A23" i="1"/>
  <c r="A143" i="1"/>
  <c r="A26" i="1"/>
  <c r="A131" i="1"/>
  <c r="A80" i="1"/>
  <c r="A61" i="1"/>
  <c r="A90" i="1"/>
  <c r="A22" i="1"/>
  <c r="A91" i="1"/>
  <c r="A46" i="1"/>
  <c r="A63" i="1"/>
  <c r="A86" i="1"/>
  <c r="F136" i="1"/>
  <c r="G136" i="1"/>
  <c r="H136" i="1"/>
  <c r="I136" i="1"/>
  <c r="J136" i="1"/>
  <c r="K136" i="1"/>
  <c r="F21" i="1"/>
  <c r="G21" i="1"/>
  <c r="H21" i="1"/>
  <c r="I21" i="1"/>
  <c r="J21" i="1"/>
  <c r="K21" i="1"/>
  <c r="F23" i="1"/>
  <c r="G23" i="1"/>
  <c r="H23" i="1"/>
  <c r="I23" i="1"/>
  <c r="J23" i="1"/>
  <c r="K23" i="1"/>
  <c r="F143" i="1"/>
  <c r="G143" i="1"/>
  <c r="H143" i="1"/>
  <c r="I143" i="1"/>
  <c r="J143" i="1"/>
  <c r="K143" i="1"/>
  <c r="F26" i="1"/>
  <c r="G26" i="1"/>
  <c r="H26" i="1"/>
  <c r="I26" i="1"/>
  <c r="J26" i="1"/>
  <c r="K26" i="1"/>
  <c r="F131" i="1"/>
  <c r="G131" i="1"/>
  <c r="H131" i="1"/>
  <c r="I131" i="1"/>
  <c r="J131" i="1"/>
  <c r="K131" i="1"/>
  <c r="F80" i="1"/>
  <c r="G80" i="1"/>
  <c r="H80" i="1"/>
  <c r="I80" i="1"/>
  <c r="J80" i="1"/>
  <c r="K80" i="1"/>
  <c r="F61" i="1"/>
  <c r="G61" i="1"/>
  <c r="H61" i="1"/>
  <c r="I61" i="1"/>
  <c r="J61" i="1"/>
  <c r="K61" i="1"/>
  <c r="F90" i="1"/>
  <c r="G90" i="1"/>
  <c r="H90" i="1"/>
  <c r="I90" i="1"/>
  <c r="J90" i="1"/>
  <c r="K90" i="1"/>
  <c r="F22" i="1"/>
  <c r="G22" i="1"/>
  <c r="H22" i="1"/>
  <c r="I22" i="1"/>
  <c r="J22" i="1"/>
  <c r="K22" i="1"/>
  <c r="F91" i="1"/>
  <c r="G91" i="1"/>
  <c r="H91" i="1"/>
  <c r="I91" i="1"/>
  <c r="J91" i="1"/>
  <c r="K91" i="1"/>
  <c r="F46" i="1"/>
  <c r="G46" i="1"/>
  <c r="H46" i="1"/>
  <c r="I46" i="1"/>
  <c r="J46" i="1"/>
  <c r="K46" i="1"/>
  <c r="F63" i="1"/>
  <c r="G63" i="1"/>
  <c r="H63" i="1"/>
  <c r="I63" i="1"/>
  <c r="J63" i="1"/>
  <c r="K63" i="1"/>
  <c r="F86" i="1"/>
  <c r="G86" i="1"/>
  <c r="H86" i="1"/>
  <c r="I86" i="1"/>
  <c r="J86" i="1"/>
  <c r="A13" i="1" l="1"/>
  <c r="A69" i="1"/>
  <c r="A87" i="1"/>
  <c r="A18" i="1"/>
  <c r="A12" i="1"/>
  <c r="A34" i="1"/>
  <c r="F13" i="1"/>
  <c r="G13" i="1"/>
  <c r="H13" i="1"/>
  <c r="I13" i="1"/>
  <c r="J13" i="1"/>
  <c r="K13" i="1"/>
  <c r="F69" i="1"/>
  <c r="G69" i="1"/>
  <c r="H69" i="1"/>
  <c r="I69" i="1"/>
  <c r="J69" i="1"/>
  <c r="K69" i="1"/>
  <c r="F87" i="1"/>
  <c r="G87" i="1"/>
  <c r="H87" i="1"/>
  <c r="I87" i="1"/>
  <c r="J87" i="1"/>
  <c r="K87" i="1"/>
  <c r="F18" i="1"/>
  <c r="G18" i="1"/>
  <c r="H18" i="1"/>
  <c r="I18" i="1"/>
  <c r="J18" i="1"/>
  <c r="K18" i="1"/>
  <c r="F12" i="1"/>
  <c r="G12" i="1"/>
  <c r="H12" i="1"/>
  <c r="I12" i="1"/>
  <c r="J12" i="1"/>
  <c r="K12" i="1"/>
  <c r="F34" i="1"/>
  <c r="G34" i="1"/>
  <c r="H34" i="1"/>
  <c r="I34" i="1"/>
  <c r="J34" i="1"/>
  <c r="K34" i="1"/>
  <c r="A56" i="1" l="1"/>
  <c r="A7" i="1"/>
  <c r="F56" i="1"/>
  <c r="G56" i="1"/>
  <c r="H56" i="1"/>
  <c r="I56" i="1"/>
  <c r="J56" i="1"/>
  <c r="K56" i="1"/>
  <c r="F68" i="1"/>
  <c r="G68" i="1"/>
  <c r="H68" i="1"/>
  <c r="I68" i="1"/>
  <c r="J68" i="1"/>
  <c r="K68" i="1"/>
  <c r="A68" i="1"/>
  <c r="A104" i="1" l="1"/>
  <c r="F104" i="1"/>
  <c r="G104" i="1"/>
  <c r="H104" i="1"/>
  <c r="I104" i="1"/>
  <c r="J104" i="1"/>
  <c r="K104" i="1"/>
  <c r="A97" i="1"/>
  <c r="F97" i="1"/>
  <c r="G97" i="1"/>
  <c r="H97" i="1"/>
  <c r="I97" i="1"/>
  <c r="J97" i="1"/>
  <c r="K97" i="1"/>
  <c r="A121" i="1"/>
  <c r="F121" i="1"/>
  <c r="G121" i="1"/>
  <c r="H121" i="1"/>
  <c r="I121" i="1"/>
  <c r="J121" i="1"/>
  <c r="K121" i="1"/>
  <c r="A33" i="1"/>
  <c r="F33" i="1"/>
  <c r="G33" i="1"/>
  <c r="H33" i="1"/>
  <c r="I33" i="1"/>
  <c r="J33" i="1"/>
  <c r="K33" i="1"/>
  <c r="A36" i="1"/>
  <c r="F36" i="1"/>
  <c r="G36" i="1"/>
  <c r="H36" i="1"/>
  <c r="I36" i="1"/>
  <c r="J36" i="1"/>
  <c r="K36" i="1"/>
  <c r="I2" i="16" l="1"/>
  <c r="F84" i="1"/>
  <c r="G84" i="1"/>
  <c r="H84" i="1"/>
  <c r="I84" i="1"/>
  <c r="J84" i="1"/>
  <c r="K84" i="1"/>
  <c r="A84" i="1"/>
  <c r="F17" i="1" l="1"/>
  <c r="G17" i="1"/>
  <c r="H17" i="1"/>
  <c r="I17" i="1"/>
  <c r="J17" i="1"/>
  <c r="K17" i="1"/>
  <c r="F31" i="1"/>
  <c r="G31" i="1"/>
  <c r="H31" i="1"/>
  <c r="I31" i="1"/>
  <c r="J31" i="1"/>
  <c r="K31" i="1"/>
  <c r="F25" i="1"/>
  <c r="G25" i="1"/>
  <c r="H25" i="1"/>
  <c r="I25" i="1"/>
  <c r="J25" i="1"/>
  <c r="K25" i="1"/>
  <c r="F24" i="1"/>
  <c r="G24" i="1"/>
  <c r="H24" i="1"/>
  <c r="I24" i="1"/>
  <c r="J24" i="1"/>
  <c r="K24" i="1"/>
  <c r="F20" i="1"/>
  <c r="G20" i="1"/>
  <c r="H20" i="1"/>
  <c r="I20" i="1"/>
  <c r="J20" i="1"/>
  <c r="K20" i="1"/>
  <c r="F19" i="1"/>
  <c r="G19" i="1"/>
  <c r="H19" i="1"/>
  <c r="I19" i="1"/>
  <c r="J19" i="1"/>
  <c r="K19" i="1"/>
  <c r="F10" i="1"/>
  <c r="G10" i="1"/>
  <c r="H10" i="1"/>
  <c r="I10" i="1"/>
  <c r="J10" i="1"/>
  <c r="K10" i="1"/>
  <c r="F9" i="1"/>
  <c r="G9" i="1"/>
  <c r="H9" i="1"/>
  <c r="I9" i="1"/>
  <c r="J9" i="1"/>
  <c r="K9" i="1"/>
  <c r="F6" i="1"/>
  <c r="G6" i="1"/>
  <c r="H6" i="1"/>
  <c r="I6" i="1"/>
  <c r="J6" i="1"/>
  <c r="K6" i="1"/>
  <c r="F16" i="1"/>
  <c r="G16" i="1"/>
  <c r="H16" i="1"/>
  <c r="I16" i="1"/>
  <c r="J16" i="1"/>
  <c r="K16" i="1"/>
  <c r="F8" i="1"/>
  <c r="G8" i="1"/>
  <c r="H8" i="1"/>
  <c r="I8" i="1"/>
  <c r="J8" i="1"/>
  <c r="K8" i="1"/>
  <c r="F82" i="1"/>
  <c r="G82" i="1"/>
  <c r="H82" i="1"/>
  <c r="I82" i="1"/>
  <c r="J82" i="1"/>
  <c r="K82" i="1"/>
  <c r="F79" i="1"/>
  <c r="G79" i="1"/>
  <c r="H79" i="1"/>
  <c r="I79" i="1"/>
  <c r="J79" i="1"/>
  <c r="K79" i="1"/>
  <c r="F105" i="1"/>
  <c r="G105" i="1"/>
  <c r="H105" i="1"/>
  <c r="I105" i="1"/>
  <c r="J105" i="1"/>
  <c r="K105" i="1"/>
  <c r="F57" i="1"/>
  <c r="G57" i="1"/>
  <c r="H57" i="1"/>
  <c r="I57" i="1"/>
  <c r="J57" i="1"/>
  <c r="K57" i="1"/>
  <c r="F76" i="1"/>
  <c r="G76" i="1"/>
  <c r="H76" i="1"/>
  <c r="I76" i="1"/>
  <c r="J76" i="1"/>
  <c r="K76" i="1"/>
  <c r="F77" i="1"/>
  <c r="G77" i="1"/>
  <c r="H77" i="1"/>
  <c r="I77" i="1"/>
  <c r="J77" i="1"/>
  <c r="K77" i="1"/>
  <c r="A17" i="1"/>
  <c r="A31" i="1"/>
  <c r="A25" i="1"/>
  <c r="A24" i="1"/>
  <c r="A20" i="1"/>
  <c r="A19" i="1"/>
  <c r="A10" i="1"/>
  <c r="A9" i="1"/>
  <c r="A6" i="1"/>
  <c r="A16" i="1"/>
  <c r="A8" i="1"/>
  <c r="A82" i="1"/>
  <c r="A79" i="1"/>
  <c r="A105" i="1"/>
  <c r="A57" i="1"/>
  <c r="A76" i="1"/>
  <c r="A77" i="1"/>
  <c r="F83" i="1"/>
  <c r="G83" i="1"/>
  <c r="H83" i="1"/>
  <c r="I83" i="1"/>
  <c r="J83" i="1"/>
  <c r="K83" i="1"/>
  <c r="F88" i="1"/>
  <c r="G88" i="1"/>
  <c r="H88" i="1"/>
  <c r="I88" i="1"/>
  <c r="J88" i="1"/>
  <c r="K88" i="1"/>
  <c r="F137" i="1"/>
  <c r="G137" i="1"/>
  <c r="H137" i="1"/>
  <c r="I137" i="1"/>
  <c r="J137" i="1"/>
  <c r="K137" i="1"/>
  <c r="F7" i="1"/>
  <c r="G7" i="1"/>
  <c r="H7" i="1"/>
  <c r="I7" i="1"/>
  <c r="J7" i="1"/>
  <c r="K7" i="1"/>
  <c r="F30" i="1"/>
  <c r="G30" i="1"/>
  <c r="H30" i="1"/>
  <c r="I30" i="1"/>
  <c r="J30" i="1"/>
  <c r="K30" i="1"/>
  <c r="F14" i="1"/>
  <c r="G14" i="1"/>
  <c r="H14" i="1"/>
  <c r="I14" i="1"/>
  <c r="J14" i="1"/>
  <c r="K14" i="1"/>
  <c r="F58" i="1"/>
  <c r="G58" i="1"/>
  <c r="H58" i="1"/>
  <c r="I58" i="1"/>
  <c r="J58" i="1"/>
  <c r="K58" i="1"/>
  <c r="F85" i="1"/>
  <c r="G85" i="1"/>
  <c r="H85" i="1"/>
  <c r="I85" i="1"/>
  <c r="J85" i="1"/>
  <c r="K85" i="1"/>
  <c r="F59" i="1"/>
  <c r="G59" i="1"/>
  <c r="H59" i="1"/>
  <c r="I59" i="1"/>
  <c r="J59" i="1"/>
  <c r="K59" i="1"/>
  <c r="F89" i="1"/>
  <c r="G89" i="1"/>
  <c r="H89" i="1"/>
  <c r="I89" i="1"/>
  <c r="J89" i="1"/>
  <c r="K89" i="1"/>
  <c r="A83" i="1"/>
  <c r="A88" i="1"/>
  <c r="A137" i="1"/>
  <c r="A30" i="1"/>
  <c r="A14" i="1"/>
  <c r="A58" i="1"/>
  <c r="A85" i="1"/>
  <c r="A59" i="1"/>
  <c r="A89" i="1"/>
  <c r="F107" i="1" l="1"/>
  <c r="G107" i="1"/>
  <c r="H107" i="1"/>
  <c r="I107" i="1"/>
  <c r="J107" i="1"/>
  <c r="K107" i="1"/>
  <c r="F28" i="1"/>
  <c r="G28" i="1"/>
  <c r="H28" i="1"/>
  <c r="I28" i="1"/>
  <c r="J28" i="1"/>
  <c r="K28" i="1"/>
  <c r="F112" i="1"/>
  <c r="G112" i="1"/>
  <c r="H112" i="1"/>
  <c r="I112" i="1"/>
  <c r="J112" i="1"/>
  <c r="K112" i="1"/>
  <c r="F27" i="1"/>
  <c r="G27" i="1"/>
  <c r="H27" i="1"/>
  <c r="I27" i="1"/>
  <c r="J27" i="1"/>
  <c r="K27" i="1"/>
  <c r="F11" i="1"/>
  <c r="G11" i="1"/>
  <c r="H11" i="1"/>
  <c r="I11" i="1"/>
  <c r="J11" i="1"/>
  <c r="K11" i="1"/>
  <c r="F62" i="1"/>
  <c r="G62" i="1"/>
  <c r="H62" i="1"/>
  <c r="I62" i="1"/>
  <c r="J62" i="1"/>
  <c r="K62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107" i="1"/>
  <c r="A28" i="1"/>
  <c r="A112" i="1"/>
  <c r="A27" i="1"/>
  <c r="A11" i="1"/>
  <c r="A62" i="1"/>
  <c r="A66" i="1"/>
  <c r="A65" i="1"/>
  <c r="A64" i="1"/>
  <c r="F15" i="1" l="1"/>
  <c r="G15" i="1"/>
  <c r="H15" i="1"/>
  <c r="I15" i="1"/>
  <c r="J15" i="1"/>
  <c r="K15" i="1"/>
  <c r="F78" i="1"/>
  <c r="G78" i="1"/>
  <c r="H78" i="1"/>
  <c r="I78" i="1"/>
  <c r="J78" i="1"/>
  <c r="K78" i="1"/>
  <c r="F67" i="1"/>
  <c r="G67" i="1"/>
  <c r="H67" i="1"/>
  <c r="I67" i="1"/>
  <c r="J67" i="1"/>
  <c r="K67" i="1"/>
  <c r="A15" i="1"/>
  <c r="A78" i="1"/>
  <c r="A67" i="1"/>
  <c r="A10" i="3" l="1"/>
  <c r="G10" i="3"/>
  <c r="H10" i="3"/>
  <c r="I10" i="3"/>
  <c r="J10" i="3"/>
  <c r="F9" i="3"/>
  <c r="F10" i="3"/>
  <c r="F60" i="1" l="1"/>
  <c r="G60" i="1"/>
  <c r="H60" i="1"/>
  <c r="I60" i="1"/>
  <c r="J60" i="1"/>
  <c r="K60" i="1"/>
  <c r="A60" i="1"/>
  <c r="A29" i="1" l="1"/>
  <c r="F29" i="1"/>
  <c r="G29" i="1"/>
  <c r="H29" i="1"/>
  <c r="I29" i="1"/>
  <c r="J29" i="1"/>
  <c r="K29" i="1"/>
  <c r="F96" i="1" l="1"/>
  <c r="G96" i="1"/>
  <c r="H96" i="1"/>
  <c r="I96" i="1"/>
  <c r="J96" i="1"/>
  <c r="K96" i="1"/>
  <c r="A96" i="1"/>
  <c r="F102" i="1" l="1"/>
  <c r="G102" i="1"/>
  <c r="H102" i="1"/>
  <c r="I102" i="1"/>
  <c r="J102" i="1"/>
  <c r="K102" i="1"/>
  <c r="A102" i="1"/>
  <c r="F119" i="1" l="1"/>
  <c r="G119" i="1"/>
  <c r="H119" i="1"/>
  <c r="I119" i="1"/>
  <c r="J119" i="1"/>
  <c r="K119" i="1"/>
  <c r="A119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<sst xmlns="http://schemas.openxmlformats.org/spreadsheetml/2006/main" count="14071" uniqueCount="2789">
  <si>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</si>
  <si>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</si>
  <si>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</si>
  <si>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</si>
  <si>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</si>
  <si>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</si>
  <si>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</si>
  <si>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</si>
  <si>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</si>
  <si>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</si>
  <si>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</si>
  <si>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</si>
  <si>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</si>
  <si>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</si>
  <si>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</si>
  <si>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</si>
  <si>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</si>
  <si>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</si>
  <si>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</si>
  <si>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</si>
  <si>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</si>
  <si>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</si>
  <si>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</si>
  <si>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</si>
  <si>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</si>
  <si>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</si>
  <si>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</si>
  <si>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</si>
  <si>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</si>
  <si>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</si>
  <si>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</si>
  <si>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</si>
  <si>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</si>
  <si>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</si>
  <si>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</si>
  <si>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</si>
  <si>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</si>
  <si>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</si>
  <si>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</si>
  <si>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</si>
  <si>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</si>
  <si>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</si>
  <si>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</si>
  <si>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</si>
  <si>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</si>
  <si>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</si>
  <si>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</si>
  <si>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</si>
  <si>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</si>
  <si>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</si>
  <si>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</si>
  <si>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</si>
  <si>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</si>
  <si>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</si>
  <si>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</si>
  <si>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</si>
  <si>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</si>
  <si>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</si>
  <si>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</si>
  <si>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</si>
  <si>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</si>
  <si>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</si>
  <si>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</si>
  <si>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</si>
  <si>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</si>
  <si>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</si>
  <si>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</si>
  <si>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</si>
  <si>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</si>
  <si>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</si>
  <si>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</si>
  <si>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</si>
  <si>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</si>
  <si>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</si>
  <si>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</si>
  <si>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</si>
  <si>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</si>
  <si>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</si>
  <si>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</si>
  <si>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</si>
  <si>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</si>
  <si>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</si>
  <si>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</si>
  <si>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</si>
  <si>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</si>
  <si>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</si>
  <si>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</si>
  <si>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</si>
  <si>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</si>
  <si>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</si>
  <si>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</si>
  <si>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</si>
  <si>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</si>
  <si>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</si>
  <si>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</si>
  <si>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</si>
  <si>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</si>
  <si>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</si>
  <si>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</si>
  <si>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</si>
  <si>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</si>
  <si>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</si>
  <si>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</si>
  <si>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</si>
  <si>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</si>
  <si>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</si>
  <si>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</si>
  <si>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</si>
  <si>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</si>
  <si>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</si>
  <si>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</si>
  <si>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</si>
  <si>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</si>
  <si>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</si>
  <si>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</si>
  <si>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</si>
  <si>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</si>
  <si>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</si>
  <si>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</si>
  <si>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</si>
  <si>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</si>
  <si>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</si>
  <si>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</si>
  <si>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</si>
  <si>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</si>
  <si>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</si>
  <si>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</si>
  <si>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</si>
  <si>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</si>
  <si>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</si>
  <si>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</si>
  <si>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</si>
  <si>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</si>
  <si>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</si>
  <si>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</si>
  <si>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</si>
  <si>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</si>
  <si>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</si>
  <si>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</si>
  <si>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</si>
  <si>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</si>
  <si>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</si>
  <si>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</si>
  <si>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</si>
  <si>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</si>
  <si>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</si>
  <si>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</si>
  <si>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</si>
  <si>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</si>
  <si>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</si>
  <si>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</si>
  <si>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</si>
  <si>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</si>
  <si>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</si>
  <si>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</si>
  <si>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</si>
  <si>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</si>
  <si>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</si>
  <si>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</si>
  <si>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</si>
  <si>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</si>
  <si>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</si>
  <si>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</si>
  <si>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</si>
  <si>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</si>
  <si>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</si>
  <si>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</si>
  <si>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</si>
  <si>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</si>
  <si>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</si>
  <si>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</si>
  <si>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</si>
  <si>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</si>
  <si>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</si>
  <si>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</si>
  <si>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</si>
  <si>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</si>
  <si>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</si>
  <si>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</si>
  <si>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</si>
  <si>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</si>
  <si>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</si>
  <si>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</si>
  <si>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</si>
  <si>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</si>
  <si>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</si>
  <si>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</si>
  <si>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</si>
  <si>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</si>
  <si>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</si>
  <si>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</si>
  <si>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</si>
  <si>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</si>
  <si>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</si>
  <si>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</si>
  <si>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</si>
  <si>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</si>
  <si>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</si>
  <si>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</si>
  <si>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</si>
  <si>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</si>
  <si>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</si>
  <si>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</si>
  <si>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</si>
  <si>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</si>
  <si>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</si>
  <si>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</si>
  <si>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</si>
  <si>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</si>
  <si>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</si>
  <si>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</si>
  <si>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</si>
  <si>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</si>
  <si>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</si>
  <si>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</si>
  <si>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</si>
  <si>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</si>
  <si>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</si>
  <si>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</si>
  <si>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</si>
  <si>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</si>
  <si>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</si>
  <si>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</si>
  <si>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</si>
  <si>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</si>
  <si>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</si>
  <si>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</si>
  <si>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</si>
  <si>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</si>
  <si>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</si>
  <si>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</si>
  <si>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</si>
  <si>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</si>
  <si>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</si>
  <si>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</si>
  <si>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</si>
  <si>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</si>
  <si>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</si>
  <si>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</si>
  <si>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</si>
  <si>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</si>
  <si>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</si>
  <si>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</si>
  <si>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</si>
  <si>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</si>
  <si>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</si>
  <si>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</si>
  <si>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</si>
  <si>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</si>
  <si>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</si>
  <si>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</si>
  <si>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</si>
  <si>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</si>
  <si>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</si>
  <si>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</si>
  <si>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</si>
  <si>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</si>
  <si>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</si>
  <si>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</si>
  <si>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</si>
  <si>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</si>
  <si>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</si>
  <si>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</si>
  <si>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</si>
  <si>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</si>
  <si>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</si>
  <si>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</si>
  <si>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</si>
  <si>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</si>
  <si>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</si>
  <si>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</si>
  <si>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</si>
  <si>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</si>
  <si>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</si>
  <si>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</si>
  <si>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</si>
  <si>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</si>
  <si>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</si>
  <si>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</si>
  <si>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</si>
  <si>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</si>
  <si>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</si>
  <si>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</si>
  <si>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</si>
  <si>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</si>
  <si>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</si>
  <si>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</si>
  <si>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</si>
  <si>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</si>
  <si>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</si>
  <si>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</si>
  <si>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</si>
  <si>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</si>
  <si>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</si>
  <si>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</si>
  <si>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</si>
  <si>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</si>
  <si>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</si>
  <si>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</si>
  <si>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</si>
  <si>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</si>
  <si>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</si>
  <si>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</si>
  <si>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</si>
  <si>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</si>
  <si>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</si>
  <si>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</si>
  <si>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</si>
  <si>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</si>
  <si>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</si>
  <si>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</si>
  <si>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</si>
  <si>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</si>
  <si>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</si>
  <si>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</si>
  <si>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</si>
  <si>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</si>
  <si>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</si>
  <si>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</si>
  <si>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</si>
  <si>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</si>
  <si>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</si>
  <si>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</si>
  <si>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</si>
  <si>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</si>
  <si>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</si>
  <si>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</si>
  <si>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</si>
  <si>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</si>
  <si>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</si>
  <si>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</si>
  <si>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</si>
  <si>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</si>
  <si>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</si>
  <si>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</si>
  <si>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</si>
  <si>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</si>
  <si>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</si>
  <si>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</si>
  <si>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</si>
  <si>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</si>
  <si>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</si>
  <si>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</si>
  <si>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</si>
  <si>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</si>
  <si>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</si>
  <si>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</si>
  <si>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</si>
  <si>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</si>
  <si>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</si>
  <si>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</si>
  <si>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</si>
  <si>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</si>
  <si>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</si>
  <si>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</si>
  <si>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</si>
  <si>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</si>
  <si>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</si>
  <si>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</si>
  <si>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</si>
  <si>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</si>
  <si>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</si>
  <si>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</si>
  <si>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</si>
  <si>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</si>
  <si>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</si>
  <si>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</si>
  <si>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</si>
  <si>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</si>
  <si>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</si>
  <si>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</si>
  <si>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</si>
  <si>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</si>
  <si>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</si>
  <si>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</si>
  <si>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</si>
  <si>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</si>
  <si>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</si>
  <si>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</si>
  <si>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</si>
  <si>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</si>
  <si>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</si>
  <si>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</si>
  <si>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</si>
  <si>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</si>
  <si>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</si>
  <si>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</si>
  <si>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</si>
  <si>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</si>
  <si>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</si>
  <si>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</si>
  <si>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</si>
  <si>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</si>
  <si>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</si>
  <si>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</si>
  <si>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</si>
  <si>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</si>
  <si>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</si>
  <si>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</si>
  <si>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</si>
  <si>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</si>
  <si>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</si>
  <si>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</si>
  <si>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</si>
  <si>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</si>
  <si>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</si>
  <si>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</si>
  <si>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</si>
  <si>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</si>
  <si>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</si>
  <si>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</si>
  <si>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</si>
  <si>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</si>
  <si>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</si>
  <si>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</si>
  <si>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</si>
  <si>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</si>
  <si>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</si>
  <si>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</si>
  <si>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</si>
  <si>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</si>
  <si>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</si>
  <si>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</si>
  <si>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</si>
  <si>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</si>
  <si>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</si>
  <si>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</si>
  <si>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</si>
  <si>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</si>
  <si>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</si>
  <si>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</si>
  <si>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</si>
  <si>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</si>
  <si>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</si>
  <si>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</si>
  <si>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</si>
  <si>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</si>
  <si>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</si>
  <si>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</si>
  <si>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</si>
  <si>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</si>
  <si>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</si>
  <si>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</si>
  <si>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</si>
  <si>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</si>
  <si>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</si>
  <si>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</si>
  <si>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</si>
  <si>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</si>
  <si>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</si>
  <si>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</si>
  <si>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</si>
  <si>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</si>
  <si>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</si>
  <si>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</si>
  <si>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</si>
  <si>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</si>
  <si>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</si>
  <si>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</si>
  <si>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</si>
  <si>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</si>
  <si>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</si>
  <si>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</si>
  <si>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</si>
  <si>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</si>
  <si>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</si>
  <si>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</si>
  <si>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</si>
  <si>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</si>
  <si>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</si>
  <si>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</si>
  <si>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</si>
  <si>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</si>
  <si>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</si>
  <si>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</si>
  <si>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</si>
  <si>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</si>
  <si>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</si>
  <si>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</si>
  <si>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</si>
  <si>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</si>
  <si>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</si>
  <si>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</si>
  <si>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</si>
  <si>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</si>
  <si>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</si>
  <si>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</si>
  <si>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</si>
  <si>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</si>
  <si>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</si>
  <si>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</si>
  <si>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</si>
  <si>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</si>
  <si>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</si>
  <si>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</si>
  <si>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</si>
  <si>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</si>
  <si>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</si>
  <si>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</si>
  <si>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</si>
  <si>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</si>
  <si>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</si>
  <si>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</si>
  <si>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</si>
  <si>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</si>
  <si>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</si>
  <si>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</si>
  <si>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</si>
  <si>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</si>
  <si>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</si>
  <si>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</si>
  <si>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</si>
  <si>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</si>
  <si>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</si>
  <si>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</si>
  <si>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</si>
  <si>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</si>
  <si>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</si>
  <si>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</si>
  <si>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</si>
  <si>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</si>
  <si>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</si>
  <si>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</si>
  <si>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</si>
  <si>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</si>
  <si>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</si>
  <si>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</si>
  <si>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</si>
  <si>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</si>
  <si>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</si>
  <si>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</si>
  <si>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</si>
  <si>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</si>
  <si>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</si>
  <si>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</si>
  <si>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</si>
  <si>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</si>
  <si>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</si>
  <si>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</si>
  <si>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</si>
  <si>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</si>
  <si>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</si>
  <si>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</si>
  <si>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</si>
  <si>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</si>
  <si>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</si>
  <si>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</si>
  <si>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</si>
  <si>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</si>
  <si>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</si>
  <si>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</si>
  <si>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</si>
  <si>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</si>
  <si>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</si>
  <si>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</si>
  <si>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</si>
  <si>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</si>
  <si>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</si>
  <si>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</si>
  <si>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</si>
  <si>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</si>
  <si>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</si>
  <si>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</si>
  <si>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</si>
  <si>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</si>
  <si>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</si>
  <si>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</si>
  <si>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</si>
  <si>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</si>
  <si>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</si>
  <si>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</si>
  <si>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</si>
  <si>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</si>
  <si>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</si>
  <si>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</si>
  <si>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</si>
  <si>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</si>
  <si>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</si>
  <si>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</si>
  <si>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</si>
  <si>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</si>
  <si>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</si>
  <si>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</si>
  <si>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</si>
  <si>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</si>
  <si>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</si>
  <si>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</si>
  <si>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</si>
  <si>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</si>
  <si>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</si>
  <si>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</si>
  <si>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</si>
  <si>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</si>
  <si>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</si>
  <si>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</si>
  <si>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</si>
  <si>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</si>
  <si>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</si>
  <si>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</si>
  <si>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</si>
  <si>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</si>
  <si>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</si>
  <si>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</si>
  <si>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</si>
  <si>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</si>
  <si>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</si>
  <si>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</si>
  <si>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</si>
  <si>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</si>
  <si>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</si>
  <si>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</si>
  <si>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</si>
  <si>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</si>
  <si>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</si>
  <si>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</si>
  <si>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</si>
  <si>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</si>
  <si>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</si>
  <si>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</si>
  <si>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</si>
  <si>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</si>
  <si>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</si>
  <si>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</si>
  <si>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</si>
  <si>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</si>
  <si>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</si>
  <si>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</si>
  <si>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</si>
  <si>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</si>
  <si>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</si>
  <si>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</si>
  <si>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</si>
  <si>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</si>
  <si>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</si>
  <si>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</si>
  <si>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</si>
  <si>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</si>
  <si>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</si>
  <si>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</si>
  <si>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</si>
  <si>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</si>
  <si>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</si>
  <si>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</si>
  <si>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</si>
  <si>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</si>
  <si>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</si>
  <si>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</si>
  <si>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</si>
  <si>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</si>
  <si>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</si>
  <si>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</si>
  <si>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</si>
  <si>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</si>
  <si>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</si>
  <si>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</si>
  <si>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</si>
  <si>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</si>
  <si>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</si>
  <si>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</si>
  <si>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</si>
  <si>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</si>
  <si>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</si>
  <si>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</si>
  <si>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</si>
  <si>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</si>
  <si>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</si>
  <si>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</si>
  <si>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</si>
  <si>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</si>
  <si>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</si>
  <si>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</si>
  <si>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</si>
  <si>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</si>
  <si>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</si>
  <si>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</si>
  <si>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</si>
  <si>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</si>
  <si>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</si>
  <si>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</si>
  <si>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</si>
  <si>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</si>
  <si>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</si>
  <si>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</si>
  <si>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</si>
  <si>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</si>
  <si>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</si>
  <si>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</si>
  <si>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</si>
  <si>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</si>
  <si>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</si>
  <si>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</si>
  <si>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</si>
  <si>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</si>
  <si>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</si>
  <si>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</si>
  <si>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</si>
  <si>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</si>
  <si>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</si>
  <si>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</si>
  <si>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</si>
  <si>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</si>
  <si>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</si>
  <si>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</si>
  <si>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</si>
  <si>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</si>
  <si>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</si>
  <si>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</si>
  <si>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</si>
  <si>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</si>
  <si>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</si>
  <si>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</si>
  <si>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</si>
  <si>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</si>
  <si>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</si>
  <si>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</si>
  <si>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</si>
  <si>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</si>
  <si>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</si>
  <si>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</si>
  <si>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</si>
  <si>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</si>
  <si>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</si>
  <si>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</si>
  <si>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</si>
  <si>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</si>
  <si>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</si>
  <si>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</si>
  <si>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</si>
  <si>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</si>
  <si>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</si>
  <si>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</si>
  <si>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</si>
  <si>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</si>
  <si>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</si>
  <si>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</si>
  <si>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</si>
  <si>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</si>
  <si>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</si>
  <si>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</si>
  <si>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</si>
  <si>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</si>
  <si>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</si>
  <si>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</si>
  <si>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</si>
  <si>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</si>
  <si>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</si>
  <si>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</si>
  <si>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</si>
  <si>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</si>
  <si>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</si>
  <si>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</si>
  <si>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</si>
  <si>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</si>
  <si>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</si>
  <si>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</si>
  <si>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</si>
  <si>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</si>
  <si>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</si>
  <si>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</si>
  <si>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</si>
  <si>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</si>
  <si>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</si>
  <si>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</si>
  <si>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</si>
  <si>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</si>
  <si>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</si>
  <si>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</si>
  <si>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</si>
  <si>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</si>
  <si>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</si>
  <si>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</si>
  <si>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</si>
  <si>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</si>
  <si>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</si>
  <si>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</si>
  <si>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</si>
  <si>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</si>
  <si>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</si>
  <si>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</si>
  <si>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</si>
  <si>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</si>
  <si>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</si>
  <si>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</si>
  <si>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</si>
  <si>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</si>
  <si>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</si>
  <si>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</si>
  <si>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</si>
  <si>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</si>
  <si>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</si>
  <si>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</si>
  <si>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</si>
  <si>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</si>
  <si>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</si>
  <si>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</si>
  <si>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</si>
  <si>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</si>
  <si>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</si>
  <si>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</si>
  <si>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</si>
  <si>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</si>
  <si>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</si>
  <si>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</si>
  <si>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</si>
  <si>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</si>
  <si>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</si>
  <si>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</si>
  <si>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</si>
  <si>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</si>
  <si>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</si>
  <si>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</si>
  <si>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</si>
  <si>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</si>
  <si>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</si>
  <si>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</si>
  <si>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</si>
  <si>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</si>
  <si>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</si>
  <si>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</si>
  <si>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</si>
  <si>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</si>
  <si>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</si>
  <si>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</si>
  <si>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</si>
  <si>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</si>
  <si>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</si>
  <si>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</si>
  <si>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</si>
  <si>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</si>
  <si>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</si>
  <si>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</si>
  <si>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</si>
  <si>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</si>
  <si>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</si>
  <si>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</si>
  <si>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</si>
  <si>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</si>
  <si>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</si>
  <si>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</si>
  <si>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</si>
  <si>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</si>
  <si>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</si>
  <si>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</si>
  <si>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</si>
  <si>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</si>
  <si>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</si>
  <si>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</si>
  <si>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</si>
  <si>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</si>
  <si>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</si>
  <si>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</si>
  <si>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</si>
  <si>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</si>
  <si>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</si>
  <si>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</si>
  <si>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</si>
  <si>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</si>
  <si>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</si>
  <si>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</si>
  <si>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</si>
  <si>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</si>
  <si>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</si>
  <si>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</si>
  <si>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</si>
  <si>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</si>
  <si>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</si>
  <si>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</si>
  <si>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</si>
  <si>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</si>
  <si>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</si>
  <si>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</si>
  <si>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</si>
  <si>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</si>
  <si>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</si>
  <si>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</si>
  <si>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</si>
  <si>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</si>
  <si>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</si>
  <si>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</si>
  <si>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</si>
  <si>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</si>
  <si>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</si>
  <si>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</si>
  <si>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</si>
  <si>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</si>
  <si>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</si>
  <si>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</si>
  <si>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</si>
  <si>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</si>
  <si>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</si>
  <si>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</si>
  <si>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</si>
  <si>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</si>
  <si>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</si>
  <si>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</si>
  <si>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</si>
  <si>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</si>
  <si>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</si>
  <si>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</si>
  <si>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</si>
  <si>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</si>
  <si>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</si>
  <si>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</si>
  <si>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</si>
  <si>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</si>
  <si>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</si>
  <si>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</si>
  <si>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</si>
  <si>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</si>
  <si>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</si>
  <si>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</si>
  <si>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</si>
  <si>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</si>
  <si>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</si>
  <si>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</si>
  <si>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</si>
  <si>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</si>
  <si>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</si>
  <si>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</si>
  <si>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</si>
  <si>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</si>
  <si>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</si>
  <si>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</si>
  <si>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</si>
  <si>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</si>
  <si>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</si>
  <si>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</si>
  <si>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</si>
  <si>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</si>
  <si>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</si>
  <si>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</si>
  <si>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</si>
  <si>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</si>
  <si>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</si>
  <si>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</si>
  <si>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</si>
  <si>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</si>
  <si>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</si>
  <si>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</si>
  <si>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</si>
  <si>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</si>
  <si>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</si>
  <si>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</si>
  <si>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</si>
  <si>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</si>
  <si>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</si>
  <si>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</si>
  <si>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</si>
  <si>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</si>
  <si>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</si>
  <si>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</si>
  <si>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</si>
  <si>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</si>
  <si>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</si>
  <si>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</si>
  <si>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</si>
  <si>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</si>
  <si>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</si>
  <si>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</si>
  <si>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</si>
  <si>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</si>
  <si>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</si>
  <si>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</si>
  <si>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</si>
  <si>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</si>
  <si>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</si>
  <si>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</si>
  <si>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</si>
  <si>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</si>
  <si>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</si>
  <si>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</si>
  <si>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</si>
  <si>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</si>
  <si>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</si>
  <si>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</si>
  <si>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</si>
  <si>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</si>
  <si>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</si>
  <si>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</si>
  <si>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</si>
  <si>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</si>
  <si>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</si>
  <si>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</si>
  <si>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</si>
  <si>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</si>
  <si>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</si>
  <si>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</si>
  <si>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</si>
  <si>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</si>
  <si>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</si>
  <si>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</si>
  <si>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</si>
  <si>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</si>
  <si>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</si>
  <si>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</si>
  <si>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</si>
  <si>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</si>
  <si>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</si>
  <si>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</si>
  <si>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</si>
  <si>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</si>
  <si>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</si>
  <si>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</si>
  <si>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</si>
  <si>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</si>
  <si>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</si>
  <si>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</si>
  <si>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</si>
  <si>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</si>
  <si>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</si>
  <si>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</si>
  <si>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</si>
  <si>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</si>
  <si>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</si>
  <si>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</si>
  <si>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</si>
  <si>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</si>
  <si>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</si>
  <si>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</si>
  <si>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</si>
  <si>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</si>
  <si>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</si>
  <si>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</si>
  <si>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</si>
  <si>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</si>
  <si>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</si>
  <si>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</si>
  <si>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</si>
  <si>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</si>
  <si>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</si>
  <si>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</si>
  <si>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</si>
  <si>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</si>
  <si>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</si>
  <si>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</si>
  <si>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</si>
  <si>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</si>
  <si>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</si>
  <si>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</si>
  <si>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</si>
  <si>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</si>
  <si>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</si>
  <si>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</si>
  <si>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</si>
  <si>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</si>
  <si>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</si>
  <si>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</si>
  <si>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</si>
  <si>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</si>
  <si>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</si>
  <si>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</si>
  <si>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</si>
  <si>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</si>
  <si>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</si>
  <si>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</si>
  <si>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</si>
  <si>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</si>
  <si>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</si>
  <si>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</si>
  <si>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</si>
  <si>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</si>
  <si>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</si>
  <si>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</si>
  <si>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</si>
  <si>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</si>
  <si>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</si>
  <si>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</si>
  <si>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</si>
  <si>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</si>
  <si>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</si>
  <si>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</si>
  <si>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</si>
  <si>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</si>
  <si>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</si>
  <si>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</si>
  <si>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</si>
  <si>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</si>
  <si>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</si>
  <si>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</si>
  <si>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</si>
  <si>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</si>
  <si>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</si>
  <si>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</si>
  <si>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</si>
  <si>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</si>
  <si>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</si>
  <si>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</si>
  <si>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</si>
  <si>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</si>
  <si>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</si>
  <si>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</si>
  <si>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</si>
  <si>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</si>
  <si>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</si>
  <si>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</si>
  <si>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</si>
  <si>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</si>
  <si>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</si>
  <si>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</si>
  <si>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</si>
  <si>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</si>
  <si>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</si>
  <si>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</si>
  <si>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</si>
  <si>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</si>
  <si>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</si>
  <si>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</si>
  <si>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</si>
  <si>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</si>
  <si>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</si>
  <si>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</si>
  <si>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</si>
  <si>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</si>
  <si>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</si>
  <si>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</si>
  <si>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</si>
  <si>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</si>
  <si>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</si>
  <si>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</si>
  <si>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</si>
  <si>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</si>
  <si>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</si>
  <si>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</si>
  <si>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</si>
  <si>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</si>
  <si>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</si>
  <si>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</si>
  <si>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</si>
  <si>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</si>
  <si>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</si>
  <si>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</si>
  <si>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</si>
  <si>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</si>
  <si>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</si>
  <si>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</si>
  <si>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</si>
  <si>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</si>
  <si>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</si>
  <si>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</si>
  <si>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</si>
  <si>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</si>
  <si>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</si>
  <si>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</si>
  <si>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</si>
  <si>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</si>
  <si>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</si>
  <si>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</si>
  <si>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</si>
  <si>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</si>
  <si>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</si>
  <si>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</si>
  <si>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</si>
  <si>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</si>
  <si>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</si>
  <si>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</si>
  <si>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</si>
  <si>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</si>
  <si>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</si>
  <si>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</si>
  <si>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</si>
  <si>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</si>
  <si>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</si>
  <si>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</si>
  <si>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</si>
  <si>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</si>
  <si>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</si>
  <si>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</si>
  <si>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</si>
  <si>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</si>
  <si>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</si>
  <si>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</si>
  <si>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</si>
  <si>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</si>
  <si>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</si>
  <si>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</si>
  <si>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</si>
  <si>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</si>
  <si>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</si>
  <si>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</si>
  <si>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</si>
  <si>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</si>
  <si>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</si>
  <si>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</si>
  <si>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</si>
  <si>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</si>
  <si>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</si>
  <si>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</si>
  <si>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</si>
  <si>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</si>
  <si>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</si>
  <si>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</si>
  <si>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</si>
  <si>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</si>
  <si>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</si>
  <si>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</si>
  <si>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</si>
  <si>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</si>
  <si>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</si>
  <si>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</si>
  <si>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</si>
  <si>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</si>
  <si>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</si>
  <si>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</si>
  <si>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</si>
  <si>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</si>
  <si>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</si>
  <si>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</si>
  <si>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</si>
  <si>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</si>
  <si>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</si>
  <si>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</si>
  <si>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</si>
  <si>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</si>
  <si>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</si>
  <si>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</si>
  <si>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</si>
  <si>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</si>
  <si>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</si>
  <si>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</si>
  <si>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</si>
  <si>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</si>
  <si>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</si>
  <si>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</si>
  <si>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</si>
  <si>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</si>
  <si>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</si>
  <si>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</si>
  <si>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</si>
  <si>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</si>
  <si>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</si>
  <si>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</si>
  <si>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</si>
  <si>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</si>
  <si>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</si>
  <si>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</si>
  <si>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</si>
  <si>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</si>
  <si>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</si>
  <si>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</si>
  <si>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</si>
  <si>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</si>
  <si>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</si>
  <si>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</si>
  <si>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</si>
  <si>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</si>
  <si>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</si>
  <si>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</si>
  <si>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</si>
  <si>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</si>
  <si>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</si>
  <si>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</si>
  <si>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</si>
  <si>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</si>
  <si>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</si>
  <si>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</si>
  <si>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</si>
  <si>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</si>
  <si>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</si>
  <si>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</si>
  <si>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</si>
  <si>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</si>
  <si>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</si>
  <si>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</si>
  <si>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</si>
  <si>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</si>
  <si>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</si>
  <si>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</si>
  <si>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</si>
  <si>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</si>
  <si>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</si>
  <si>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</si>
  <si>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</si>
  <si>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</si>
  <si>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</si>
  <si>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</si>
  <si>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</si>
  <si>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</si>
  <si>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</si>
  <si>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</si>
  <si>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</si>
  <si>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</si>
  <si>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</si>
  <si>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</si>
  <si>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</si>
  <si>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</si>
  <si>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</si>
  <si>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</si>
  <si>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</si>
  <si>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</si>
  <si>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</si>
  <si>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</si>
  <si>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</si>
  <si>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</si>
  <si>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</si>
  <si>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</si>
  <si>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</si>
  <si>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</si>
  <si>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</si>
  <si>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</si>
  <si>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</si>
  <si>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</si>
  <si>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</si>
  <si>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</si>
  <si>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</si>
  <si>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</si>
  <si>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</si>
  <si>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</si>
  <si>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</si>
  <si>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</si>
  <si>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</si>
  <si>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</si>
  <si>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</si>
  <si>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</si>
  <si>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</si>
  <si>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</si>
  <si>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</si>
  <si>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</si>
  <si>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</si>
  <si>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</si>
  <si>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</si>
  <si>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</si>
  <si>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</si>
  <si>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</si>
  <si>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</si>
  <si>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</si>
  <si>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</si>
  <si>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</si>
  <si>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</si>
  <si>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</si>
  <si>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</si>
  <si>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</si>
  <si>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</si>
  <si>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</si>
  <si>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</si>
  <si>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</si>
  <si>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</si>
  <si>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</si>
  <si>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</si>
  <si>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</si>
  <si>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</si>
  <si>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</si>
  <si>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</si>
  <si>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</si>
  <si>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</si>
  <si>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</si>
  <si>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</si>
  <si>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</si>
  <si>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</si>
  <si>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</si>
  <si>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</si>
  <si>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</si>
  <si>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</si>
  <si>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</si>
  <si>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</si>
  <si>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</si>
  <si>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</si>
  <si>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</si>
  <si>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</si>
  <si>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</si>
  <si>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</si>
  <si>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</si>
  <si>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</si>
  <si>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</si>
  <si>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</si>
  <si>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</si>
  <si>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</si>
  <si>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</si>
  <si>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</si>
  <si>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</si>
  <si>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</si>
  <si>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</si>
  <si>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</si>
  <si>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</si>
  <si>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</si>
  <si>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</si>
  <si>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</si>
  <si>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</si>
  <si>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</si>
  <si>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</si>
  <si>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</si>
  <si>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</si>
  <si>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</si>
  <si>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</si>
  <si>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</si>
  <si>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</si>
  <si>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</si>
  <si>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</si>
  <si>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</si>
  <si>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</si>
  <si>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</si>
  <si>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</si>
  <si>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</si>
  <si>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</si>
  <si>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</si>
  <si>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</si>
  <si>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</si>
  <si>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</si>
  <si>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</si>
  <si>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</si>
  <si>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</si>
  <si>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</si>
  <si>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</si>
  <si>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</si>
  <si>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</si>
  <si>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</si>
  <si>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</si>
  <si>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</si>
  <si>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</si>
  <si>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</si>
  <si>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</si>
  <si>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</si>
  <si>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</si>
  <si>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</si>
  <si>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</si>
  <si>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</si>
  <si>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</si>
  <si>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</si>
  <si>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</si>
  <si>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</si>
  <si>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</si>
  <si>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</si>
  <si>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</si>
  <si>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</si>
  <si>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</si>
  <si>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</si>
  <si>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</si>
  <si>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</si>
  <si>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</si>
  <si>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</si>
  <si>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</si>
  <si>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</si>
  <si>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</si>
  <si>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</si>
  <si>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</si>
  <si>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</si>
  <si>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</si>
  <si>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</si>
  <si>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</si>
  <si>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</si>
  <si>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</si>
  <si>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</si>
  <si>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</si>
  <si>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</si>
  <si>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</si>
  <si>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</si>
  <si>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</si>
  <si>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</si>
  <si>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</si>
  <si>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</si>
  <si>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</si>
  <si>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</si>
  <si>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</si>
  <si>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</si>
  <si>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</si>
  <si>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</si>
  <si>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</si>
  <si>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</si>
  <si>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</si>
  <si>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</si>
  <si>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</si>
  <si>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</si>
  <si>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</si>
  <si>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</si>
  <si>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</si>
  <si>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</si>
  <si>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</si>
  <si>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</si>
  <si>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</si>
  <si>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</si>
  <si>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</si>
  <si>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</si>
  <si>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</si>
  <si>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</si>
  <si>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</si>
  <si>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</si>
  <si>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</si>
  <si>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</si>
  <si>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</si>
  <si>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</si>
  <si>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</si>
  <si>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</si>
  <si>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</si>
  <si>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</si>
  <si>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</si>
  <si>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</si>
  <si>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</si>
  <si>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</si>
  <si>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</si>
  <si>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</si>
  <si>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</si>
  <si>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</si>
  <si>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</si>
  <si>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</si>
  <si>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</si>
  <si>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</si>
  <si>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</si>
  <si>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</si>
  <si>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</si>
  <si>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</si>
  <si>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</si>
  <si>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</si>
  <si>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</si>
  <si>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</si>
  <si>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</si>
  <si>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</si>
  <si>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</si>
  <si>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</si>
  <si>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</si>
  <si>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</si>
  <si>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</si>
  <si>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</si>
  <si>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</si>
  <si>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</si>
  <si>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</si>
  <si>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</si>
  <si>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</si>
  <si>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</si>
  <si>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</si>
  <si>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</si>
  <si>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</si>
  <si>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</si>
  <si>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</si>
  <si>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</si>
  <si>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</si>
  <si>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</si>
  <si>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</si>
  <si>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</si>
  <si>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</si>
  <si>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</si>
  <si>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</si>
  <si>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</si>
  <si>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</si>
  <si>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</si>
  <si>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</si>
  <si>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</si>
  <si>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</si>
  <si>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</si>
  <si>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</si>
  <si>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</si>
  <si>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</si>
  <si>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</si>
  <si>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</si>
  <si>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</si>
  <si>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</si>
  <si>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</si>
  <si>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</si>
  <si>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</si>
  <si>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</si>
  <si>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</si>
  <si>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</si>
  <si>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</si>
  <si>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</si>
  <si>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</si>
  <si>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</si>
  <si>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</si>
  <si>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</si>
  <si>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</si>
  <si>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</si>
  <si>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</si>
  <si>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</si>
  <si>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</si>
  <si>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</si>
  <si>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</si>
  <si>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</si>
  <si>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</si>
  <si>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</si>
  <si>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</si>
  <si>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</si>
  <si>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</si>
  <si>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</si>
  <si>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</si>
  <si>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</si>
  <si>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</si>
  <si>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</si>
  <si>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</si>
  <si>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</si>
  <si>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</si>
  <si>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</si>
  <si>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</si>
  <si>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</si>
  <si>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</si>
  <si>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</si>
  <si>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</si>
  <si>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</si>
  <si>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</si>
  <si>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</si>
  <si>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</si>
  <si>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</si>
  <si>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</si>
  <si>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</si>
  <si>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</si>
  <si>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</si>
  <si>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</si>
  <si>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</si>
  <si>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</si>
  <si>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</si>
  <si>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</si>
  <si>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</si>
  <si>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</si>
  <si>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</si>
  <si>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</si>
  <si>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</si>
  <si>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</si>
  <si>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</si>
  <si>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</si>
  <si>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</si>
  <si>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</si>
  <si>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</si>
  <si>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</si>
  <si>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</si>
  <si>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</si>
  <si>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</si>
  <si>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</si>
  <si>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</si>
  <si>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</si>
  <si>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</si>
  <si>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</si>
  <si>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</si>
  <si>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</si>
  <si>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</si>
  <si>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</si>
  <si>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</si>
  <si>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</si>
  <si>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</si>
  <si>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</si>
  <si>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</si>
  <si>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</si>
  <si>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</si>
  <si>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</si>
  <si>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</si>
  <si>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</si>
  <si>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</si>
  <si>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</si>
  <si>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</si>
  <si>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</si>
  <si>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</si>
  <si>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</si>
  <si>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</si>
  <si>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</si>
  <si>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</si>
  <si>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</si>
  <si>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</si>
  <si>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</si>
  <si>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</si>
  <si>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</si>
  <si>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</si>
  <si>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</si>
  <si>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</si>
  <si>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</si>
  <si>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</si>
  <si>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</si>
  <si>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</si>
  <si>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</si>
  <si>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</si>
  <si>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</si>
  <si>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</si>
  <si>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</si>
  <si>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</si>
  <si>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</si>
  <si>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</si>
  <si>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</si>
  <si>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</si>
  <si>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</si>
  <si>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</si>
  <si>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</si>
  <si>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</si>
  <si>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</si>
  <si>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</si>
  <si>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</si>
  <si>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</si>
  <si>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</si>
  <si>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</si>
  <si>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</si>
  <si>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</si>
  <si>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</si>
  <si>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</si>
  <si>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</si>
  <si>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</si>
  <si>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</si>
  <si>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</si>
  <si>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</si>
  <si>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</si>
  <si>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</si>
  <si>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</si>
  <si>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</si>
  <si>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</si>
  <si>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</si>
  <si>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</si>
  <si>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</si>
  <si>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</si>
  <si>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</si>
  <si>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</si>
  <si>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</si>
  <si>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</si>
  <si>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</si>
  <si>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</si>
  <si>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</si>
  <si>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</si>
  <si>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</si>
  <si>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</si>
  <si>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</si>
  <si>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</si>
  <si>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</si>
  <si>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</si>
  <si>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</si>
  <si>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</si>
  <si>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</si>
  <si>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</si>
  <si>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</si>
  <si>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</si>
  <si>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</si>
  <si>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</si>
  <si>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</si>
  <si>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</si>
  <si>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</si>
  <si>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</si>
  <si>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</si>
  <si>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</si>
  <si>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</si>
  <si>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</si>
  <si>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</si>
  <si>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</si>
  <si>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</si>
  <si>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</si>
  <si>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</si>
  <si>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</si>
  <si>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</si>
  <si>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</si>
  <si>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</si>
  <si>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</si>
  <si>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</si>
  <si>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</si>
  <si>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</si>
  <si>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</si>
  <si>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</si>
  <si>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</si>
  <si>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</si>
  <si>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</si>
  <si>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</si>
  <si>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</si>
  <si>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</si>
  <si>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</si>
  <si>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</si>
  <si>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</si>
  <si>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</si>
  <si>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</si>
  <si>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</si>
  <si>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</si>
  <si>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</si>
  <si>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</si>
  <si>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</si>
  <si>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</si>
  <si>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</si>
  <si>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</si>
  <si>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</si>
  <si>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</si>
  <si>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</si>
  <si>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</si>
  <si>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</si>
  <si>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</si>
  <si>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</si>
  <si>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</si>
  <si>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</si>
  <si>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</si>
  <si>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</si>
  <si>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</si>
  <si>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</si>
  <si>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</si>
  <si>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</si>
  <si>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</si>
  <si>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</si>
  <si>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</si>
  <si>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</si>
  <si>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</si>
  <si>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</si>
  <si>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</si>
  <si>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</si>
  <si>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</si>
  <si>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</si>
  <si>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</si>
  <si>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</si>
  <si>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</si>
  <si>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</si>
  <si>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</si>
  <si>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</si>
  <si>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</si>
  <si>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</si>
  <si>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</si>
  <si>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</si>
  <si>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</si>
  <si>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</si>
  <si>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</si>
  <si>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</si>
  <si>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</si>
  <si>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</si>
  <si>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</si>
  <si>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</si>
  <si>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</si>
  <si>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</si>
  <si>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</si>
  <si>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</si>
  <si>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</si>
  <si>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</si>
  <si>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</si>
  <si>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</si>
  <si>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</si>
  <si>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</si>
  <si>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</si>
  <si>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</si>
  <si>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</si>
  <si>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</si>
  <si>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</si>
  <si>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</si>
  <si>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</si>
  <si>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</si>
  <si>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</si>
  <si>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</si>
  <si>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</si>
  <si>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</si>
  <si>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</si>
  <si>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</si>
  <si>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</si>
  <si>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</si>
  <si>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</si>
  <si>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</si>
  <si>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</si>
  <si>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</si>
  <si>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</si>
  <si>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</si>
  <si>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</si>
  <si>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</si>
  <si>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</si>
  <si>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</si>
  <si>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</si>
  <si>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</si>
  <si>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</si>
  <si>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</si>
  <si>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</si>
  <si>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</si>
  <si>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</si>
  <si>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</si>
  <si>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</si>
  <si>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</si>
  <si>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</si>
  <si>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</si>
  <si>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</si>
  <si>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</si>
  <si>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</si>
  <si>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</si>
  <si>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</si>
  <si>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</si>
  <si>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</si>
  <si>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</si>
  <si>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</si>
  <si>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</si>
  <si>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</si>
  <si>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</si>
  <si>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</si>
  <si>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</si>
  <si>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</si>
  <si>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</si>
  <si>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</si>
  <si>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</si>
  <si>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</si>
  <si>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</si>
  <si>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</si>
  <si>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</si>
  <si>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</si>
  <si>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</si>
  <si>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</si>
  <si>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</si>
  <si>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</si>
  <si>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</si>
  <si>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</si>
  <si>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</si>
  <si>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</si>
  <si>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</si>
  <si>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</si>
  <si>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</si>
  <si>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</si>
  <si>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</si>
  <si>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</si>
  <si>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</si>
  <si>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</si>
  <si>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</si>
  <si>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</si>
  <si>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</si>
  <si>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</si>
  <si>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</si>
  <si>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</si>
  <si>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</si>
  <si>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</si>
  <si>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</si>
  <si>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</si>
  <si>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</si>
  <si>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</si>
  <si>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</si>
  <si>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</si>
  <si>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</si>
  <si>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</si>
  <si>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</si>
  <si>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</si>
  <si>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</si>
  <si>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</si>
  <si>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</si>
  <si>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</si>
  <si>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</si>
  <si>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</si>
  <si>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</si>
  <si>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</si>
  <si>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</si>
  <si>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</si>
  <si>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</si>
  <si>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</si>
  <si>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</si>
  <si>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</si>
  <si>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</si>
  <si>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</si>
  <si>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</si>
  <si>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</si>
  <si>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</si>
  <si>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</si>
  <si>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</si>
  <si>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</si>
  <si>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</si>
  <si>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</si>
  <si>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</si>
  <si>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</si>
  <si>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</si>
  <si>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</si>
  <si>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</si>
  <si>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</si>
  <si>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</si>
  <si>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</si>
  <si>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</si>
  <si>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</si>
  <si>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</si>
  <si>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</si>
  <si>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</si>
  <si>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</si>
  <si>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</si>
  <si>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</si>
  <si>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</si>
  <si>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</si>
  <si>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</si>
  <si>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</si>
  <si>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</si>
  <si>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</si>
  <si>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</si>
  <si>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</si>
  <si>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</si>
  <si>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</si>
  <si>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</si>
  <si>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</si>
  <si>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</si>
  <si>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</si>
  <si>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</si>
  <si>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</si>
  <si>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</si>
  <si>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</si>
  <si>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</si>
  <si>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</si>
  <si>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</si>
  <si>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</si>
  <si>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</si>
  <si>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</si>
  <si>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</si>
  <si>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</si>
  <si>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</si>
  <si>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</si>
  <si>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</si>
  <si>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</si>
  <si>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</si>
  <si>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</si>
  <si>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</si>
  <si>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</si>
  <si>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</si>
  <si>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</si>
  <si>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</si>
  <si>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</si>
  <si>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</si>
  <si>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</si>
  <si>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</si>
  <si>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</si>
  <si>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</si>
  <si>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</si>
  <si>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</si>
  <si>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</si>
  <si>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</si>
  <si>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</si>
  <si>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</si>
  <si>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</si>
  <si>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</si>
  <si>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</si>
  <si>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</si>
  <si>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</si>
  <si>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</si>
  <si>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</si>
  <si>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</si>
  <si>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</si>
  <si>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</si>
  <si>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</si>
  <si>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</si>
  <si>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</si>
  <si>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</si>
  <si>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</si>
  <si>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</si>
  <si>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</si>
  <si>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</si>
  <si>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</si>
  <si>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</si>
  <si>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</si>
  <si>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</si>
  <si>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</si>
  <si>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</si>
  <si>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</si>
  <si>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</si>
  <si>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</si>
  <si>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</si>
  <si>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</si>
  <si>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</si>
  <si>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</si>
  <si>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</si>
  <si>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</si>
  <si>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</si>
  <si>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</si>
  <si>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</si>
  <si>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</si>
  <si>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</si>
  <si>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</si>
  <si>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</si>
  <si>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</si>
  <si>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</si>
  <si>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</si>
  <si>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</si>
  <si>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</si>
  <si>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</si>
  <si>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</si>
  <si>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</si>
  <si>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</si>
  <si>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</si>
  <si>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</si>
  <si>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</si>
  <si>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</si>
  <si>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</si>
  <si>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</si>
  <si>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</si>
  <si>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</si>
  <si>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</si>
  <si>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</si>
  <si>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</si>
  <si>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</si>
  <si>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</si>
  <si>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</si>
  <si>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</si>
  <si>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</si>
  <si>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</si>
  <si>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</si>
  <si>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</si>
  <si>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</si>
  <si>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</si>
  <si>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</si>
  <si>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</si>
  <si>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</si>
  <si>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</si>
  <si>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</si>
  <si>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</si>
  <si>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</si>
  <si>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</si>
  <si>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</si>
  <si>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</si>
  <si>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</si>
  <si>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</si>
  <si>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</si>
  <si>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</si>
  <si>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</si>
  <si>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</si>
  <si>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</si>
  <si>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</si>
  <si>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</si>
  <si>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</si>
  <si>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</si>
  <si>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</si>
  <si>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</si>
  <si>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</si>
  <si>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</si>
  <si>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</si>
  <si>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</si>
  <si>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</si>
  <si>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</si>
  <si>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</si>
  <si>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</si>
  <si>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</si>
  <si>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</si>
  <si>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</si>
  <si>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</si>
  <si>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</si>
  <si>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</si>
  <si>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</si>
  <si>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</si>
  <si>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</si>
  <si>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</si>
  <si>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</si>
  <si>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</si>
  <si>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</si>
  <si>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</si>
  <si>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</si>
  <si>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</si>
  <si>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</si>
  <si>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</si>
  <si>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</si>
  <si>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</si>
  <si>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</si>
  <si>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</si>
  <si>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</si>
  <si>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</si>
  <si>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</si>
  <si>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</si>
  <si>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</si>
  <si>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</si>
  <si>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</si>
  <si>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</si>
  <si>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</si>
  <si>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</si>
  <si>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</si>
  <si>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</si>
  <si>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</si>
  <si>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</si>
  <si>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</si>
  <si>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</si>
  <si>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</si>
  <si>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</si>
  <si>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</si>
  <si>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</si>
  <si>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</si>
  <si>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</si>
  <si>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</si>
  <si>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</si>
  <si>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</si>
  <si>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</si>
  <si>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</si>
  <si>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</si>
  <si>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</si>
  <si>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</si>
  <si>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</si>
  <si>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</si>
  <si>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</si>
  <si>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</si>
  <si>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</si>
  <si>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</si>
  <si>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</si>
  <si>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</si>
  <si>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</si>
  <si>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</si>
  <si>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</si>
  <si>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</si>
  <si>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</si>
  <si>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</si>
  <si>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</si>
  <si>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</si>
  <si>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</si>
  <si>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</si>
  <si>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</si>
  <si>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</si>
  <si>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</si>
  <si>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</si>
  <si>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</si>
  <si>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</si>
  <si>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</si>
  <si>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</si>
  <si>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</si>
  <si>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</si>
  <si>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</si>
  <si>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</si>
  <si>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</si>
  <si>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</si>
  <si>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</si>
  <si>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</si>
  <si>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</si>
  <si>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</si>
  <si>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</si>
  <si>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</si>
  <si>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</si>
  <si>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</si>
  <si>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</si>
  <si>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</si>
  <si>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</si>
  <si>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</si>
  <si>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</si>
  <si>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</si>
  <si>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</si>
  <si>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</si>
  <si>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</si>
  <si>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</si>
  <si>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</si>
  <si>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</si>
  <si>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</si>
  <si>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</si>
  <si>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</si>
  <si>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</si>
  <si>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</si>
  <si>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</si>
  <si>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</si>
  <si>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</si>
  <si>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</si>
  <si>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</si>
  <si>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</si>
  <si>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</si>
  <si>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</si>
  <si>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</si>
  <si>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</si>
  <si>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</si>
  <si>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</si>
  <si>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</si>
  <si>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</si>
  <si>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</si>
  <si>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</si>
  <si>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</si>
  <si>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</si>
  <si>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</si>
  <si>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</si>
  <si>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</si>
  <si>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</si>
  <si>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</si>
  <si>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</si>
  <si>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</si>
  <si>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</si>
  <si>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</si>
  <si>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</si>
  <si>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</si>
  <si>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</si>
  <si>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</si>
  <si>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</si>
  <si>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</si>
  <si>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</si>
  <si>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</si>
  <si>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</si>
  <si>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</si>
  <si>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</si>
  <si>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</si>
  <si>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</si>
  <si>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</si>
  <si>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</si>
  <si>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</si>
  <si>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</si>
  <si>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</si>
  <si>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</si>
  <si>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</si>
  <si>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</si>
  <si>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</si>
  <si>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</si>
  <si>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</si>
  <si>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</si>
  <si>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</si>
  <si>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</si>
  <si>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</si>
  <si>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</si>
  <si>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</si>
  <si>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</si>
  <si>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</si>
  <si>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</si>
  <si>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</si>
  <si>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</si>
  <si>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</si>
  <si>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</si>
  <si>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</si>
  <si>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</si>
  <si>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</si>
  <si>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</si>
  <si>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</si>
  <si>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</si>
  <si>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</si>
  <si>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</si>
  <si>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</si>
  <si>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</si>
  <si>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</si>
  <si>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</si>
  <si>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</si>
  <si>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</si>
  <si>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</si>
  <si>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</si>
  <si>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</si>
  <si>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</si>
  <si>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</si>
  <si>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</si>
  <si>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</si>
  <si>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</si>
  <si>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</si>
  <si>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</si>
  <si>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</si>
  <si>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</si>
  <si>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</si>
  <si>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</si>
  <si>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</si>
  <si>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</si>
  <si>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</si>
  <si>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</si>
  <si>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</si>
  <si>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</si>
  <si>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</si>
  <si>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</si>
  <si>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</si>
  <si>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</si>
  <si>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</si>
  <si>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</si>
  <si>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</si>
  <si>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</si>
  <si>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</si>
  <si>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</si>
  <si>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</si>
  <si>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</si>
  <si>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</si>
  <si>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</si>
  <si>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</si>
  <si>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</si>
  <si>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</si>
  <si>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</si>
  <si>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</si>
  <si>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</si>
  <si>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</si>
  <si>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</si>
  <si>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</si>
  <si>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</si>
  <si>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</si>
  <si>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</si>
  <si>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</si>
  <si>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</si>
  <si>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</si>
  <si>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</si>
  <si>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</si>
  <si>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</si>
  <si>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</si>
  <si>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</si>
  <si>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</si>
  <si>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</si>
  <si>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</si>
  <si>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</si>
  <si>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</si>
  <si>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</si>
  <si>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</si>
  <si>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</si>
  <si>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</si>
  <si>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</si>
  <si>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</si>
  <si>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</si>
  <si>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</si>
  <si>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</si>
  <si>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</si>
  <si>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</si>
  <si>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</si>
  <si>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</si>
  <si>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</si>
  <si>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</si>
  <si>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</si>
  <si>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</si>
  <si>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</si>
  <si>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</si>
  <si>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</si>
  <si>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</si>
  <si>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</si>
  <si>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</si>
  <si>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</si>
  <si>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</si>
  <si>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</si>
  <si>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</si>
  <si>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</si>
  <si>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</si>
  <si>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</si>
  <si>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</si>
  <si>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</si>
  <si>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</si>
  <si>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</si>
  <si>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</si>
  <si>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</si>
  <si>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</si>
  <si>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</si>
  <si>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</si>
  <si>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</si>
  <si>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</si>
  <si>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</si>
  <si>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</si>
  <si>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</si>
  <si>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</si>
  <si>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</si>
  <si>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</si>
  <si>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</si>
  <si>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</si>
  <si>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</si>
  <si>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</si>
  <si>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</si>
  <si>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</si>
  <si>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</si>
  <si>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</si>
  <si>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</si>
  <si>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</si>
  <si>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</si>
  <si>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</si>
  <si>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</si>
  <si>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</si>
  <si>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</si>
  <si>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</si>
  <si>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</si>
  <si>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</si>
  <si>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</si>
  <si>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</si>
  <si>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</si>
  <si>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</si>
  <si>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</si>
  <si>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</si>
  <si>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</si>
  <si>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</si>
  <si>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</si>
  <si>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</si>
  <si>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</si>
  <si>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</si>
  <si>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</si>
  <si>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</si>
  <si>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</si>
  <si>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</si>
  <si>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</si>
  <si>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</si>
  <si>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</si>
  <si>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</si>
  <si>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</si>
  <si>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</si>
  <si>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</si>
  <si>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</si>
  <si>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</si>
  <si>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</si>
  <si>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</si>
  <si>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</si>
  <si>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</si>
  <si>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</si>
  <si>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</si>
  <si>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</si>
  <si>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</si>
  <si>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</si>
  <si>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</si>
  <si>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</si>
  <si>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</si>
  <si>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</si>
  <si>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</si>
  <si>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</si>
  <si>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</si>
  <si>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</si>
  <si>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</si>
  <si>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</si>
  <si>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</si>
  <si>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</si>
  <si>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</si>
  <si>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</si>
  <si>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</si>
  <si>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</si>
  <si>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</si>
  <si>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</si>
  <si>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</si>
  <si>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</si>
  <si>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</si>
  <si>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</si>
  <si>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</si>
  <si>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</si>
  <si>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</si>
  <si>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</si>
  <si>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</si>
  <si>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</si>
  <si>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</si>
  <si>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</si>
  <si>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</si>
  <si>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</si>
  <si>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</si>
  <si>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</si>
  <si>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</si>
  <si>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</si>
  <si>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</si>
  <si>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</si>
  <si>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</si>
  <si>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</si>
  <si>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</si>
  <si>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</si>
  <si>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</si>
  <si>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</si>
  <si>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</si>
  <si>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</si>
  <si>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</si>
  <si>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</si>
  <si>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</si>
  <si>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</si>
  <si>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</si>
  <si>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</si>
  <si>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</si>
  <si>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</si>
  <si>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</si>
  <si>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</si>
  <si>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</si>
  <si>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</si>
  <si>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</si>
  <si>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</si>
  <si>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</si>
  <si>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</si>
  <si>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</si>
  <si>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</si>
  <si>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</si>
  <si>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</si>
  <si>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</si>
  <si>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</si>
  <si>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</si>
  <si>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</si>
  <si>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</si>
  <si>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</si>
  <si>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</si>
  <si>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</si>
  <si>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</si>
  <si>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</si>
  <si>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</si>
  <si>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</si>
  <si>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</si>
  <si>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</si>
  <si>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</si>
  <si>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</si>
  <si>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</si>
  <si>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</si>
  <si>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</si>
  <si>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</si>
  <si>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</si>
  <si>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</si>
  <si>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</si>
  <si>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</si>
  <si>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</si>
  <si>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</si>
  <si>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</si>
  <si>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</si>
  <si>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</si>
  <si>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</si>
  <si>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</si>
  <si>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</si>
  <si>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</si>
  <si>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</si>
  <si>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</si>
  <si>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</si>
  <si>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</si>
  <si>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</si>
  <si>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</si>
  <si>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</si>
  <si>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</si>
  <si>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</si>
  <si>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</si>
  <si>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</si>
  <si>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</si>
  <si>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</si>
  <si>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</si>
  <si>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</si>
  <si>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</si>
  <si>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</si>
  <si>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</si>
  <si>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</si>
  <si>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</si>
  <si>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</si>
  <si>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</si>
  <si>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</si>
  <si>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</si>
  <si>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</si>
  <si>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</si>
  <si>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</si>
  <si>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</si>
  <si>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</si>
  <si>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</si>
  <si>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</si>
  <si>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</si>
  <si>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</si>
  <si>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</si>
  <si>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</si>
  <si>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</si>
  <si>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</si>
  <si>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</si>
  <si>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</si>
  <si>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</si>
  <si>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</si>
  <si>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</si>
  <si>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</si>
  <si>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</si>
  <si>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</si>
  <si>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</si>
  <si>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</si>
  <si>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</si>
  <si>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</si>
  <si>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</si>
  <si>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</si>
  <si>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</si>
  <si>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</si>
  <si>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</si>
  <si>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</si>
  <si>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</si>
  <si>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</si>
  <si>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</si>
  <si>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</si>
  <si>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</si>
  <si>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</si>
  <si>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</si>
  <si>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</si>
  <si>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</si>
  <si>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</si>
  <si>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</si>
  <si>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</si>
  <si>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</si>
  <si>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</si>
  <si>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</si>
  <si>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</si>
  <si>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</si>
  <si>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</si>
  <si>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</si>
  <si>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</si>
  <si>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</si>
  <si>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</si>
  <si>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</si>
  <si>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</si>
  <si>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</si>
  <si>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</si>
  <si>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3335979613</t>
  </si>
  <si>
    <t>3335980080</t>
  </si>
  <si>
    <t>RETIRADO POR REUBICACION</t>
  </si>
  <si>
    <t>Acevedo Dominguez, Victor Leonardo</t>
  </si>
  <si>
    <t>3335980666</t>
  </si>
  <si>
    <t>Closed</t>
  </si>
  <si>
    <t>3335980530</t>
  </si>
  <si>
    <t>3335980327</t>
  </si>
  <si>
    <t>3335981137</t>
  </si>
  <si>
    <t>3335981135</t>
  </si>
  <si>
    <t>3335981133</t>
  </si>
  <si>
    <t>3335981130</t>
  </si>
  <si>
    <t>3335981128</t>
  </si>
  <si>
    <t>3335981122</t>
  </si>
  <si>
    <t>3335981114</t>
  </si>
  <si>
    <t>3335981113</t>
  </si>
  <si>
    <t>3335980963</t>
  </si>
  <si>
    <t>3335981398</t>
  </si>
  <si>
    <t>3335981396</t>
  </si>
  <si>
    <t>3335981374</t>
  </si>
  <si>
    <t>3335981372</t>
  </si>
  <si>
    <t>3335981369</t>
  </si>
  <si>
    <t>3335981366</t>
  </si>
  <si>
    <t>3335981342</t>
  </si>
  <si>
    <t>3335981339</t>
  </si>
  <si>
    <t>3335981334</t>
  </si>
  <si>
    <t>3335981331</t>
  </si>
  <si>
    <t>3335981442</t>
  </si>
  <si>
    <t>3335981441</t>
  </si>
  <si>
    <t>3335981440</t>
  </si>
  <si>
    <t>3335981439</t>
  </si>
  <si>
    <t>3335981438</t>
  </si>
  <si>
    <t>3335981437</t>
  </si>
  <si>
    <t>3335981436</t>
  </si>
  <si>
    <t>3335981435</t>
  </si>
  <si>
    <t>3335981434</t>
  </si>
  <si>
    <t>3335981433</t>
  </si>
  <si>
    <t>3335981432</t>
  </si>
  <si>
    <t>3335981430</t>
  </si>
  <si>
    <t>3335981422</t>
  </si>
  <si>
    <t>3335981418</t>
  </si>
  <si>
    <t>3335981409</t>
  </si>
  <si>
    <t>3335981405</t>
  </si>
  <si>
    <t>3335981404</t>
  </si>
  <si>
    <t>3335981443</t>
  </si>
  <si>
    <t>3335981458</t>
  </si>
  <si>
    <t>3335981456</t>
  </si>
  <si>
    <t>3335981455</t>
  </si>
  <si>
    <t>3335981454</t>
  </si>
  <si>
    <t>3335981449</t>
  </si>
  <si>
    <t>07 Agosto de 2021</t>
  </si>
  <si>
    <t>LECTOR</t>
  </si>
  <si>
    <t>PRINTER</t>
  </si>
  <si>
    <t>3335981461</t>
  </si>
  <si>
    <t>3335981462</t>
  </si>
  <si>
    <t>3335981464</t>
  </si>
  <si>
    <t>3335981465</t>
  </si>
  <si>
    <t>3335981466</t>
  </si>
  <si>
    <t>3335981468</t>
  </si>
  <si>
    <t>3335981477</t>
  </si>
  <si>
    <t>3335981544</t>
  </si>
  <si>
    <t>3335981547</t>
  </si>
  <si>
    <t>3335981550</t>
  </si>
  <si>
    <t>3335981557</t>
  </si>
  <si>
    <t>3335981569</t>
  </si>
  <si>
    <t>3335981570</t>
  </si>
  <si>
    <t>3335981572</t>
  </si>
  <si>
    <t>3335981586</t>
  </si>
  <si>
    <t>3335981587</t>
  </si>
  <si>
    <t>3335981588</t>
  </si>
  <si>
    <t>3335981592</t>
  </si>
  <si>
    <t>3335981595</t>
  </si>
  <si>
    <t>3335981619</t>
  </si>
  <si>
    <t>FALLA NO CONFIRMDA</t>
  </si>
  <si>
    <t xml:space="preserve">INHIBIDO  </t>
  </si>
  <si>
    <t>Carga Fallida</t>
  </si>
  <si>
    <t>3335981643</t>
  </si>
  <si>
    <t>3335981649</t>
  </si>
  <si>
    <t>3335981650</t>
  </si>
  <si>
    <t>3335981662</t>
  </si>
  <si>
    <t>3335981664</t>
  </si>
  <si>
    <t>3335981687</t>
  </si>
  <si>
    <t>3335981709</t>
  </si>
  <si>
    <t>3335981710</t>
  </si>
  <si>
    <t>3335981711</t>
  </si>
  <si>
    <t>3335981712</t>
  </si>
  <si>
    <t>3335981717</t>
  </si>
  <si>
    <t>3335981718</t>
  </si>
  <si>
    <t>3335981719</t>
  </si>
  <si>
    <t>3335981736</t>
  </si>
  <si>
    <t>3335981814</t>
  </si>
  <si>
    <t>REINICIO EXITOSO POR INHIBIDO</t>
  </si>
  <si>
    <t>Moreta, Christian Aury</t>
  </si>
  <si>
    <t>3335981813</t>
  </si>
  <si>
    <t>REINICIO FALLIDO POR LECTOR</t>
  </si>
  <si>
    <t>3335981812</t>
  </si>
  <si>
    <t>3335981811</t>
  </si>
  <si>
    <t>REINICIO EXITOSO POR LECTOR</t>
  </si>
  <si>
    <t>3335981810</t>
  </si>
  <si>
    <t>3335981809</t>
  </si>
  <si>
    <t>3335981808</t>
  </si>
  <si>
    <t>3335981807</t>
  </si>
  <si>
    <t>3335981804</t>
  </si>
  <si>
    <t>GAVETAS VACIAS + GAVETAS FA...</t>
  </si>
  <si>
    <t>3335981803</t>
  </si>
  <si>
    <t>ReservaC Norte</t>
  </si>
  <si>
    <t xml:space="preserve">Brioso Luciano, Cristino </t>
  </si>
  <si>
    <t>3335981802</t>
  </si>
  <si>
    <t>GAVETAS VACIAS + GAVETAS FALLAN...</t>
  </si>
  <si>
    <t>3335981801</t>
  </si>
  <si>
    <t>3335981800</t>
  </si>
  <si>
    <t>3335981799</t>
  </si>
  <si>
    <t>3335981798</t>
  </si>
  <si>
    <t>3335981797</t>
  </si>
  <si>
    <t>3335981796</t>
  </si>
  <si>
    <t>3335981795</t>
  </si>
  <si>
    <t>3335981794</t>
  </si>
  <si>
    <t>3335981793</t>
  </si>
  <si>
    <t>3335981790</t>
  </si>
  <si>
    <t>3335981789</t>
  </si>
  <si>
    <t>3335981788</t>
  </si>
  <si>
    <t>3335981787</t>
  </si>
  <si>
    <t>3335981786</t>
  </si>
  <si>
    <t>3335981785</t>
  </si>
  <si>
    <t>3335981782</t>
  </si>
  <si>
    <t>3335981779</t>
  </si>
  <si>
    <t>CARGA EXITOSA POR INHIBIDO</t>
  </si>
  <si>
    <t>3335981772</t>
  </si>
  <si>
    <t>FUERA DE SERVICIO</t>
  </si>
  <si>
    <t>De La Cruz Marcelo, Mawel Andres</t>
  </si>
  <si>
    <t>3335981771</t>
  </si>
  <si>
    <t>3335981770</t>
  </si>
  <si>
    <t>3335981767</t>
  </si>
  <si>
    <t>3335981766</t>
  </si>
  <si>
    <t>3335981764</t>
  </si>
  <si>
    <t>3335981761</t>
  </si>
  <si>
    <t>3335981743</t>
  </si>
  <si>
    <t>3335981716</t>
  </si>
  <si>
    <t>FUERA DE SERVICIO  SE LE ENVIO CARGA Y...</t>
  </si>
  <si>
    <t>3335981715</t>
  </si>
  <si>
    <t>FUERA DE SERVICIO  SE L...</t>
  </si>
  <si>
    <t>3335981714</t>
  </si>
  <si>
    <t>FUERA DE SERVICIO  SE LE ENVIO CARGA Y SUBIO...</t>
  </si>
  <si>
    <t>3335981713</t>
  </si>
  <si>
    <t>ENVIO DE CARGA</t>
  </si>
  <si>
    <t>Peguero Solano, Victor Manuel</t>
  </si>
  <si>
    <t>CARGA EXITOSA</t>
  </si>
  <si>
    <t>REINICIO EXITOSO</t>
  </si>
  <si>
    <t>REINICIO FALLIDO</t>
  </si>
  <si>
    <t>3335981570 </t>
  </si>
  <si>
    <t>3335981572 </t>
  </si>
  <si>
    <t>3335981569 </t>
  </si>
  <si>
    <t>FUERA DE SERVICIO Gavetas Vacías + Gavetas Fallando</t>
  </si>
  <si>
    <t>3335981664 </t>
  </si>
  <si>
    <t>3335981743 </t>
  </si>
  <si>
    <t>2 Gavetas Fallando + 1 Vacia</t>
  </si>
  <si>
    <t>2 Gavetas Vacías + 1 Fallando</t>
  </si>
  <si>
    <t>3335981829</t>
  </si>
  <si>
    <t>3335981828</t>
  </si>
  <si>
    <t>3335981826</t>
  </si>
  <si>
    <t>3335981825</t>
  </si>
  <si>
    <t>3335981824</t>
  </si>
  <si>
    <t>3335981823</t>
  </si>
  <si>
    <t>GAVETA DEPOSITO LLENA</t>
  </si>
  <si>
    <t>3335981822</t>
  </si>
  <si>
    <t>3335981821</t>
  </si>
  <si>
    <t>3335981820</t>
  </si>
  <si>
    <t>3335981819</t>
  </si>
  <si>
    <t>3335981818</t>
  </si>
  <si>
    <t>3335981817</t>
  </si>
  <si>
    <t>3335981816</t>
  </si>
  <si>
    <t>3335981815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</si>
</sst>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5"/>
      <tableStyleElement type="headerRow" dxfId="294"/>
      <tableStyleElement type="totalRow" dxfId="293"/>
      <tableStyleElement type="firstColumn" dxfId="292"/>
      <tableStyleElement type="lastColumn" dxfId="291"/>
      <tableStyleElement type="firstRowStripe" dxfId="290"/>
      <tableStyleElement type="firstColumnStripe" dxfId="2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0186" TargetMode="External"/><Relationship Id="rId18" Type="http://schemas.openxmlformats.org/officeDocument/2006/relationships/hyperlink" Target="http://s460-helpdesk/CAisd/pdmweb.exe?OP=SEARCH+FACTORY=in+SKIPLIST=1+QBE.EQ.id=3690153" TargetMode="External"/><Relationship Id="rId26" Type="http://schemas.openxmlformats.org/officeDocument/2006/relationships/hyperlink" Target="http://s460-helpdesk/CAisd/pdmweb.exe?OP=SEARCH+FACTORY=in+SKIPLIST=1+QBE.EQ.id=3690044" TargetMode="External"/><Relationship Id="rId39" Type="http://schemas.openxmlformats.org/officeDocument/2006/relationships/hyperlink" Target="http://s460-helpdesk/CAisd/pdmweb.exe?OP=SEARCH+FACTORY=in+SKIPLIST=1+QBE.EQ.id=3690216" TargetMode="External"/><Relationship Id="rId21" Type="http://schemas.openxmlformats.org/officeDocument/2006/relationships/hyperlink" Target="http://s460-helpdesk/CAisd/pdmweb.exe?OP=SEARCH+FACTORY=in+SKIPLIST=1+QBE.EQ.id=3690136" TargetMode="External"/><Relationship Id="rId34" Type="http://schemas.openxmlformats.org/officeDocument/2006/relationships/hyperlink" Target="http://s460-helpdesk/CAisd/pdmweb.exe?OP=SEARCH+FACTORY=in+SKIPLIST=1+QBE.EQ.id=3690276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://s460-helpdesk/CAisd/pdmweb.exe?OP=SEARCH+FACTORY=in+SKIPLIST=1+QBE.EQ.id=369003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155" TargetMode="External"/><Relationship Id="rId20" Type="http://schemas.openxmlformats.org/officeDocument/2006/relationships/hyperlink" Target="http://s460-helpdesk/CAisd/pdmweb.exe?OP=SEARCH+FACTORY=in+SKIPLIST=1+QBE.EQ.id=3690137" TargetMode="External"/><Relationship Id="rId29" Type="http://schemas.openxmlformats.org/officeDocument/2006/relationships/hyperlink" Target="http://s460-helpdesk/CAisd/pdmweb.exe?OP=SEARCH+FACTORY=in+SKIPLIST=1+QBE.EQ.id=3690285" TargetMode="External"/><Relationship Id="rId41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029" TargetMode="External"/><Relationship Id="rId24" Type="http://schemas.openxmlformats.org/officeDocument/2006/relationships/hyperlink" Target="http://s460-helpdesk/CAisd/pdmweb.exe?OP=SEARCH+FACTORY=in+SKIPLIST=1+QBE.EQ.id=3690114" TargetMode="External"/><Relationship Id="rId32" Type="http://schemas.openxmlformats.org/officeDocument/2006/relationships/hyperlink" Target="http://s460-helpdesk/CAisd/pdmweb.exe?OP=SEARCH+FACTORY=in+SKIPLIST=1+QBE.EQ.id=3690278" TargetMode="External"/><Relationship Id="rId37" Type="http://schemas.openxmlformats.org/officeDocument/2006/relationships/hyperlink" Target="http://s460-helpdesk/CAisd/pdmweb.exe?OP=SEARCH+FACTORY=in+SKIPLIST=1+QBE.EQ.id=3690229" TargetMode="External"/><Relationship Id="rId40" Type="http://schemas.openxmlformats.org/officeDocument/2006/relationships/hyperlink" Target="http://s460-helpdesk/CAisd/pdmweb.exe?OP=SEARCH+FACTORY=in+SKIPLIST=1+QBE.EQ.id=3690210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159" TargetMode="External"/><Relationship Id="rId23" Type="http://schemas.openxmlformats.org/officeDocument/2006/relationships/hyperlink" Target="http://s460-helpdesk/CAisd/pdmweb.exe?OP=SEARCH+FACTORY=in+SKIPLIST=1+QBE.EQ.id=3690117" TargetMode="External"/><Relationship Id="rId28" Type="http://schemas.openxmlformats.org/officeDocument/2006/relationships/hyperlink" Target="http://s460-helpdesk/CAisd/pdmweb.exe?OP=SEARCH+FACTORY=in+SKIPLIST=1+QBE.EQ.id=3690286" TargetMode="External"/><Relationship Id="rId36" Type="http://schemas.openxmlformats.org/officeDocument/2006/relationships/hyperlink" Target="http://s460-helpdesk/CAisd/pdmweb.exe?OP=SEARCH+FACTORY=in+SKIPLIST=1+QBE.EQ.id=3690231" TargetMode="External"/><Relationship Id="rId10" Type="http://schemas.openxmlformats.org/officeDocument/2006/relationships/hyperlink" Target="http://s460-helpdesk/CAisd/pdmweb.exe?OP=SEARCH+FACTORY=in+SKIPLIST=1+QBE.EQ.id=3690031" TargetMode="External"/><Relationship Id="rId19" Type="http://schemas.openxmlformats.org/officeDocument/2006/relationships/hyperlink" Target="http://s460-helpdesk/CAisd/pdmweb.exe?OP=SEARCH+FACTORY=in+SKIPLIST=1+QBE.EQ.id=3690139" TargetMode="External"/><Relationship Id="rId31" Type="http://schemas.openxmlformats.org/officeDocument/2006/relationships/hyperlink" Target="http://s460-helpdesk/CAisd/pdmweb.exe?OP=SEARCH+FACTORY=in+SKIPLIST=1+QBE.EQ.id=369027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32" TargetMode="External"/><Relationship Id="rId14" Type="http://schemas.openxmlformats.org/officeDocument/2006/relationships/hyperlink" Target="http://s460-helpdesk/CAisd/pdmweb.exe?OP=SEARCH+FACTORY=in+SKIPLIST=1+QBE.EQ.id=3690162" TargetMode="External"/><Relationship Id="rId22" Type="http://schemas.openxmlformats.org/officeDocument/2006/relationships/hyperlink" Target="http://s460-helpdesk/CAisd/pdmweb.exe?OP=SEARCH+FACTORY=in+SKIPLIST=1+QBE.EQ.id=3690124" TargetMode="External"/><Relationship Id="rId27" Type="http://schemas.openxmlformats.org/officeDocument/2006/relationships/hyperlink" Target="http://s460-helpdesk/CAisd/pdmweb.exe?OP=SEARCH+FACTORY=in+SKIPLIST=1+QBE.EQ.id=3690303" TargetMode="External"/><Relationship Id="rId30" Type="http://schemas.openxmlformats.org/officeDocument/2006/relationships/hyperlink" Target="http://s460-helpdesk/CAisd/pdmweb.exe?OP=SEARCH+FACTORY=in+SKIPLIST=1+QBE.EQ.id=3690284" TargetMode="External"/><Relationship Id="rId35" Type="http://schemas.openxmlformats.org/officeDocument/2006/relationships/hyperlink" Target="http://s460-helpdesk/CAisd/pdmweb.exe?OP=SEARCH+FACTORY=in+SKIPLIST=1+QBE.EQ.id=3690254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://s460-helpdesk/CAisd/pdmweb.exe?OP=SEARCH+FACTORY=in+SKIPLIST=1+QBE.EQ.id=369003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0028" TargetMode="External"/><Relationship Id="rId17" Type="http://schemas.openxmlformats.org/officeDocument/2006/relationships/hyperlink" Target="http://s460-helpdesk/CAisd/pdmweb.exe?OP=SEARCH+FACTORY=in+SKIPLIST=1+QBE.EQ.id=3690154" TargetMode="External"/><Relationship Id="rId25" Type="http://schemas.openxmlformats.org/officeDocument/2006/relationships/hyperlink" Target="http://s460-helpdesk/CAisd/pdmweb.exe?OP=SEARCH+FACTORY=in+SKIPLIST=1+QBE.EQ.id=3690111" TargetMode="External"/><Relationship Id="rId33" Type="http://schemas.openxmlformats.org/officeDocument/2006/relationships/hyperlink" Target="http://s460-helpdesk/CAisd/pdmweb.exe?OP=SEARCH+FACTORY=in+SKIPLIST=1+QBE.EQ.id=3690277" TargetMode="External"/><Relationship Id="rId38" Type="http://schemas.openxmlformats.org/officeDocument/2006/relationships/hyperlink" Target="http://s460-helpdesk/CAisd/pdmweb.exe?OP=SEARCH+FACTORY=in+SKIPLIST=1+QBE.EQ.id=369021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89.8324421296275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52.4985879629603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42.4985879629603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42.5651273148178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36.5685532407442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18.6993055555577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13.0556018518546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7.49645833333489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9" t="s">
        <v>2619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2" priority="99385"/>
  </conditionalFormatting>
  <conditionalFormatting sqref="E3">
    <cfRule type="duplicateValues" dxfId="111" priority="121748"/>
  </conditionalFormatting>
  <conditionalFormatting sqref="E3">
    <cfRule type="duplicateValues" dxfId="110" priority="121749"/>
    <cfRule type="duplicateValues" dxfId="109" priority="121750"/>
  </conditionalFormatting>
  <conditionalFormatting sqref="E3">
    <cfRule type="duplicateValues" dxfId="108" priority="121751"/>
    <cfRule type="duplicateValues" dxfId="107" priority="121752"/>
    <cfRule type="duplicateValues" dxfId="106" priority="121753"/>
    <cfRule type="duplicateValues" dxfId="105" priority="121754"/>
  </conditionalFormatting>
  <conditionalFormatting sqref="B3">
    <cfRule type="duplicateValues" dxfId="104" priority="121755"/>
  </conditionalFormatting>
  <conditionalFormatting sqref="E4">
    <cfRule type="duplicateValues" dxfId="103" priority="100"/>
  </conditionalFormatting>
  <conditionalFormatting sqref="E4">
    <cfRule type="duplicateValues" dxfId="102" priority="97"/>
    <cfRule type="duplicateValues" dxfId="101" priority="98"/>
    <cfRule type="duplicateValues" dxfId="100" priority="99"/>
  </conditionalFormatting>
  <conditionalFormatting sqref="E4">
    <cfRule type="duplicateValues" dxfId="99" priority="96"/>
  </conditionalFormatting>
  <conditionalFormatting sqref="E4">
    <cfRule type="duplicateValues" dxfId="98" priority="93"/>
    <cfRule type="duplicateValues" dxfId="97" priority="94"/>
    <cfRule type="duplicateValues" dxfId="96" priority="95"/>
  </conditionalFormatting>
  <conditionalFormatting sqref="B4">
    <cfRule type="duplicateValues" dxfId="95" priority="92"/>
  </conditionalFormatting>
  <conditionalFormatting sqref="E4">
    <cfRule type="duplicateValues" dxfId="94" priority="91"/>
  </conditionalFormatting>
  <conditionalFormatting sqref="B5">
    <cfRule type="duplicateValues" dxfId="93" priority="75"/>
  </conditionalFormatting>
  <conditionalFormatting sqref="E5">
    <cfRule type="duplicateValues" dxfId="92" priority="74"/>
  </conditionalFormatting>
  <conditionalFormatting sqref="E5">
    <cfRule type="duplicateValues" dxfId="91" priority="71"/>
    <cfRule type="duplicateValues" dxfId="90" priority="72"/>
    <cfRule type="duplicateValues" dxfId="89" priority="73"/>
  </conditionalFormatting>
  <conditionalFormatting sqref="E5">
    <cfRule type="duplicateValues" dxfId="88" priority="70"/>
  </conditionalFormatting>
  <conditionalFormatting sqref="E5">
    <cfRule type="duplicateValues" dxfId="87" priority="67"/>
    <cfRule type="duplicateValues" dxfId="86" priority="68"/>
    <cfRule type="duplicateValues" dxfId="85" priority="69"/>
  </conditionalFormatting>
  <conditionalFormatting sqref="E5">
    <cfRule type="duplicateValues" dxfId="84" priority="66"/>
  </conditionalFormatting>
  <conditionalFormatting sqref="E8">
    <cfRule type="duplicateValues" dxfId="83" priority="49"/>
    <cfRule type="duplicateValues" dxfId="82" priority="50"/>
  </conditionalFormatting>
  <conditionalFormatting sqref="E8">
    <cfRule type="duplicateValues" dxfId="81" priority="48"/>
  </conditionalFormatting>
  <conditionalFormatting sqref="B8">
    <cfRule type="duplicateValues" dxfId="80" priority="47"/>
  </conditionalFormatting>
  <conditionalFormatting sqref="B8">
    <cfRule type="duplicateValues" dxfId="79" priority="46"/>
  </conditionalFormatting>
  <conditionalFormatting sqref="B8">
    <cfRule type="duplicateValues" dxfId="78" priority="44"/>
    <cfRule type="duplicateValues" dxfId="77" priority="45"/>
  </conditionalFormatting>
  <conditionalFormatting sqref="B8">
    <cfRule type="duplicateValues" dxfId="76" priority="43"/>
  </conditionalFormatting>
  <conditionalFormatting sqref="E8">
    <cfRule type="duplicateValues" dxfId="75" priority="42"/>
  </conditionalFormatting>
  <conditionalFormatting sqref="E8">
    <cfRule type="duplicateValues" dxfId="74" priority="40"/>
    <cfRule type="duplicateValues" dxfId="73" priority="41"/>
  </conditionalFormatting>
  <conditionalFormatting sqref="E8">
    <cfRule type="duplicateValues" dxfId="72" priority="39"/>
  </conditionalFormatting>
  <conditionalFormatting sqref="B8">
    <cfRule type="duplicateValues" dxfId="71" priority="38"/>
  </conditionalFormatting>
  <conditionalFormatting sqref="B8">
    <cfRule type="duplicateValues" dxfId="70" priority="37"/>
  </conditionalFormatting>
  <conditionalFormatting sqref="B8">
    <cfRule type="duplicateValues" dxfId="69" priority="36"/>
  </conditionalFormatting>
  <conditionalFormatting sqref="B8">
    <cfRule type="duplicateValues" dxfId="68" priority="34"/>
    <cfRule type="duplicateValues" dxfId="67" priority="35"/>
  </conditionalFormatting>
  <conditionalFormatting sqref="B8">
    <cfRule type="duplicateValues" dxfId="66" priority="33"/>
  </conditionalFormatting>
  <conditionalFormatting sqref="B8">
    <cfRule type="duplicateValues" dxfId="65" priority="31"/>
    <cfRule type="duplicateValues" dxfId="64" priority="32"/>
  </conditionalFormatting>
  <conditionalFormatting sqref="E8">
    <cfRule type="duplicateValues" dxfId="63" priority="30"/>
  </conditionalFormatting>
  <conditionalFormatting sqref="E8">
    <cfRule type="duplicateValues" dxfId="62" priority="29"/>
  </conditionalFormatting>
  <conditionalFormatting sqref="B8">
    <cfRule type="duplicateValues" dxfId="61" priority="28"/>
  </conditionalFormatting>
  <conditionalFormatting sqref="E8">
    <cfRule type="duplicateValues" dxfId="60" priority="27"/>
  </conditionalFormatting>
  <conditionalFormatting sqref="E8">
    <cfRule type="duplicateValues" dxfId="59" priority="25"/>
    <cfRule type="duplicateValues" dxfId="58" priority="26"/>
  </conditionalFormatting>
  <conditionalFormatting sqref="B8">
    <cfRule type="duplicateValues" dxfId="57" priority="24"/>
  </conditionalFormatting>
  <conditionalFormatting sqref="E8">
    <cfRule type="duplicateValues" dxfId="56" priority="23"/>
  </conditionalFormatting>
  <conditionalFormatting sqref="E8">
    <cfRule type="duplicateValues" dxfId="55" priority="22"/>
  </conditionalFormatting>
  <conditionalFormatting sqref="E8">
    <cfRule type="duplicateValues" dxfId="54" priority="21"/>
  </conditionalFormatting>
  <conditionalFormatting sqref="B8">
    <cfRule type="duplicateValues" dxfId="53" priority="20"/>
  </conditionalFormatting>
  <conditionalFormatting sqref="E6:E7">
    <cfRule type="duplicateValues" dxfId="52" priority="129598"/>
  </conditionalFormatting>
  <conditionalFormatting sqref="B6:B7">
    <cfRule type="duplicateValues" dxfId="51" priority="129600"/>
  </conditionalFormatting>
  <conditionalFormatting sqref="B6:B7">
    <cfRule type="duplicateValues" dxfId="50" priority="129602"/>
    <cfRule type="duplicateValues" dxfId="49" priority="129603"/>
    <cfRule type="duplicateValues" dxfId="48" priority="129604"/>
  </conditionalFormatting>
  <conditionalFormatting sqref="E6:E7">
    <cfRule type="duplicateValues" dxfId="47" priority="129608"/>
    <cfRule type="duplicateValues" dxfId="46" priority="129609"/>
  </conditionalFormatting>
  <conditionalFormatting sqref="E6:E7">
    <cfRule type="duplicateValues" dxfId="45" priority="129612"/>
    <cfRule type="duplicateValues" dxfId="44" priority="129613"/>
    <cfRule type="duplicateValues" dxfId="43" priority="129614"/>
  </conditionalFormatting>
  <conditionalFormatting sqref="E6:E7">
    <cfRule type="duplicateValues" dxfId="42" priority="129618"/>
    <cfRule type="duplicateValues" dxfId="41" priority="129619"/>
    <cfRule type="duplicateValues" dxfId="40" priority="129620"/>
    <cfRule type="duplicateValues" dxfId="39" priority="129621"/>
  </conditionalFormatting>
  <conditionalFormatting sqref="E9">
    <cfRule type="duplicateValues" dxfId="38" priority="19"/>
  </conditionalFormatting>
  <conditionalFormatting sqref="E9">
    <cfRule type="duplicateValues" dxfId="37" priority="17"/>
    <cfRule type="duplicateValues" dxfId="36" priority="18"/>
  </conditionalFormatting>
  <conditionalFormatting sqref="E9">
    <cfRule type="duplicateValues" dxfId="35" priority="14"/>
    <cfRule type="duplicateValues" dxfId="34" priority="15"/>
    <cfRule type="duplicateValues" dxfId="33" priority="16"/>
  </conditionalFormatting>
  <conditionalFormatting sqref="E9">
    <cfRule type="duplicateValues" dxfId="32" priority="10"/>
    <cfRule type="duplicateValues" dxfId="31" priority="11"/>
    <cfRule type="duplicateValues" dxfId="30" priority="12"/>
    <cfRule type="duplicateValues" dxfId="29" priority="13"/>
  </conditionalFormatting>
  <conditionalFormatting sqref="B9">
    <cfRule type="duplicateValues" dxfId="28" priority="9"/>
  </conditionalFormatting>
  <conditionalFormatting sqref="B9">
    <cfRule type="duplicateValues" dxfId="27" priority="7"/>
    <cfRule type="duplicateValues" dxfId="26" priority="8"/>
  </conditionalFormatting>
  <conditionalFormatting sqref="E10">
    <cfRule type="duplicateValues" dxfId="25" priority="6"/>
  </conditionalFormatting>
  <conditionalFormatting sqref="E10">
    <cfRule type="duplicateValues" dxfId="24" priority="5"/>
  </conditionalFormatting>
  <conditionalFormatting sqref="B10">
    <cfRule type="duplicateValues" dxfId="23" priority="4"/>
  </conditionalFormatting>
  <conditionalFormatting sqref="E10">
    <cfRule type="duplicateValues" dxfId="22" priority="3"/>
  </conditionalFormatting>
  <conditionalFormatting sqref="B10">
    <cfRule type="duplicateValues" dxfId="21" priority="2"/>
  </conditionalFormatting>
  <conditionalFormatting sqref="E10">
    <cfRule type="duplicateValues" dxfId="20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2604</v>
      </c>
      <c r="C212" s="29" t="s">
        <v>2597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2605</v>
      </c>
      <c r="C265" s="29" t="s">
        <v>2598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2606</v>
      </c>
      <c r="C267" s="29" t="s">
        <v>2599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2607</v>
      </c>
      <c r="C286" s="29" t="s">
        <v>2600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2608</v>
      </c>
      <c r="C297" s="29" t="s">
        <v>2601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2596</v>
      </c>
      <c r="C311" s="32" t="s">
        <v>2595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2609</v>
      </c>
      <c r="C330" s="29" t="s">
        <v>2602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2610</v>
      </c>
      <c r="C344" s="29" t="s">
        <v>2603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2612</v>
      </c>
      <c r="C751" s="29" t="s">
        <v>2613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9" priority="12"/>
  </conditionalFormatting>
  <conditionalFormatting sqref="B1:B809 B822:B1048576">
    <cfRule type="duplicateValues" dxfId="18" priority="11"/>
  </conditionalFormatting>
  <conditionalFormatting sqref="A810:A813">
    <cfRule type="duplicateValues" dxfId="17" priority="10"/>
  </conditionalFormatting>
  <conditionalFormatting sqref="B810:B813">
    <cfRule type="duplicateValues" dxfId="16" priority="9"/>
  </conditionalFormatting>
  <conditionalFormatting sqref="A1:A813 A822:A1048576">
    <cfRule type="duplicateValues" dxfId="15" priority="8"/>
  </conditionalFormatting>
  <conditionalFormatting sqref="A814:A820">
    <cfRule type="duplicateValues" dxfId="14" priority="7"/>
  </conditionalFormatting>
  <conditionalFormatting sqref="B814:B820">
    <cfRule type="duplicateValues" dxfId="13" priority="6"/>
  </conditionalFormatting>
  <conditionalFormatting sqref="A814:A820">
    <cfRule type="duplicateValues" dxfId="12" priority="5"/>
  </conditionalFormatting>
  <conditionalFormatting sqref="A821">
    <cfRule type="duplicateValues" dxfId="11" priority="4"/>
  </conditionalFormatting>
  <conditionalFormatting sqref="A821">
    <cfRule type="duplicateValues" dxfId="10" priority="2"/>
  </conditionalFormatting>
  <conditionalFormatting sqref="B821">
    <cfRule type="duplicateValues" dxfId="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C1038523"/>
  <sheetViews>
    <sheetView topLeftCell="B1" zoomScale="70" zoomScaleNormal="70" workbookViewId="0">
      <pane ySplit="4" topLeftCell="A107" activePane="bottomLeft" state="frozen"/>
      <selection pane="bottomLeft" activeCell="L110" sqref="L110:L113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57.85546875" style="44" bestFit="1" customWidth="1"/>
    <col min="8" max="11" width="5.85546875" style="44" bestFit="1" customWidth="1"/>
    <col min="12" max="12" width="6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22" ht="18" x14ac:dyDescent="0.25">
      <c r="A1" s="180" t="s">
        <v>2149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2"/>
    </row>
    <row r="2" spans="1:22" ht="18" x14ac:dyDescent="0.25">
      <c r="A2" s="177" t="s">
        <v>2146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9"/>
    </row>
    <row r="3" spans="1:22" ht="18.75" thickBot="1" x14ac:dyDescent="0.3">
      <c r="A3" s="183" t="s">
        <v>2667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5"/>
    </row>
    <row r="4" spans="1:22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2" s="118" customFormat="1" ht="18" x14ac:dyDescent="0.25">
      <c r="A5" s="127" t="str">
        <f>VLOOKUP(E5,'LISTADO ATM'!$A$2:$C$902,3,0)</f>
        <v>NORTE</v>
      </c>
      <c r="B5" s="112" t="s">
        <v>2742</v>
      </c>
      <c r="C5" s="97">
        <v>44415.695081018515</v>
      </c>
      <c r="D5" s="97" t="s">
        <v>2464</v>
      </c>
      <c r="E5" s="143">
        <v>538</v>
      </c>
      <c r="F5" s="127" t="str">
        <f>VLOOKUP(E5,VIP!$A$2:$O14838,2,0)</f>
        <v>DRBR538</v>
      </c>
      <c r="G5" s="127" t="str">
        <f>VLOOKUP(E5,'LISTADO ATM'!$A$2:$B$901,2,0)</f>
        <v>ATM  Autoservicio San Fco. Macorís</v>
      </c>
      <c r="H5" s="127" t="str">
        <f>VLOOKUP(E5,VIP!$A$2:$O19799,7,FALSE)</f>
        <v>Si</v>
      </c>
      <c r="I5" s="127" t="str">
        <f>VLOOKUP(E5,VIP!$A$2:$O11764,8,FALSE)</f>
        <v>Si</v>
      </c>
      <c r="J5" s="127" t="str">
        <f>VLOOKUP(E5,VIP!$A$2:$O11714,8,FALSE)</f>
        <v>Si</v>
      </c>
      <c r="K5" s="127" t="str">
        <f>VLOOKUP(E5,VIP!$A$2:$O15288,6,0)</f>
        <v>NO</v>
      </c>
      <c r="L5" s="120" t="s">
        <v>2743</v>
      </c>
      <c r="M5" s="174" t="s">
        <v>2540</v>
      </c>
      <c r="N5" s="96" t="s">
        <v>2622</v>
      </c>
      <c r="O5" s="161" t="s">
        <v>2709</v>
      </c>
      <c r="P5" s="173" t="s">
        <v>2763</v>
      </c>
      <c r="Q5" s="175">
        <v>44385.845138888886</v>
      </c>
    </row>
    <row r="6" spans="1:22" s="118" customFormat="1" ht="18" x14ac:dyDescent="0.25">
      <c r="A6" s="127" t="str">
        <f>VLOOKUP(E6,'LISTADO ATM'!$A$2:$C$902,3,0)</f>
        <v>DISTRITO NACIONAL</v>
      </c>
      <c r="B6" s="112" t="s">
        <v>2652</v>
      </c>
      <c r="C6" s="97">
        <v>44414.909479166665</v>
      </c>
      <c r="D6" s="97" t="s">
        <v>2176</v>
      </c>
      <c r="E6" s="143">
        <v>18</v>
      </c>
      <c r="F6" s="128" t="str">
        <f>VLOOKUP(E6,VIP!$A$2:$O14779,2,0)</f>
        <v>DRBR018</v>
      </c>
      <c r="G6" s="128" t="str">
        <f>VLOOKUP(E6,'LISTADO ATM'!$A$2:$B$901,2,0)</f>
        <v xml:space="preserve">ATM Oficina Haina Occidental I </v>
      </c>
      <c r="H6" s="127" t="str">
        <f>VLOOKUP(E6,VIP!$A$2:$O19740,7,FALSE)</f>
        <v>Si</v>
      </c>
      <c r="I6" s="127" t="str">
        <f>VLOOKUP(E6,VIP!$A$2:$O11705,8,FALSE)</f>
        <v>Si</v>
      </c>
      <c r="J6" s="127" t="str">
        <f>VLOOKUP(E6,VIP!$A$2:$O11655,8,FALSE)</f>
        <v>Si</v>
      </c>
      <c r="K6" s="127" t="str">
        <f>VLOOKUP(E6,VIP!$A$2:$O15229,6,0)</f>
        <v>SI</v>
      </c>
      <c r="L6" s="120" t="s">
        <v>2215</v>
      </c>
      <c r="M6" s="174" t="s">
        <v>2540</v>
      </c>
      <c r="N6" s="96" t="s">
        <v>2448</v>
      </c>
      <c r="O6" s="161" t="s">
        <v>2450</v>
      </c>
      <c r="P6" s="173"/>
      <c r="Q6" s="175">
        <v>44385.438888888886</v>
      </c>
    </row>
    <row r="7" spans="1:22" s="118" customFormat="1" ht="18" x14ac:dyDescent="0.25">
      <c r="A7" s="127" t="str">
        <f>VLOOKUP(E7,'LISTADO ATM'!$A$2:$C$902,3,0)</f>
        <v>NORTE</v>
      </c>
      <c r="B7" s="112" t="s">
        <v>2637</v>
      </c>
      <c r="C7" s="97">
        <v>44414.741249999999</v>
      </c>
      <c r="D7" s="97" t="s">
        <v>2177</v>
      </c>
      <c r="E7" s="143">
        <v>99</v>
      </c>
      <c r="F7" s="127" t="str">
        <f>VLOOKUP(E7,VIP!$A$2:$O14774,2,0)</f>
        <v>DRBR099</v>
      </c>
      <c r="G7" s="127" t="str">
        <f>VLOOKUP(E7,'LISTADO ATM'!$A$2:$B$901,2,0)</f>
        <v xml:space="preserve">ATM Multicentro La Sirena S.F.M. </v>
      </c>
      <c r="H7" s="127" t="str">
        <f>VLOOKUP(E7,VIP!$A$2:$O19735,7,FALSE)</f>
        <v>Si</v>
      </c>
      <c r="I7" s="127" t="str">
        <f>VLOOKUP(E7,VIP!$A$2:$O11700,8,FALSE)</f>
        <v>Si</v>
      </c>
      <c r="J7" s="127" t="str">
        <f>VLOOKUP(E7,VIP!$A$2:$O11650,8,FALSE)</f>
        <v>Si</v>
      </c>
      <c r="K7" s="127" t="str">
        <f>VLOOKUP(E7,VIP!$A$2:$O15224,6,0)</f>
        <v>NO</v>
      </c>
      <c r="L7" s="120" t="s">
        <v>2215</v>
      </c>
      <c r="M7" s="174" t="s">
        <v>2540</v>
      </c>
      <c r="N7" s="96" t="s">
        <v>2448</v>
      </c>
      <c r="O7" s="161" t="s">
        <v>2620</v>
      </c>
      <c r="P7" s="173"/>
      <c r="Q7" s="175">
        <v>44385.438888888886</v>
      </c>
    </row>
    <row r="8" spans="1:22" ht="18" x14ac:dyDescent="0.25">
      <c r="A8" s="163" t="str">
        <f>VLOOKUP(E8,'LISTADO ATM'!$A$2:$C$902,3,0)</f>
        <v>NORTE</v>
      </c>
      <c r="B8" s="112" t="s">
        <v>2654</v>
      </c>
      <c r="C8" s="97">
        <v>44414.908136574071</v>
      </c>
      <c r="D8" s="97" t="s">
        <v>2177</v>
      </c>
      <c r="E8" s="143">
        <v>105</v>
      </c>
      <c r="F8" s="163" t="str">
        <f>VLOOKUP(E8,VIP!$A$2:$O14781,2,0)</f>
        <v>DRBR105</v>
      </c>
      <c r="G8" s="163" t="str">
        <f>VLOOKUP(E8,'LISTADO ATM'!$A$2:$B$901,2,0)</f>
        <v xml:space="preserve">ATM Autobanco Estancia Nueva (Moca) </v>
      </c>
      <c r="H8" s="163" t="str">
        <f>VLOOKUP(E8,VIP!$A$2:$O19742,7,FALSE)</f>
        <v>Si</v>
      </c>
      <c r="I8" s="163" t="str">
        <f>VLOOKUP(E8,VIP!$A$2:$O11707,8,FALSE)</f>
        <v>Si</v>
      </c>
      <c r="J8" s="163" t="str">
        <f>VLOOKUP(E8,VIP!$A$2:$O11657,8,FALSE)</f>
        <v>Si</v>
      </c>
      <c r="K8" s="163" t="str">
        <f>VLOOKUP(E8,VIP!$A$2:$O15231,6,0)</f>
        <v>NO</v>
      </c>
      <c r="L8" s="147" t="s">
        <v>2215</v>
      </c>
      <c r="M8" s="174" t="s">
        <v>2540</v>
      </c>
      <c r="N8" s="96" t="s">
        <v>2448</v>
      </c>
      <c r="O8" s="163" t="s">
        <v>2620</v>
      </c>
      <c r="P8" s="173"/>
      <c r="Q8" s="175">
        <v>44385.438888888886</v>
      </c>
      <c r="R8" s="102"/>
      <c r="S8" s="102"/>
      <c r="T8" s="102"/>
      <c r="U8" s="78"/>
      <c r="V8" s="69"/>
    </row>
    <row r="9" spans="1:22" s="130" customFormat="1" ht="18" x14ac:dyDescent="0.25">
      <c r="A9" s="170" t="str">
        <f>VLOOKUP(E9,'LISTADO ATM'!$A$2:$C$902,3,0)</f>
        <v>DISTRITO NACIONAL</v>
      </c>
      <c r="B9" s="112" t="s">
        <v>2651</v>
      </c>
      <c r="C9" s="97">
        <v>44414.909930555557</v>
      </c>
      <c r="D9" s="97" t="s">
        <v>2176</v>
      </c>
      <c r="E9" s="143">
        <v>224</v>
      </c>
      <c r="F9" s="170" t="str">
        <f>VLOOKUP(E9,VIP!$A$2:$O14778,2,0)</f>
        <v>DRBR224</v>
      </c>
      <c r="G9" s="170" t="str">
        <f>VLOOKUP(E9,'LISTADO ATM'!$A$2:$B$901,2,0)</f>
        <v xml:space="preserve">ATM S/M Nacional El Millón (Núñez de Cáceres) </v>
      </c>
      <c r="H9" s="170" t="str">
        <f>VLOOKUP(E9,VIP!$A$2:$O19739,7,FALSE)</f>
        <v>Si</v>
      </c>
      <c r="I9" s="170" t="str">
        <f>VLOOKUP(E9,VIP!$A$2:$O11704,8,FALSE)</f>
        <v>Si</v>
      </c>
      <c r="J9" s="170" t="str">
        <f>VLOOKUP(E9,VIP!$A$2:$O11654,8,FALSE)</f>
        <v>Si</v>
      </c>
      <c r="K9" s="170" t="str">
        <f>VLOOKUP(E9,VIP!$A$2:$O15228,6,0)</f>
        <v>SI</v>
      </c>
      <c r="L9" s="147" t="s">
        <v>2215</v>
      </c>
      <c r="M9" s="174" t="s">
        <v>2540</v>
      </c>
      <c r="N9" s="96" t="s">
        <v>2448</v>
      </c>
      <c r="O9" s="170" t="s">
        <v>2450</v>
      </c>
      <c r="P9" s="173"/>
      <c r="Q9" s="175">
        <v>44385.438888888886</v>
      </c>
      <c r="U9" s="78"/>
      <c r="V9" s="69"/>
    </row>
    <row r="10" spans="1:22" ht="18" x14ac:dyDescent="0.25">
      <c r="A10" s="170" t="str">
        <f>VLOOKUP(E10,'LISTADO ATM'!$A$2:$C$902,3,0)</f>
        <v>DISTRITO NACIONAL</v>
      </c>
      <c r="B10" s="112" t="s">
        <v>2650</v>
      </c>
      <c r="C10" s="97">
        <v>44414.910844907405</v>
      </c>
      <c r="D10" s="97" t="s">
        <v>2176</v>
      </c>
      <c r="E10" s="143">
        <v>225</v>
      </c>
      <c r="F10" s="163" t="str">
        <f>VLOOKUP(E10,VIP!$A$2:$O14777,2,0)</f>
        <v>DRBR225</v>
      </c>
      <c r="G10" s="163" t="str">
        <f>VLOOKUP(E10,'LISTADO ATM'!$A$2:$B$901,2,0)</f>
        <v xml:space="preserve">ATM S/M Nacional Arroyo Hondo </v>
      </c>
      <c r="H10" s="163" t="str">
        <f>VLOOKUP(E10,VIP!$A$2:$O19738,7,FALSE)</f>
        <v>Si</v>
      </c>
      <c r="I10" s="163" t="str">
        <f>VLOOKUP(E10,VIP!$A$2:$O11703,8,FALSE)</f>
        <v>Si</v>
      </c>
      <c r="J10" s="163" t="str">
        <f>VLOOKUP(E10,VIP!$A$2:$O11653,8,FALSE)</f>
        <v>Si</v>
      </c>
      <c r="K10" s="163" t="str">
        <f>VLOOKUP(E10,VIP!$A$2:$O15227,6,0)</f>
        <v>NO</v>
      </c>
      <c r="L10" s="147" t="s">
        <v>2215</v>
      </c>
      <c r="M10" s="174" t="s">
        <v>2540</v>
      </c>
      <c r="N10" s="96" t="s">
        <v>2448</v>
      </c>
      <c r="O10" s="163" t="s">
        <v>2450</v>
      </c>
      <c r="P10" s="173"/>
      <c r="Q10" s="175">
        <v>44385.438888888886</v>
      </c>
      <c r="R10" s="102"/>
      <c r="S10" s="102"/>
      <c r="T10" s="102"/>
      <c r="U10" s="78"/>
      <c r="V10" s="69"/>
    </row>
    <row r="11" spans="1:22" ht="18" x14ac:dyDescent="0.25">
      <c r="A11" s="163" t="str">
        <f>VLOOKUP(E11,'LISTADO ATM'!$A$2:$C$902,3,0)</f>
        <v>ESTE</v>
      </c>
      <c r="B11" s="112" t="s">
        <v>2629</v>
      </c>
      <c r="C11" s="97">
        <v>44414.635092592594</v>
      </c>
      <c r="D11" s="97" t="s">
        <v>2176</v>
      </c>
      <c r="E11" s="143">
        <v>353</v>
      </c>
      <c r="F11" s="163" t="str">
        <f>VLOOKUP(E11,VIP!$A$2:$O14774,2,0)</f>
        <v>DRBR353</v>
      </c>
      <c r="G11" s="163" t="str">
        <f>VLOOKUP(E11,'LISTADO ATM'!$A$2:$B$901,2,0)</f>
        <v xml:space="preserve">ATM Estación Boulevard Juan Dolio </v>
      </c>
      <c r="H11" s="163" t="str">
        <f>VLOOKUP(E11,VIP!$A$2:$O19735,7,FALSE)</f>
        <v>Si</v>
      </c>
      <c r="I11" s="163" t="str">
        <f>VLOOKUP(E11,VIP!$A$2:$O11700,8,FALSE)</f>
        <v>Si</v>
      </c>
      <c r="J11" s="163" t="str">
        <f>VLOOKUP(E11,VIP!$A$2:$O11650,8,FALSE)</f>
        <v>Si</v>
      </c>
      <c r="K11" s="163" t="str">
        <f>VLOOKUP(E11,VIP!$A$2:$O15224,6,0)</f>
        <v>NO</v>
      </c>
      <c r="L11" s="147" t="s">
        <v>2215</v>
      </c>
      <c r="M11" s="174" t="s">
        <v>2540</v>
      </c>
      <c r="N11" s="96" t="s">
        <v>2448</v>
      </c>
      <c r="O11" s="163" t="s">
        <v>2450</v>
      </c>
      <c r="P11" s="166"/>
      <c r="Q11" s="175">
        <v>44385.438888888886</v>
      </c>
      <c r="R11" s="102"/>
      <c r="S11" s="102"/>
      <c r="T11" s="102"/>
      <c r="U11" s="78"/>
      <c r="V11" s="69"/>
    </row>
    <row r="12" spans="1:22" ht="18" x14ac:dyDescent="0.25">
      <c r="A12" s="163" t="str">
        <f>VLOOKUP(E12,'LISTADO ATM'!$A$2:$C$902,3,0)</f>
        <v>DISTRITO NACIONAL</v>
      </c>
      <c r="B12" s="112" t="s">
        <v>2674</v>
      </c>
      <c r="C12" s="97">
        <v>44415.321921296294</v>
      </c>
      <c r="D12" s="97" t="s">
        <v>2176</v>
      </c>
      <c r="E12" s="143">
        <v>390</v>
      </c>
      <c r="F12" s="163" t="str">
        <f>VLOOKUP(E12,VIP!$A$2:$O14779,2,0)</f>
        <v>DRBR390</v>
      </c>
      <c r="G12" s="163" t="str">
        <f>VLOOKUP(E12,'LISTADO ATM'!$A$2:$B$901,2,0)</f>
        <v xml:space="preserve">ATM Oficina Boca Chica II </v>
      </c>
      <c r="H12" s="163" t="str">
        <f>VLOOKUP(E12,VIP!$A$2:$O19740,7,FALSE)</f>
        <v>Si</v>
      </c>
      <c r="I12" s="163" t="str">
        <f>VLOOKUP(E12,VIP!$A$2:$O11705,8,FALSE)</f>
        <v>Si</v>
      </c>
      <c r="J12" s="163" t="str">
        <f>VLOOKUP(E12,VIP!$A$2:$O11655,8,FALSE)</f>
        <v>Si</v>
      </c>
      <c r="K12" s="163" t="str">
        <f>VLOOKUP(E12,VIP!$A$2:$O15229,6,0)</f>
        <v>NO</v>
      </c>
      <c r="L12" s="147" t="s">
        <v>2215</v>
      </c>
      <c r="M12" s="174" t="s">
        <v>2540</v>
      </c>
      <c r="N12" s="96" t="s">
        <v>2448</v>
      </c>
      <c r="O12" s="163" t="s">
        <v>2450</v>
      </c>
      <c r="P12" s="168"/>
      <c r="Q12" s="175">
        <v>44385.438888888886</v>
      </c>
      <c r="R12" s="102"/>
      <c r="S12" s="102"/>
      <c r="T12" s="102"/>
      <c r="U12" s="78"/>
      <c r="V12" s="69"/>
    </row>
    <row r="13" spans="1:22" ht="18" x14ac:dyDescent="0.25">
      <c r="A13" s="163" t="str">
        <f>VLOOKUP(E13,'LISTADO ATM'!$A$2:$C$902,3,0)</f>
        <v>DISTRITO NACIONAL</v>
      </c>
      <c r="B13" s="112" t="s">
        <v>2670</v>
      </c>
      <c r="C13" s="97">
        <v>44415.305081018516</v>
      </c>
      <c r="D13" s="97" t="s">
        <v>2176</v>
      </c>
      <c r="E13" s="143">
        <v>473</v>
      </c>
      <c r="F13" s="163" t="str">
        <f>VLOOKUP(E13,VIP!$A$2:$O14775,2,0)</f>
        <v>DRBR473</v>
      </c>
      <c r="G13" s="163" t="str">
        <f>VLOOKUP(E13,'LISTADO ATM'!$A$2:$B$901,2,0)</f>
        <v xml:space="preserve">ATM Oficina Carrefour II </v>
      </c>
      <c r="H13" s="163" t="str">
        <f>VLOOKUP(E13,VIP!$A$2:$O19736,7,FALSE)</f>
        <v>Si</v>
      </c>
      <c r="I13" s="163" t="str">
        <f>VLOOKUP(E13,VIP!$A$2:$O11701,8,FALSE)</f>
        <v>Si</v>
      </c>
      <c r="J13" s="163" t="str">
        <f>VLOOKUP(E13,VIP!$A$2:$O11651,8,FALSE)</f>
        <v>Si</v>
      </c>
      <c r="K13" s="163" t="str">
        <f>VLOOKUP(E13,VIP!$A$2:$O15225,6,0)</f>
        <v>NO</v>
      </c>
      <c r="L13" s="147" t="s">
        <v>2215</v>
      </c>
      <c r="M13" s="174" t="s">
        <v>2540</v>
      </c>
      <c r="N13" s="96" t="s">
        <v>2448</v>
      </c>
      <c r="O13" s="163" t="s">
        <v>2450</v>
      </c>
      <c r="P13" s="166"/>
      <c r="Q13" s="175">
        <v>44385.438888888886</v>
      </c>
      <c r="R13" s="102"/>
      <c r="S13" s="102"/>
      <c r="T13" s="102"/>
      <c r="U13" s="78"/>
      <c r="V13" s="69"/>
    </row>
    <row r="14" spans="1:22" ht="18" x14ac:dyDescent="0.25">
      <c r="A14" s="163" t="str">
        <f>VLOOKUP(E14,'LISTADO ATM'!$A$2:$C$902,3,0)</f>
        <v>DISTRITO NACIONAL</v>
      </c>
      <c r="B14" s="112" t="s">
        <v>2639</v>
      </c>
      <c r="C14" s="97">
        <v>44414.739201388889</v>
      </c>
      <c r="D14" s="97" t="s">
        <v>2176</v>
      </c>
      <c r="E14" s="143">
        <v>589</v>
      </c>
      <c r="F14" s="163" t="str">
        <f>VLOOKUP(E14,VIP!$A$2:$O14776,2,0)</f>
        <v>DRBR23E</v>
      </c>
      <c r="G14" s="163" t="str">
        <f>VLOOKUP(E14,'LISTADO ATM'!$A$2:$B$901,2,0)</f>
        <v xml:space="preserve">ATM S/M Bravo San Vicente de Paul </v>
      </c>
      <c r="H14" s="163" t="str">
        <f>VLOOKUP(E14,VIP!$A$2:$O19737,7,FALSE)</f>
        <v>Si</v>
      </c>
      <c r="I14" s="163" t="str">
        <f>VLOOKUP(E14,VIP!$A$2:$O11702,8,FALSE)</f>
        <v>No</v>
      </c>
      <c r="J14" s="163" t="str">
        <f>VLOOKUP(E14,VIP!$A$2:$O11652,8,FALSE)</f>
        <v>No</v>
      </c>
      <c r="K14" s="163" t="str">
        <f>VLOOKUP(E14,VIP!$A$2:$O15226,6,0)</f>
        <v>NO</v>
      </c>
      <c r="L14" s="147" t="s">
        <v>2215</v>
      </c>
      <c r="M14" s="174" t="s">
        <v>2540</v>
      </c>
      <c r="N14" s="96" t="s">
        <v>2448</v>
      </c>
      <c r="O14" s="163" t="s">
        <v>2450</v>
      </c>
      <c r="P14" s="166"/>
      <c r="Q14" s="175">
        <v>44385.438888888886</v>
      </c>
      <c r="R14" s="102"/>
      <c r="S14" s="102"/>
      <c r="T14" s="102"/>
      <c r="U14" s="78"/>
      <c r="V14" s="69"/>
    </row>
    <row r="15" spans="1:22" ht="18" x14ac:dyDescent="0.25">
      <c r="A15" s="163" t="str">
        <f>VLOOKUP(E15,'LISTADO ATM'!$A$2:$C$902,3,0)</f>
        <v>NORTE</v>
      </c>
      <c r="B15" s="112" t="s">
        <v>2621</v>
      </c>
      <c r="C15" s="97">
        <v>44414.458738425928</v>
      </c>
      <c r="D15" s="97" t="s">
        <v>2177</v>
      </c>
      <c r="E15" s="143">
        <v>638</v>
      </c>
      <c r="F15" s="163" t="str">
        <f>VLOOKUP(E15,VIP!$A$2:$O14771,2,0)</f>
        <v>DRBR638</v>
      </c>
      <c r="G15" s="163" t="str">
        <f>VLOOKUP(E15,'LISTADO ATM'!$A$2:$B$901,2,0)</f>
        <v xml:space="preserve">ATM S/M Yoma </v>
      </c>
      <c r="H15" s="163" t="str">
        <f>VLOOKUP(E15,VIP!$A$2:$O19732,7,FALSE)</f>
        <v>Si</v>
      </c>
      <c r="I15" s="163" t="str">
        <f>VLOOKUP(E15,VIP!$A$2:$O11697,8,FALSE)</f>
        <v>Si</v>
      </c>
      <c r="J15" s="163" t="str">
        <f>VLOOKUP(E15,VIP!$A$2:$O11647,8,FALSE)</f>
        <v>Si</v>
      </c>
      <c r="K15" s="163" t="str">
        <f>VLOOKUP(E15,VIP!$A$2:$O15221,6,0)</f>
        <v>NO</v>
      </c>
      <c r="L15" s="147" t="s">
        <v>2215</v>
      </c>
      <c r="M15" s="174" t="s">
        <v>2540</v>
      </c>
      <c r="N15" s="96" t="s">
        <v>2448</v>
      </c>
      <c r="O15" s="163" t="s">
        <v>2588</v>
      </c>
      <c r="P15" s="166"/>
      <c r="Q15" s="175">
        <v>44385.438888888886</v>
      </c>
      <c r="R15" s="102"/>
      <c r="S15" s="102"/>
      <c r="T15" s="102"/>
      <c r="U15" s="78"/>
      <c r="V15" s="69"/>
    </row>
    <row r="16" spans="1:22" ht="18" x14ac:dyDescent="0.25">
      <c r="A16" s="163" t="str">
        <f>VLOOKUP(E16,'LISTADO ATM'!$A$2:$C$902,3,0)</f>
        <v>DISTRITO NACIONAL</v>
      </c>
      <c r="B16" s="112" t="s">
        <v>2653</v>
      </c>
      <c r="C16" s="97">
        <v>44414.90902777778</v>
      </c>
      <c r="D16" s="97" t="s">
        <v>2176</v>
      </c>
      <c r="E16" s="143">
        <v>694</v>
      </c>
      <c r="F16" s="163" t="str">
        <f>VLOOKUP(E16,VIP!$A$2:$O14780,2,0)</f>
        <v>DRBR694</v>
      </c>
      <c r="G16" s="163" t="str">
        <f>VLOOKUP(E16,'LISTADO ATM'!$A$2:$B$901,2,0)</f>
        <v>ATM Optica 27 de Febrero</v>
      </c>
      <c r="H16" s="163" t="str">
        <f>VLOOKUP(E16,VIP!$A$2:$O19741,7,FALSE)</f>
        <v>Si</v>
      </c>
      <c r="I16" s="163" t="str">
        <f>VLOOKUP(E16,VIP!$A$2:$O11706,8,FALSE)</f>
        <v>Si</v>
      </c>
      <c r="J16" s="163" t="str">
        <f>VLOOKUP(E16,VIP!$A$2:$O11656,8,FALSE)</f>
        <v>Si</v>
      </c>
      <c r="K16" s="163" t="str">
        <f>VLOOKUP(E16,VIP!$A$2:$O15230,6,0)</f>
        <v>NO</v>
      </c>
      <c r="L16" s="147" t="s">
        <v>2215</v>
      </c>
      <c r="M16" s="174" t="s">
        <v>2540</v>
      </c>
      <c r="N16" s="96" t="s">
        <v>2448</v>
      </c>
      <c r="O16" s="163" t="s">
        <v>2450</v>
      </c>
      <c r="P16" s="171"/>
      <c r="Q16" s="175">
        <v>44385.438888888886</v>
      </c>
      <c r="R16" s="102"/>
      <c r="S16" s="102"/>
      <c r="T16" s="102"/>
      <c r="U16" s="78"/>
      <c r="V16" s="69"/>
    </row>
    <row r="17" spans="1:22" ht="18" x14ac:dyDescent="0.25">
      <c r="A17" s="163" t="str">
        <f>VLOOKUP(E17,'LISTADO ATM'!$A$2:$C$902,3,0)</f>
        <v>NORTE</v>
      </c>
      <c r="B17" s="112" t="s">
        <v>2644</v>
      </c>
      <c r="C17" s="97">
        <v>44414.914675925924</v>
      </c>
      <c r="D17" s="97" t="s">
        <v>2177</v>
      </c>
      <c r="E17" s="143">
        <v>747</v>
      </c>
      <c r="F17" s="163" t="str">
        <f>VLOOKUP(E17,VIP!$A$2:$O14771,2,0)</f>
        <v>DRBR200</v>
      </c>
      <c r="G17" s="163" t="str">
        <f>VLOOKUP(E17,'LISTADO ATM'!$A$2:$B$901,2,0)</f>
        <v xml:space="preserve">ATM Club BR (Santiago) </v>
      </c>
      <c r="H17" s="163" t="str">
        <f>VLOOKUP(E17,VIP!$A$2:$O19732,7,FALSE)</f>
        <v>Si</v>
      </c>
      <c r="I17" s="163" t="str">
        <f>VLOOKUP(E17,VIP!$A$2:$O11697,8,FALSE)</f>
        <v>Si</v>
      </c>
      <c r="J17" s="163" t="str">
        <f>VLOOKUP(E17,VIP!$A$2:$O11647,8,FALSE)</f>
        <v>Si</v>
      </c>
      <c r="K17" s="163" t="str">
        <f>VLOOKUP(E17,VIP!$A$2:$O15221,6,0)</f>
        <v>SI</v>
      </c>
      <c r="L17" s="147" t="s">
        <v>2215</v>
      </c>
      <c r="M17" s="174" t="s">
        <v>2540</v>
      </c>
      <c r="N17" s="96" t="s">
        <v>2448</v>
      </c>
      <c r="O17" s="163" t="s">
        <v>2620</v>
      </c>
      <c r="P17" s="170"/>
      <c r="Q17" s="175">
        <v>44385.438888888886</v>
      </c>
      <c r="R17" s="102"/>
      <c r="S17" s="102"/>
      <c r="T17" s="102"/>
      <c r="U17" s="78"/>
      <c r="V17" s="69"/>
    </row>
    <row r="18" spans="1:22" ht="18" x14ac:dyDescent="0.25">
      <c r="A18" s="163" t="str">
        <f>VLOOKUP(E18,'LISTADO ATM'!$A$2:$C$902,3,0)</f>
        <v>DISTRITO NACIONAL</v>
      </c>
      <c r="B18" s="112" t="s">
        <v>2673</v>
      </c>
      <c r="C18" s="97">
        <v>44415.321342592593</v>
      </c>
      <c r="D18" s="97" t="s">
        <v>2176</v>
      </c>
      <c r="E18" s="143">
        <v>113</v>
      </c>
      <c r="F18" s="163" t="str">
        <f>VLOOKUP(E18,VIP!$A$2:$O14778,2,0)</f>
        <v>DRBR113</v>
      </c>
      <c r="G18" s="163" t="str">
        <f>VLOOKUP(E18,'LISTADO ATM'!$A$2:$B$901,2,0)</f>
        <v xml:space="preserve">ATM Autoservicio Atalaya del Mar </v>
      </c>
      <c r="H18" s="163" t="str">
        <f>VLOOKUP(E18,VIP!$A$2:$O19739,7,FALSE)</f>
        <v>Si</v>
      </c>
      <c r="I18" s="163" t="str">
        <f>VLOOKUP(E18,VIP!$A$2:$O11704,8,FALSE)</f>
        <v>No</v>
      </c>
      <c r="J18" s="163" t="str">
        <f>VLOOKUP(E18,VIP!$A$2:$O11654,8,FALSE)</f>
        <v>No</v>
      </c>
      <c r="K18" s="163" t="str">
        <f>VLOOKUP(E18,VIP!$A$2:$O15228,6,0)</f>
        <v>NO</v>
      </c>
      <c r="L18" s="147" t="s">
        <v>2215</v>
      </c>
      <c r="M18" s="174" t="s">
        <v>2540</v>
      </c>
      <c r="N18" s="96" t="s">
        <v>2448</v>
      </c>
      <c r="O18" s="163" t="s">
        <v>2450</v>
      </c>
      <c r="P18" s="170"/>
      <c r="Q18" s="175">
        <v>44385.609027777777</v>
      </c>
      <c r="R18" s="102"/>
      <c r="S18" s="102"/>
      <c r="T18" s="102"/>
      <c r="U18" s="78"/>
      <c r="V18" s="69"/>
    </row>
    <row r="19" spans="1:22" s="130" customFormat="1" ht="18" x14ac:dyDescent="0.25">
      <c r="A19" s="170" t="str">
        <f>VLOOKUP(E19,'LISTADO ATM'!$A$2:$C$902,3,0)</f>
        <v>DISTRITO NACIONAL</v>
      </c>
      <c r="B19" s="112" t="s">
        <v>2649</v>
      </c>
      <c r="C19" s="97">
        <v>44414.911469907405</v>
      </c>
      <c r="D19" s="97" t="s">
        <v>2176</v>
      </c>
      <c r="E19" s="143">
        <v>239</v>
      </c>
      <c r="F19" s="170" t="str">
        <f>VLOOKUP(E19,VIP!$A$2:$O14776,2,0)</f>
        <v>DRBR239</v>
      </c>
      <c r="G19" s="170" t="str">
        <f>VLOOKUP(E19,'LISTADO ATM'!$A$2:$B$901,2,0)</f>
        <v xml:space="preserve">ATM Autobanco Charles de Gaulle </v>
      </c>
      <c r="H19" s="170" t="str">
        <f>VLOOKUP(E19,VIP!$A$2:$O19737,7,FALSE)</f>
        <v>Si</v>
      </c>
      <c r="I19" s="170" t="str">
        <f>VLOOKUP(E19,VIP!$A$2:$O11702,8,FALSE)</f>
        <v>Si</v>
      </c>
      <c r="J19" s="170" t="str">
        <f>VLOOKUP(E19,VIP!$A$2:$O11652,8,FALSE)</f>
        <v>Si</v>
      </c>
      <c r="K19" s="170" t="str">
        <f>VLOOKUP(E19,VIP!$A$2:$O15226,6,0)</f>
        <v>SI</v>
      </c>
      <c r="L19" s="147" t="s">
        <v>2215</v>
      </c>
      <c r="M19" s="174" t="s">
        <v>2540</v>
      </c>
      <c r="N19" s="96" t="s">
        <v>2448</v>
      </c>
      <c r="O19" s="170" t="s">
        <v>2450</v>
      </c>
      <c r="P19" s="170"/>
      <c r="Q19" s="175">
        <v>44385.609027777777</v>
      </c>
      <c r="U19" s="78"/>
      <c r="V19" s="69"/>
    </row>
    <row r="20" spans="1:22" ht="18" x14ac:dyDescent="0.25">
      <c r="A20" s="163" t="str">
        <f>VLOOKUP(E20,'LISTADO ATM'!$A$2:$C$902,3,0)</f>
        <v>DISTRITO NACIONAL</v>
      </c>
      <c r="B20" s="112" t="s">
        <v>2648</v>
      </c>
      <c r="C20" s="97">
        <v>44414.912164351852</v>
      </c>
      <c r="D20" s="97" t="s">
        <v>2176</v>
      </c>
      <c r="E20" s="143">
        <v>244</v>
      </c>
      <c r="F20" s="163" t="str">
        <f>VLOOKUP(E20,VIP!$A$2:$O14775,2,0)</f>
        <v>DRBR244</v>
      </c>
      <c r="G20" s="163" t="str">
        <f>VLOOKUP(E20,'LISTADO ATM'!$A$2:$B$901,2,0)</f>
        <v xml:space="preserve">ATM Ministerio de Hacienda (antiguo Finanzas) </v>
      </c>
      <c r="H20" s="163" t="str">
        <f>VLOOKUP(E20,VIP!$A$2:$O19736,7,FALSE)</f>
        <v>Si</v>
      </c>
      <c r="I20" s="163" t="str">
        <f>VLOOKUP(E20,VIP!$A$2:$O11701,8,FALSE)</f>
        <v>Si</v>
      </c>
      <c r="J20" s="163" t="str">
        <f>VLOOKUP(E20,VIP!$A$2:$O11651,8,FALSE)</f>
        <v>Si</v>
      </c>
      <c r="K20" s="163" t="str">
        <f>VLOOKUP(E20,VIP!$A$2:$O15225,6,0)</f>
        <v>NO</v>
      </c>
      <c r="L20" s="147" t="s">
        <v>2215</v>
      </c>
      <c r="M20" s="174" t="s">
        <v>2540</v>
      </c>
      <c r="N20" s="96" t="s">
        <v>2448</v>
      </c>
      <c r="O20" s="163" t="s">
        <v>2450</v>
      </c>
      <c r="P20" s="167"/>
      <c r="Q20" s="175">
        <v>44385.609027777777</v>
      </c>
      <c r="R20" s="102"/>
      <c r="S20" s="102"/>
      <c r="T20" s="102"/>
      <c r="U20" s="78"/>
      <c r="V20" s="69"/>
    </row>
    <row r="21" spans="1:22" ht="18" x14ac:dyDescent="0.25">
      <c r="A21" s="163" t="str">
        <f>VLOOKUP(E21,'LISTADO ATM'!$A$2:$C$902,3,0)</f>
        <v>NORTE</v>
      </c>
      <c r="B21" s="112" t="s">
        <v>2677</v>
      </c>
      <c r="C21" s="97">
        <v>44415.401134259257</v>
      </c>
      <c r="D21" s="97" t="s">
        <v>2177</v>
      </c>
      <c r="E21" s="143">
        <v>261</v>
      </c>
      <c r="F21" s="163" t="str">
        <f>VLOOKUP(E21,VIP!$A$2:$O14782,2,0)</f>
        <v>DRBR261</v>
      </c>
      <c r="G21" s="163" t="str">
        <f>VLOOKUP(E21,'LISTADO ATM'!$A$2:$B$901,2,0)</f>
        <v xml:space="preserve">ATM UNP Aeropuerto Cibao (Santiago) </v>
      </c>
      <c r="H21" s="163" t="str">
        <f>VLOOKUP(E21,VIP!$A$2:$O19743,7,FALSE)</f>
        <v>Si</v>
      </c>
      <c r="I21" s="163" t="str">
        <f>VLOOKUP(E21,VIP!$A$2:$O11708,8,FALSE)</f>
        <v>Si</v>
      </c>
      <c r="J21" s="163" t="str">
        <f>VLOOKUP(E21,VIP!$A$2:$O11658,8,FALSE)</f>
        <v>Si</v>
      </c>
      <c r="K21" s="163" t="str">
        <f>VLOOKUP(E21,VIP!$A$2:$O15232,6,0)</f>
        <v>NO</v>
      </c>
      <c r="L21" s="147" t="s">
        <v>2215</v>
      </c>
      <c r="M21" s="174" t="s">
        <v>2540</v>
      </c>
      <c r="N21" s="96" t="s">
        <v>2448</v>
      </c>
      <c r="O21" s="163" t="s">
        <v>2588</v>
      </c>
      <c r="P21" s="171"/>
      <c r="Q21" s="175">
        <v>44385.609027777777</v>
      </c>
      <c r="R21" s="102"/>
      <c r="S21" s="102"/>
      <c r="T21" s="102"/>
      <c r="U21" s="78"/>
      <c r="V21" s="69"/>
    </row>
    <row r="22" spans="1:22" ht="18" x14ac:dyDescent="0.25">
      <c r="A22" s="163" t="str">
        <f>VLOOKUP(E22,'LISTADO ATM'!$A$2:$C$902,3,0)</f>
        <v>ESTE</v>
      </c>
      <c r="B22" s="112" t="s">
        <v>2685</v>
      </c>
      <c r="C22" s="97">
        <v>44415.445173611108</v>
      </c>
      <c r="D22" s="97" t="s">
        <v>2176</v>
      </c>
      <c r="E22" s="143">
        <v>366</v>
      </c>
      <c r="F22" s="163" t="str">
        <f>VLOOKUP(E22,VIP!$A$2:$O14790,2,0)</f>
        <v>DRBR366</v>
      </c>
      <c r="G22" s="163" t="str">
        <f>VLOOKUP(E22,'LISTADO ATM'!$A$2:$B$901,2,0)</f>
        <v>ATM Oficina Boulevard (Higuey) II</v>
      </c>
      <c r="H22" s="163" t="str">
        <f>VLOOKUP(E22,VIP!$A$2:$O19751,7,FALSE)</f>
        <v>N/A</v>
      </c>
      <c r="I22" s="163" t="str">
        <f>VLOOKUP(E22,VIP!$A$2:$O11716,8,FALSE)</f>
        <v>N/A</v>
      </c>
      <c r="J22" s="163" t="str">
        <f>VLOOKUP(E22,VIP!$A$2:$O11666,8,FALSE)</f>
        <v>N/A</v>
      </c>
      <c r="K22" s="163" t="str">
        <f>VLOOKUP(E22,VIP!$A$2:$O15240,6,0)</f>
        <v>N/A</v>
      </c>
      <c r="L22" s="147" t="s">
        <v>2215</v>
      </c>
      <c r="M22" s="174" t="s">
        <v>2540</v>
      </c>
      <c r="N22" s="96" t="s">
        <v>2448</v>
      </c>
      <c r="O22" s="163" t="s">
        <v>2450</v>
      </c>
      <c r="P22" s="170"/>
      <c r="Q22" s="175">
        <v>44385.609027777777</v>
      </c>
      <c r="R22" s="102"/>
      <c r="S22" s="102"/>
      <c r="T22" s="102"/>
      <c r="U22" s="78"/>
      <c r="V22" s="69"/>
    </row>
    <row r="23" spans="1:22" ht="18" x14ac:dyDescent="0.25">
      <c r="A23" s="163" t="str">
        <f>VLOOKUP(E23,'LISTADO ATM'!$A$2:$C$902,3,0)</f>
        <v>NORTE</v>
      </c>
      <c r="B23" s="112" t="s">
        <v>2678</v>
      </c>
      <c r="C23" s="97">
        <v>44415.402118055557</v>
      </c>
      <c r="D23" s="97" t="s">
        <v>2177</v>
      </c>
      <c r="E23" s="143">
        <v>370</v>
      </c>
      <c r="F23" s="163" t="str">
        <f>VLOOKUP(E23,VIP!$A$2:$O14783,2,0)</f>
        <v>DRBR370</v>
      </c>
      <c r="G23" s="163" t="str">
        <f>VLOOKUP(E23,'LISTADO ATM'!$A$2:$B$901,2,0)</f>
        <v>ATM Oficina Cruce de Imbert II (puerto Plata)</v>
      </c>
      <c r="H23" s="163" t="str">
        <f>VLOOKUP(E23,VIP!$A$2:$O19744,7,FALSE)</f>
        <v>N/A</v>
      </c>
      <c r="I23" s="163" t="str">
        <f>VLOOKUP(E23,VIP!$A$2:$O11709,8,FALSE)</f>
        <v>N/A</v>
      </c>
      <c r="J23" s="163" t="str">
        <f>VLOOKUP(E23,VIP!$A$2:$O11659,8,FALSE)</f>
        <v>N/A</v>
      </c>
      <c r="K23" s="163" t="str">
        <f>VLOOKUP(E23,VIP!$A$2:$O15233,6,0)</f>
        <v>N/A</v>
      </c>
      <c r="L23" s="147" t="s">
        <v>2215</v>
      </c>
      <c r="M23" s="174" t="s">
        <v>2540</v>
      </c>
      <c r="N23" s="96" t="s">
        <v>2448</v>
      </c>
      <c r="O23" s="163" t="s">
        <v>2588</v>
      </c>
      <c r="P23" s="176"/>
      <c r="Q23" s="175">
        <v>44385.609027777777</v>
      </c>
      <c r="R23" s="102"/>
      <c r="S23" s="102"/>
      <c r="T23" s="102"/>
      <c r="U23" s="78"/>
      <c r="V23" s="69"/>
    </row>
    <row r="24" spans="1:22" s="130" customFormat="1" ht="18" x14ac:dyDescent="0.25">
      <c r="A24" s="166" t="str">
        <f>VLOOKUP(E24,'LISTADO ATM'!$A$2:$C$902,3,0)</f>
        <v>NORTE</v>
      </c>
      <c r="B24" s="112" t="s">
        <v>2647</v>
      </c>
      <c r="C24" s="97">
        <v>44414.912951388891</v>
      </c>
      <c r="D24" s="97" t="s">
        <v>2177</v>
      </c>
      <c r="E24" s="143">
        <v>510</v>
      </c>
      <c r="F24" s="166" t="str">
        <f>VLOOKUP(E24,VIP!$A$2:$O14774,2,0)</f>
        <v>DRBR510</v>
      </c>
      <c r="G24" s="166" t="str">
        <f>VLOOKUP(E24,'LISTADO ATM'!$A$2:$B$901,2,0)</f>
        <v xml:space="preserve">ATM Ferretería Bellón (Santiago) </v>
      </c>
      <c r="H24" s="166" t="str">
        <f>VLOOKUP(E24,VIP!$A$2:$O19735,7,FALSE)</f>
        <v>Si</v>
      </c>
      <c r="I24" s="166" t="str">
        <f>VLOOKUP(E24,VIP!$A$2:$O11700,8,FALSE)</f>
        <v>Si</v>
      </c>
      <c r="J24" s="166" t="str">
        <f>VLOOKUP(E24,VIP!$A$2:$O11650,8,FALSE)</f>
        <v>Si</v>
      </c>
      <c r="K24" s="166" t="str">
        <f>VLOOKUP(E24,VIP!$A$2:$O15224,6,0)</f>
        <v>NO</v>
      </c>
      <c r="L24" s="147" t="s">
        <v>2215</v>
      </c>
      <c r="M24" s="174" t="s">
        <v>2540</v>
      </c>
      <c r="N24" s="96" t="s">
        <v>2448</v>
      </c>
      <c r="O24" s="166" t="s">
        <v>2620</v>
      </c>
      <c r="P24" s="176"/>
      <c r="Q24" s="175">
        <v>44385.609027777777</v>
      </c>
      <c r="U24" s="78"/>
      <c r="V24" s="69"/>
    </row>
    <row r="25" spans="1:22" s="130" customFormat="1" ht="18" x14ac:dyDescent="0.25">
      <c r="A25" s="166" t="str">
        <f>VLOOKUP(E25,'LISTADO ATM'!$A$2:$C$902,3,0)</f>
        <v>DISTRITO NACIONAL</v>
      </c>
      <c r="B25" s="112" t="s">
        <v>2646</v>
      </c>
      <c r="C25" s="97">
        <v>44414.913645833331</v>
      </c>
      <c r="D25" s="97" t="s">
        <v>2176</v>
      </c>
      <c r="E25" s="143">
        <v>517</v>
      </c>
      <c r="F25" s="166" t="str">
        <f>VLOOKUP(E25,VIP!$A$2:$O14773,2,0)</f>
        <v>DRBR517</v>
      </c>
      <c r="G25" s="166" t="str">
        <f>VLOOKUP(E25,'LISTADO ATM'!$A$2:$B$901,2,0)</f>
        <v xml:space="preserve">ATM Autobanco Oficina Sans Soucí </v>
      </c>
      <c r="H25" s="166" t="str">
        <f>VLOOKUP(E25,VIP!$A$2:$O19734,7,FALSE)</f>
        <v>Si</v>
      </c>
      <c r="I25" s="166" t="str">
        <f>VLOOKUP(E25,VIP!$A$2:$O11699,8,FALSE)</f>
        <v>Si</v>
      </c>
      <c r="J25" s="166" t="str">
        <f>VLOOKUP(E25,VIP!$A$2:$O11649,8,FALSE)</f>
        <v>Si</v>
      </c>
      <c r="K25" s="166" t="str">
        <f>VLOOKUP(E25,VIP!$A$2:$O15223,6,0)</f>
        <v>SI</v>
      </c>
      <c r="L25" s="147" t="s">
        <v>2215</v>
      </c>
      <c r="M25" s="174" t="s">
        <v>2540</v>
      </c>
      <c r="N25" s="96" t="s">
        <v>2448</v>
      </c>
      <c r="O25" s="166" t="s">
        <v>2450</v>
      </c>
      <c r="P25" s="168"/>
      <c r="Q25" s="175">
        <v>44385.609027777777</v>
      </c>
      <c r="U25" s="78"/>
      <c r="V25" s="69"/>
    </row>
    <row r="26" spans="1:22" s="130" customFormat="1" ht="18" x14ac:dyDescent="0.25">
      <c r="A26" s="166" t="str">
        <f>VLOOKUP(E26,'LISTADO ATM'!$A$2:$C$902,3,0)</f>
        <v>NORTE</v>
      </c>
      <c r="B26" s="112" t="s">
        <v>2680</v>
      </c>
      <c r="C26" s="97">
        <v>44415.411898148152</v>
      </c>
      <c r="D26" s="97" t="s">
        <v>2177</v>
      </c>
      <c r="E26" s="143">
        <v>518</v>
      </c>
      <c r="F26" s="166" t="str">
        <f>VLOOKUP(E26,VIP!$A$2:$O14785,2,0)</f>
        <v>DRBR518</v>
      </c>
      <c r="G26" s="166" t="str">
        <f>VLOOKUP(E26,'LISTADO ATM'!$A$2:$B$901,2,0)</f>
        <v xml:space="preserve">ATM Autobanco Los Alamos </v>
      </c>
      <c r="H26" s="166" t="str">
        <f>VLOOKUP(E26,VIP!$A$2:$O19746,7,FALSE)</f>
        <v>Si</v>
      </c>
      <c r="I26" s="166" t="str">
        <f>VLOOKUP(E26,VIP!$A$2:$O11711,8,FALSE)</f>
        <v>Si</v>
      </c>
      <c r="J26" s="166" t="str">
        <f>VLOOKUP(E26,VIP!$A$2:$O11661,8,FALSE)</f>
        <v>Si</v>
      </c>
      <c r="K26" s="166" t="str">
        <f>VLOOKUP(E26,VIP!$A$2:$O15235,6,0)</f>
        <v>NO</v>
      </c>
      <c r="L26" s="147" t="s">
        <v>2215</v>
      </c>
      <c r="M26" s="174" t="s">
        <v>2540</v>
      </c>
      <c r="N26" s="96" t="s">
        <v>2448</v>
      </c>
      <c r="O26" s="166" t="s">
        <v>2588</v>
      </c>
      <c r="P26" s="173"/>
      <c r="Q26" s="175">
        <v>44385.609027777777</v>
      </c>
      <c r="U26" s="78"/>
      <c r="V26" s="69"/>
    </row>
    <row r="27" spans="1:22" s="130" customFormat="1" ht="18" x14ac:dyDescent="0.25">
      <c r="A27" s="166" t="str">
        <f>VLOOKUP(E27,'LISTADO ATM'!$A$2:$C$902,3,0)</f>
        <v>DISTRITO NACIONAL</v>
      </c>
      <c r="B27" s="112" t="s">
        <v>2628</v>
      </c>
      <c r="C27" s="97">
        <v>44414.635509259257</v>
      </c>
      <c r="D27" s="97" t="s">
        <v>2176</v>
      </c>
      <c r="E27" s="143">
        <v>541</v>
      </c>
      <c r="F27" s="166" t="str">
        <f>VLOOKUP(E27,VIP!$A$2:$O14773,2,0)</f>
        <v>DRBR541</v>
      </c>
      <c r="G27" s="166" t="str">
        <f>VLOOKUP(E27,'LISTADO ATM'!$A$2:$B$901,2,0)</f>
        <v xml:space="preserve">ATM Oficina Sambil II </v>
      </c>
      <c r="H27" s="166" t="str">
        <f>VLOOKUP(E27,VIP!$A$2:$O19734,7,FALSE)</f>
        <v>Si</v>
      </c>
      <c r="I27" s="166" t="str">
        <f>VLOOKUP(E27,VIP!$A$2:$O11699,8,FALSE)</f>
        <v>Si</v>
      </c>
      <c r="J27" s="166" t="str">
        <f>VLOOKUP(E27,VIP!$A$2:$O11649,8,FALSE)</f>
        <v>Si</v>
      </c>
      <c r="K27" s="166" t="str">
        <f>VLOOKUP(E27,VIP!$A$2:$O15223,6,0)</f>
        <v>SI</v>
      </c>
      <c r="L27" s="147" t="s">
        <v>2215</v>
      </c>
      <c r="M27" s="174" t="s">
        <v>2540</v>
      </c>
      <c r="N27" s="96" t="s">
        <v>2448</v>
      </c>
      <c r="O27" s="166" t="s">
        <v>2450</v>
      </c>
      <c r="P27" s="176"/>
      <c r="Q27" s="175">
        <v>44385.609027777777</v>
      </c>
      <c r="U27" s="78"/>
      <c r="V27" s="69"/>
    </row>
    <row r="28" spans="1:22" s="130" customFormat="1" ht="18" x14ac:dyDescent="0.25">
      <c r="A28" s="166" t="str">
        <f>VLOOKUP(E28,'LISTADO ATM'!$A$2:$C$902,3,0)</f>
        <v>DISTRITO NACIONAL</v>
      </c>
      <c r="B28" s="112" t="s">
        <v>2626</v>
      </c>
      <c r="C28" s="97">
        <v>44414.636967592596</v>
      </c>
      <c r="D28" s="97" t="s">
        <v>2176</v>
      </c>
      <c r="E28" s="143">
        <v>575</v>
      </c>
      <c r="F28" s="166" t="str">
        <f>VLOOKUP(E28,VIP!$A$2:$O14770,2,0)</f>
        <v>DRBR16P</v>
      </c>
      <c r="G28" s="166" t="str">
        <f>VLOOKUP(E28,'LISTADO ATM'!$A$2:$B$901,2,0)</f>
        <v xml:space="preserve">ATM EDESUR Tiradentes </v>
      </c>
      <c r="H28" s="166" t="str">
        <f>VLOOKUP(E28,VIP!$A$2:$O19731,7,FALSE)</f>
        <v>Si</v>
      </c>
      <c r="I28" s="166" t="str">
        <f>VLOOKUP(E28,VIP!$A$2:$O11696,8,FALSE)</f>
        <v>Si</v>
      </c>
      <c r="J28" s="166" t="str">
        <f>VLOOKUP(E28,VIP!$A$2:$O11646,8,FALSE)</f>
        <v>Si</v>
      </c>
      <c r="K28" s="166" t="str">
        <f>VLOOKUP(E28,VIP!$A$2:$O15220,6,0)</f>
        <v>NO</v>
      </c>
      <c r="L28" s="147" t="s">
        <v>2215</v>
      </c>
      <c r="M28" s="174" t="s">
        <v>2540</v>
      </c>
      <c r="N28" s="96" t="s">
        <v>2448</v>
      </c>
      <c r="O28" s="166" t="s">
        <v>2450</v>
      </c>
      <c r="P28" s="176"/>
      <c r="Q28" s="175">
        <v>44385.609027777777</v>
      </c>
      <c r="U28" s="78"/>
      <c r="V28" s="69"/>
    </row>
    <row r="29" spans="1:22" s="130" customFormat="1" ht="18" x14ac:dyDescent="0.25">
      <c r="A29" s="166" t="str">
        <f>VLOOKUP(E29,'LISTADO ATM'!$A$2:$C$902,3,0)</f>
        <v>DISTRITO NACIONAL</v>
      </c>
      <c r="B29" s="112" t="s">
        <v>2617</v>
      </c>
      <c r="C29" s="97">
        <v>44413.570543981485</v>
      </c>
      <c r="D29" s="97" t="s">
        <v>2176</v>
      </c>
      <c r="E29" s="143">
        <v>639</v>
      </c>
      <c r="F29" s="166" t="str">
        <f>VLOOKUP(E29,VIP!$A$2:$O14893,2,0)</f>
        <v>DRBR639</v>
      </c>
      <c r="G29" s="166" t="str">
        <f>VLOOKUP(E29,'LISTADO ATM'!$A$2:$B$901,2,0)</f>
        <v xml:space="preserve">ATM Comisión Militar MOPC </v>
      </c>
      <c r="H29" s="166" t="str">
        <f>VLOOKUP(E29,VIP!$A$2:$O19854,7,FALSE)</f>
        <v>Si</v>
      </c>
      <c r="I29" s="166" t="str">
        <f>VLOOKUP(E29,VIP!$A$2:$O11819,8,FALSE)</f>
        <v>Si</v>
      </c>
      <c r="J29" s="166" t="str">
        <f>VLOOKUP(E29,VIP!$A$2:$O11769,8,FALSE)</f>
        <v>Si</v>
      </c>
      <c r="K29" s="166" t="str">
        <f>VLOOKUP(E29,VIP!$A$2:$O15343,6,0)</f>
        <v>NO</v>
      </c>
      <c r="L29" s="147" t="s">
        <v>2215</v>
      </c>
      <c r="M29" s="174" t="s">
        <v>2540</v>
      </c>
      <c r="N29" s="96" t="s">
        <v>2448</v>
      </c>
      <c r="O29" s="166" t="s">
        <v>2450</v>
      </c>
      <c r="P29" s="96"/>
      <c r="Q29" s="175">
        <v>44385.609027777777</v>
      </c>
      <c r="U29" s="78"/>
      <c r="V29" s="69"/>
    </row>
    <row r="30" spans="1:22" s="130" customFormat="1" ht="18" x14ac:dyDescent="0.25">
      <c r="A30" s="166" t="str">
        <f>VLOOKUP(E30,'LISTADO ATM'!$A$2:$C$902,3,0)</f>
        <v>DISTRITO NACIONAL</v>
      </c>
      <c r="B30" s="112" t="s">
        <v>2638</v>
      </c>
      <c r="C30" s="97">
        <v>44414.739803240744</v>
      </c>
      <c r="D30" s="97" t="s">
        <v>2176</v>
      </c>
      <c r="E30" s="143">
        <v>800</v>
      </c>
      <c r="F30" s="166" t="str">
        <f>VLOOKUP(E30,VIP!$A$2:$O14775,2,0)</f>
        <v>DRBR800</v>
      </c>
      <c r="G30" s="166" t="str">
        <f>VLOOKUP(E30,'LISTADO ATM'!$A$2:$B$901,2,0)</f>
        <v xml:space="preserve">ATM Estación Next Dipsa Pedro Livio Cedeño </v>
      </c>
      <c r="H30" s="166" t="str">
        <f>VLOOKUP(E30,VIP!$A$2:$O19736,7,FALSE)</f>
        <v>Si</v>
      </c>
      <c r="I30" s="166" t="str">
        <f>VLOOKUP(E30,VIP!$A$2:$O11701,8,FALSE)</f>
        <v>Si</v>
      </c>
      <c r="J30" s="166" t="str">
        <f>VLOOKUP(E30,VIP!$A$2:$O11651,8,FALSE)</f>
        <v>Si</v>
      </c>
      <c r="K30" s="166" t="str">
        <f>VLOOKUP(E30,VIP!$A$2:$O15225,6,0)</f>
        <v>NO</v>
      </c>
      <c r="L30" s="147" t="s">
        <v>2215</v>
      </c>
      <c r="M30" s="174" t="s">
        <v>2540</v>
      </c>
      <c r="N30" s="96" t="s">
        <v>2448</v>
      </c>
      <c r="O30" s="166" t="s">
        <v>2450</v>
      </c>
      <c r="P30" s="168"/>
      <c r="Q30" s="175">
        <v>44385.609027777777</v>
      </c>
      <c r="U30" s="78"/>
      <c r="V30" s="69"/>
    </row>
    <row r="31" spans="1:22" s="130" customFormat="1" ht="18" x14ac:dyDescent="0.25">
      <c r="A31" s="166" t="str">
        <f>VLOOKUP(E31,'LISTADO ATM'!$A$2:$C$902,3,0)</f>
        <v>DISTRITO NACIONAL</v>
      </c>
      <c r="B31" s="112" t="s">
        <v>2645</v>
      </c>
      <c r="C31" s="97">
        <v>44414.914201388892</v>
      </c>
      <c r="D31" s="97" t="s">
        <v>2176</v>
      </c>
      <c r="E31" s="143">
        <v>961</v>
      </c>
      <c r="F31" s="166" t="str">
        <f>VLOOKUP(E31,VIP!$A$2:$O14772,2,0)</f>
        <v>DRBR03H</v>
      </c>
      <c r="G31" s="166" t="str">
        <f>VLOOKUP(E31,'LISTADO ATM'!$A$2:$B$901,2,0)</f>
        <v xml:space="preserve">ATM Listín Diario </v>
      </c>
      <c r="H31" s="166" t="str">
        <f>VLOOKUP(E31,VIP!$A$2:$O19733,7,FALSE)</f>
        <v>Si</v>
      </c>
      <c r="I31" s="166" t="str">
        <f>VLOOKUP(E31,VIP!$A$2:$O11698,8,FALSE)</f>
        <v>Si</v>
      </c>
      <c r="J31" s="166" t="str">
        <f>VLOOKUP(E31,VIP!$A$2:$O11648,8,FALSE)</f>
        <v>Si</v>
      </c>
      <c r="K31" s="166" t="str">
        <f>VLOOKUP(E31,VIP!$A$2:$O15222,6,0)</f>
        <v>NO</v>
      </c>
      <c r="L31" s="147" t="s">
        <v>2215</v>
      </c>
      <c r="M31" s="174" t="s">
        <v>2540</v>
      </c>
      <c r="N31" s="96" t="s">
        <v>2448</v>
      </c>
      <c r="O31" s="166" t="s">
        <v>2450</v>
      </c>
      <c r="P31" s="173"/>
      <c r="Q31" s="175">
        <v>44385.609027777777</v>
      </c>
      <c r="U31" s="78"/>
      <c r="V31" s="69"/>
    </row>
    <row r="32" spans="1:22" s="130" customFormat="1" ht="18" x14ac:dyDescent="0.25">
      <c r="A32" s="166" t="str">
        <f>VLOOKUP(E32,'LISTADO ATM'!$A$2:$C$902,3,0)</f>
        <v>NORTE</v>
      </c>
      <c r="B32" s="112" t="s">
        <v>2760</v>
      </c>
      <c r="C32" s="97">
        <v>44415.595891203702</v>
      </c>
      <c r="D32" s="97" t="s">
        <v>2464</v>
      </c>
      <c r="E32" s="143">
        <v>63</v>
      </c>
      <c r="F32" s="166" t="str">
        <f>VLOOKUP(E32,VIP!$A$2:$O14855,2,0)</f>
        <v>DRBR063</v>
      </c>
      <c r="G32" s="166" t="str">
        <f>VLOOKUP(E32,'LISTADO ATM'!$A$2:$B$901,2,0)</f>
        <v xml:space="preserve">ATM Oficina Villa Vásquez (Montecristi) </v>
      </c>
      <c r="H32" s="166" t="str">
        <f>VLOOKUP(E32,VIP!$A$2:$O19816,7,FALSE)</f>
        <v>Si</v>
      </c>
      <c r="I32" s="166" t="str">
        <f>VLOOKUP(E32,VIP!$A$2:$O11781,8,FALSE)</f>
        <v>Si</v>
      </c>
      <c r="J32" s="166" t="str">
        <f>VLOOKUP(E32,VIP!$A$2:$O11731,8,FALSE)</f>
        <v>Si</v>
      </c>
      <c r="K32" s="166" t="str">
        <f>VLOOKUP(E32,VIP!$A$2:$O15305,6,0)</f>
        <v>NO</v>
      </c>
      <c r="L32" s="147" t="s">
        <v>2761</v>
      </c>
      <c r="M32" s="174" t="s">
        <v>2540</v>
      </c>
      <c r="N32" s="96" t="s">
        <v>2622</v>
      </c>
      <c r="O32" s="166" t="s">
        <v>2762</v>
      </c>
      <c r="P32" s="168" t="s">
        <v>2763</v>
      </c>
      <c r="Q32" s="175">
        <v>44385.845138888886</v>
      </c>
      <c r="U32" s="78"/>
      <c r="V32" s="69"/>
    </row>
    <row r="33" spans="1:22" s="130" customFormat="1" ht="18" x14ac:dyDescent="0.25">
      <c r="A33" s="166" t="str">
        <f>VLOOKUP(E33,'LISTADO ATM'!$A$2:$C$902,3,0)</f>
        <v>NORTE</v>
      </c>
      <c r="B33" s="112" t="s">
        <v>2662</v>
      </c>
      <c r="C33" s="97">
        <v>44415.215486111112</v>
      </c>
      <c r="D33" s="97" t="s">
        <v>2177</v>
      </c>
      <c r="E33" s="143">
        <v>464</v>
      </c>
      <c r="F33" s="166" t="str">
        <f>VLOOKUP(E33,VIP!$A$2:$O14774,2,0)</f>
        <v>DRBR0A4</v>
      </c>
      <c r="G33" s="166" t="str">
        <f>VLOOKUP(E33,'LISTADO ATM'!$A$2:$B$901,2,0)</f>
        <v>ATM Supermercado Chito Samaná</v>
      </c>
      <c r="H33" s="166">
        <f>VLOOKUP(E33,VIP!$A$2:$O19735,7,FALSE)</f>
        <v>0</v>
      </c>
      <c r="I33" s="166">
        <f>VLOOKUP(E33,VIP!$A$2:$O11700,8,FALSE)</f>
        <v>0</v>
      </c>
      <c r="J33" s="166">
        <f>VLOOKUP(E33,VIP!$A$2:$O11650,8,FALSE)</f>
        <v>0</v>
      </c>
      <c r="K33" s="166">
        <f>VLOOKUP(E33,VIP!$A$2:$O15224,6,0)</f>
        <v>0</v>
      </c>
      <c r="L33" s="147" t="s">
        <v>2241</v>
      </c>
      <c r="M33" s="174" t="s">
        <v>2540</v>
      </c>
      <c r="N33" s="96" t="s">
        <v>2448</v>
      </c>
      <c r="O33" s="166" t="s">
        <v>2588</v>
      </c>
      <c r="P33" s="170"/>
      <c r="Q33" s="175">
        <v>44385.438888888886</v>
      </c>
      <c r="U33" s="78"/>
      <c r="V33" s="69"/>
    </row>
    <row r="34" spans="1:22" s="130" customFormat="1" ht="18" x14ac:dyDescent="0.25">
      <c r="A34" s="166" t="str">
        <f>VLOOKUP(E34,'LISTADO ATM'!$A$2:$C$902,3,0)</f>
        <v>ESTE</v>
      </c>
      <c r="B34" s="112" t="s">
        <v>2675</v>
      </c>
      <c r="C34" s="97">
        <v>44415.324097222219</v>
      </c>
      <c r="D34" s="97" t="s">
        <v>2176</v>
      </c>
      <c r="E34" s="143">
        <v>776</v>
      </c>
      <c r="F34" s="166" t="str">
        <f>VLOOKUP(E34,VIP!$A$2:$O14780,2,0)</f>
        <v>DRBR03D</v>
      </c>
      <c r="G34" s="166" t="str">
        <f>VLOOKUP(E34,'LISTADO ATM'!$A$2:$B$901,2,0)</f>
        <v xml:space="preserve">ATM Oficina Monte Plata </v>
      </c>
      <c r="H34" s="166" t="str">
        <f>VLOOKUP(E34,VIP!$A$2:$O19741,7,FALSE)</f>
        <v>Si</v>
      </c>
      <c r="I34" s="166" t="str">
        <f>VLOOKUP(E34,VIP!$A$2:$O11706,8,FALSE)</f>
        <v>Si</v>
      </c>
      <c r="J34" s="166" t="str">
        <f>VLOOKUP(E34,VIP!$A$2:$O11656,8,FALSE)</f>
        <v>Si</v>
      </c>
      <c r="K34" s="166" t="str">
        <f>VLOOKUP(E34,VIP!$A$2:$O15230,6,0)</f>
        <v>SI</v>
      </c>
      <c r="L34" s="147" t="s">
        <v>2241</v>
      </c>
      <c r="M34" s="174" t="s">
        <v>2540</v>
      </c>
      <c r="N34" s="96" t="s">
        <v>2448</v>
      </c>
      <c r="O34" s="166" t="s">
        <v>2450</v>
      </c>
      <c r="P34" s="176"/>
      <c r="Q34" s="175">
        <v>44385.438888888886</v>
      </c>
      <c r="U34" s="78"/>
      <c r="V34" s="69"/>
    </row>
    <row r="35" spans="1:22" s="130" customFormat="1" ht="18" x14ac:dyDescent="0.25">
      <c r="A35" s="166" t="str">
        <f>VLOOKUP(E35,'LISTADO ATM'!$A$2:$C$902,3,0)</f>
        <v>DISTRITO NACIONAL</v>
      </c>
      <c r="B35" s="112" t="s">
        <v>2701</v>
      </c>
      <c r="C35" s="97">
        <v>44415.587881944448</v>
      </c>
      <c r="D35" s="97" t="s">
        <v>2176</v>
      </c>
      <c r="E35" s="143">
        <v>153</v>
      </c>
      <c r="F35" s="166" t="str">
        <f>VLOOKUP(E35,VIP!$A$2:$O14804,2,0)</f>
        <v>DRBR153</v>
      </c>
      <c r="G35" s="166" t="str">
        <f>VLOOKUP(E35,'LISTADO ATM'!$A$2:$B$901,2,0)</f>
        <v xml:space="preserve">ATM Rehabilitación </v>
      </c>
      <c r="H35" s="166" t="str">
        <f>VLOOKUP(E35,VIP!$A$2:$O19765,7,FALSE)</f>
        <v>No</v>
      </c>
      <c r="I35" s="166" t="str">
        <f>VLOOKUP(E35,VIP!$A$2:$O11730,8,FALSE)</f>
        <v>No</v>
      </c>
      <c r="J35" s="166" t="str">
        <f>VLOOKUP(E35,VIP!$A$2:$O11680,8,FALSE)</f>
        <v>No</v>
      </c>
      <c r="K35" s="166" t="str">
        <f>VLOOKUP(E35,VIP!$A$2:$O15254,6,0)</f>
        <v>NO</v>
      </c>
      <c r="L35" s="147" t="s">
        <v>2241</v>
      </c>
      <c r="M35" s="174" t="s">
        <v>2540</v>
      </c>
      <c r="N35" s="96" t="s">
        <v>2448</v>
      </c>
      <c r="O35" s="166" t="s">
        <v>2450</v>
      </c>
      <c r="P35" s="173"/>
      <c r="Q35" s="175">
        <v>44385.479861111111</v>
      </c>
      <c r="U35" s="78"/>
      <c r="V35" s="69"/>
    </row>
    <row r="36" spans="1:22" s="130" customFormat="1" ht="18" x14ac:dyDescent="0.25">
      <c r="A36" s="166" t="str">
        <f>VLOOKUP(E36,'LISTADO ATM'!$A$2:$C$902,3,0)</f>
        <v>DISTRITO NACIONAL</v>
      </c>
      <c r="B36" s="112" t="s">
        <v>2663</v>
      </c>
      <c r="C36" s="97">
        <v>44415.193078703705</v>
      </c>
      <c r="D36" s="97" t="s">
        <v>2176</v>
      </c>
      <c r="E36" s="143">
        <v>719</v>
      </c>
      <c r="F36" s="166" t="str">
        <f>VLOOKUP(E36,VIP!$A$2:$O14776,2,0)</f>
        <v>DRBR419</v>
      </c>
      <c r="G36" s="166" t="str">
        <f>VLOOKUP(E36,'LISTADO ATM'!$A$2:$B$901,2,0)</f>
        <v xml:space="preserve">ATM Ayuntamiento Municipal San Luís </v>
      </c>
      <c r="H36" s="166" t="str">
        <f>VLOOKUP(E36,VIP!$A$2:$O19737,7,FALSE)</f>
        <v>Si</v>
      </c>
      <c r="I36" s="166" t="str">
        <f>VLOOKUP(E36,VIP!$A$2:$O11702,8,FALSE)</f>
        <v>Si</v>
      </c>
      <c r="J36" s="166" t="str">
        <f>VLOOKUP(E36,VIP!$A$2:$O11652,8,FALSE)</f>
        <v>Si</v>
      </c>
      <c r="K36" s="166" t="str">
        <f>VLOOKUP(E36,VIP!$A$2:$O15226,6,0)</f>
        <v>NO</v>
      </c>
      <c r="L36" s="147" t="s">
        <v>2241</v>
      </c>
      <c r="M36" s="174" t="s">
        <v>2540</v>
      </c>
      <c r="N36" s="96" t="s">
        <v>2448</v>
      </c>
      <c r="O36" s="166" t="s">
        <v>2450</v>
      </c>
      <c r="P36" s="176"/>
      <c r="Q36" s="175">
        <v>44385.609027777777</v>
      </c>
      <c r="U36" s="78"/>
      <c r="V36" s="69"/>
    </row>
    <row r="37" spans="1:22" s="130" customFormat="1" ht="18" x14ac:dyDescent="0.25">
      <c r="A37" s="166" t="str">
        <f>VLOOKUP(E37,'LISTADO ATM'!$A$2:$C$902,3,0)</f>
        <v>DISTRITO NACIONAL</v>
      </c>
      <c r="B37" s="112" t="s">
        <v>2735</v>
      </c>
      <c r="C37" s="97">
        <v>44415.730347222219</v>
      </c>
      <c r="D37" s="97" t="s">
        <v>2176</v>
      </c>
      <c r="E37" s="143">
        <v>816</v>
      </c>
      <c r="F37" s="166" t="str">
        <f>VLOOKUP(E37,VIP!$A$2:$O14831,2,0)</f>
        <v>DRBR816</v>
      </c>
      <c r="G37" s="166" t="str">
        <f>VLOOKUP(E37,'LISTADO ATM'!$A$2:$B$901,2,0)</f>
        <v xml:space="preserve">ATM Oficina Pedro Brand </v>
      </c>
      <c r="H37" s="166" t="str">
        <f>VLOOKUP(E37,VIP!$A$2:$O19792,7,FALSE)</f>
        <v>Si</v>
      </c>
      <c r="I37" s="166" t="str">
        <f>VLOOKUP(E37,VIP!$A$2:$O11757,8,FALSE)</f>
        <v>Si</v>
      </c>
      <c r="J37" s="166" t="str">
        <f>VLOOKUP(E37,VIP!$A$2:$O11707,8,FALSE)</f>
        <v>Si</v>
      </c>
      <c r="K37" s="166" t="str">
        <f>VLOOKUP(E37,VIP!$A$2:$O15281,6,0)</f>
        <v>NO</v>
      </c>
      <c r="L37" s="147" t="s">
        <v>2241</v>
      </c>
      <c r="M37" s="174" t="s">
        <v>2540</v>
      </c>
      <c r="N37" s="96" t="s">
        <v>2448</v>
      </c>
      <c r="O37" s="166" t="s">
        <v>2450</v>
      </c>
      <c r="P37" s="173"/>
      <c r="Q37" s="175">
        <v>44385.655555555553</v>
      </c>
      <c r="U37" s="78"/>
      <c r="V37" s="69"/>
    </row>
    <row r="38" spans="1:22" s="130" customFormat="1" ht="18" x14ac:dyDescent="0.25">
      <c r="A38" s="166" t="str">
        <f>VLOOKUP(E38,'LISTADO ATM'!$A$2:$C$902,3,0)</f>
        <v>DISTRITO NACIONAL</v>
      </c>
      <c r="B38" s="112" t="s">
        <v>2730</v>
      </c>
      <c r="C38" s="97">
        <v>44415.769525462965</v>
      </c>
      <c r="D38" s="97" t="s">
        <v>2176</v>
      </c>
      <c r="E38" s="143">
        <v>471</v>
      </c>
      <c r="F38" s="166" t="str">
        <f>VLOOKUP(E38,VIP!$A$2:$O14826,2,0)</f>
        <v>DRBR471</v>
      </c>
      <c r="G38" s="166" t="str">
        <f>VLOOKUP(E38,'LISTADO ATM'!$A$2:$B$901,2,0)</f>
        <v>ATM Autoservicio DGT I</v>
      </c>
      <c r="H38" s="166" t="str">
        <f>VLOOKUP(E38,VIP!$A$2:$O19787,7,FALSE)</f>
        <v>Si</v>
      </c>
      <c r="I38" s="166" t="str">
        <f>VLOOKUP(E38,VIP!$A$2:$O11752,8,FALSE)</f>
        <v>Si</v>
      </c>
      <c r="J38" s="166" t="str">
        <f>VLOOKUP(E38,VIP!$A$2:$O11702,8,FALSE)</f>
        <v>Si</v>
      </c>
      <c r="K38" s="166" t="str">
        <f>VLOOKUP(E38,VIP!$A$2:$O15276,6,0)</f>
        <v>NO</v>
      </c>
      <c r="L38" s="147" t="s">
        <v>2241</v>
      </c>
      <c r="M38" s="174" t="s">
        <v>2540</v>
      </c>
      <c r="N38" s="96" t="s">
        <v>2448</v>
      </c>
      <c r="O38" s="166" t="s">
        <v>2450</v>
      </c>
      <c r="P38" s="173"/>
      <c r="Q38" s="175">
        <v>44385.686111111114</v>
      </c>
      <c r="U38" s="78"/>
      <c r="V38" s="69"/>
    </row>
    <row r="39" spans="1:22" s="130" customFormat="1" ht="18" x14ac:dyDescent="0.25">
      <c r="A39" s="166" t="str">
        <f>VLOOKUP(E39,'LISTADO ATM'!$A$2:$C$902,3,0)</f>
        <v>DISTRITO NACIONAL</v>
      </c>
      <c r="B39" s="112" t="s">
        <v>2740</v>
      </c>
      <c r="C39" s="97">
        <v>44415.723310185182</v>
      </c>
      <c r="D39" s="97" t="s">
        <v>2176</v>
      </c>
      <c r="E39" s="143">
        <v>906</v>
      </c>
      <c r="F39" s="166" t="str">
        <f>VLOOKUP(E39,VIP!$A$2:$O14836,2,0)</f>
        <v>DRBR906</v>
      </c>
      <c r="G39" s="166" t="str">
        <f>VLOOKUP(E39,'LISTADO ATM'!$A$2:$B$901,2,0)</f>
        <v xml:space="preserve">ATM MESCYT  </v>
      </c>
      <c r="H39" s="166" t="str">
        <f>VLOOKUP(E39,VIP!$A$2:$O19797,7,FALSE)</f>
        <v>Si</v>
      </c>
      <c r="I39" s="166" t="str">
        <f>VLOOKUP(E39,VIP!$A$2:$O11762,8,FALSE)</f>
        <v>Si</v>
      </c>
      <c r="J39" s="166" t="str">
        <f>VLOOKUP(E39,VIP!$A$2:$O11712,8,FALSE)</f>
        <v>Si</v>
      </c>
      <c r="K39" s="166" t="str">
        <f>VLOOKUP(E39,VIP!$A$2:$O15286,6,0)</f>
        <v>NO</v>
      </c>
      <c r="L39" s="147" t="s">
        <v>2241</v>
      </c>
      <c r="M39" s="174" t="s">
        <v>2540</v>
      </c>
      <c r="N39" s="96" t="s">
        <v>2448</v>
      </c>
      <c r="O39" s="166" t="s">
        <v>2450</v>
      </c>
      <c r="P39" s="173"/>
      <c r="Q39" s="175">
        <v>44385.800694444442</v>
      </c>
      <c r="U39" s="78"/>
      <c r="V39" s="69"/>
    </row>
    <row r="40" spans="1:22" s="130" customFormat="1" ht="18" x14ac:dyDescent="0.25">
      <c r="A40" s="166" t="str">
        <f>VLOOKUP(E40,'LISTADO ATM'!$A$2:$C$902,3,0)</f>
        <v>DISTRITO NACIONAL</v>
      </c>
      <c r="B40" s="112" t="s">
        <v>2737</v>
      </c>
      <c r="C40" s="97">
        <v>44415.727523148147</v>
      </c>
      <c r="D40" s="97" t="s">
        <v>2176</v>
      </c>
      <c r="E40" s="143">
        <v>896</v>
      </c>
      <c r="F40" s="166" t="str">
        <f>VLOOKUP(E40,VIP!$A$2:$O14833,2,0)</f>
        <v>DRBR896</v>
      </c>
      <c r="G40" s="166" t="str">
        <f>VLOOKUP(E40,'LISTADO ATM'!$A$2:$B$901,2,0)</f>
        <v xml:space="preserve">ATM Campamento Militar 16 de Agosto I </v>
      </c>
      <c r="H40" s="166" t="str">
        <f>VLOOKUP(E40,VIP!$A$2:$O19794,7,FALSE)</f>
        <v>Si</v>
      </c>
      <c r="I40" s="166" t="str">
        <f>VLOOKUP(E40,VIP!$A$2:$O11759,8,FALSE)</f>
        <v>Si</v>
      </c>
      <c r="J40" s="166" t="str">
        <f>VLOOKUP(E40,VIP!$A$2:$O11709,8,FALSE)</f>
        <v>Si</v>
      </c>
      <c r="K40" s="166" t="str">
        <f>VLOOKUP(E40,VIP!$A$2:$O15283,6,0)</f>
        <v>NO</v>
      </c>
      <c r="L40" s="147" t="s">
        <v>2241</v>
      </c>
      <c r="M40" s="174" t="s">
        <v>2540</v>
      </c>
      <c r="N40" s="96" t="s">
        <v>2448</v>
      </c>
      <c r="O40" s="166" t="s">
        <v>2450</v>
      </c>
      <c r="P40" s="176"/>
      <c r="Q40" s="175">
        <v>44385.825694444444</v>
      </c>
      <c r="U40" s="78"/>
      <c r="V40" s="69"/>
    </row>
    <row r="41" spans="1:22" s="130" customFormat="1" ht="18" x14ac:dyDescent="0.25">
      <c r="A41" s="166" t="str">
        <f>VLOOKUP(E41,'LISTADO ATM'!$A$2:$C$902,3,0)</f>
        <v>NORTE</v>
      </c>
      <c r="B41" s="112" t="s">
        <v>2706</v>
      </c>
      <c r="C41" s="97">
        <v>44415.643310185187</v>
      </c>
      <c r="D41" s="97" t="s">
        <v>2177</v>
      </c>
      <c r="E41" s="143">
        <v>290</v>
      </c>
      <c r="F41" s="166" t="str">
        <f>VLOOKUP(E41,VIP!$A$2:$O14810,2,0)</f>
        <v>DRBR290</v>
      </c>
      <c r="G41" s="166" t="str">
        <f>VLOOKUP(E41,'LISTADO ATM'!$A$2:$B$901,2,0)</f>
        <v xml:space="preserve">ATM Oficina San Francisco de Macorís </v>
      </c>
      <c r="H41" s="166" t="str">
        <f>VLOOKUP(E41,VIP!$A$2:$O19771,7,FALSE)</f>
        <v>Si</v>
      </c>
      <c r="I41" s="166" t="str">
        <f>VLOOKUP(E41,VIP!$A$2:$O11736,8,FALSE)</f>
        <v>Si</v>
      </c>
      <c r="J41" s="166" t="str">
        <f>VLOOKUP(E41,VIP!$A$2:$O11686,8,FALSE)</f>
        <v>Si</v>
      </c>
      <c r="K41" s="166" t="str">
        <f>VLOOKUP(E41,VIP!$A$2:$O15260,6,0)</f>
        <v>NO</v>
      </c>
      <c r="L41" s="147" t="s">
        <v>2241</v>
      </c>
      <c r="M41" s="174" t="s">
        <v>2540</v>
      </c>
      <c r="N41" s="96" t="s">
        <v>2448</v>
      </c>
      <c r="O41" s="166" t="s">
        <v>2588</v>
      </c>
      <c r="P41" s="168"/>
      <c r="Q41" s="175">
        <v>44385.847222222219</v>
      </c>
      <c r="U41" s="78"/>
      <c r="V41" s="69"/>
    </row>
    <row r="42" spans="1:22" s="130" customFormat="1" ht="18" x14ac:dyDescent="0.25">
      <c r="A42" s="166" t="str">
        <f>VLOOKUP(E42,'LISTADO ATM'!$A$2:$C$902,3,0)</f>
        <v>SUR</v>
      </c>
      <c r="B42" s="112" t="s">
        <v>2738</v>
      </c>
      <c r="C42" s="97">
        <v>44415.726018518515</v>
      </c>
      <c r="D42" s="97" t="s">
        <v>2176</v>
      </c>
      <c r="E42" s="143">
        <v>619</v>
      </c>
      <c r="F42" s="166" t="str">
        <f>VLOOKUP(E42,VIP!$A$2:$O14834,2,0)</f>
        <v>DRBR619</v>
      </c>
      <c r="G42" s="166" t="str">
        <f>VLOOKUP(E42,'LISTADO ATM'!$A$2:$B$901,2,0)</f>
        <v xml:space="preserve">ATM Academia P.N. Hatillo (San Cristóbal) </v>
      </c>
      <c r="H42" s="166" t="str">
        <f>VLOOKUP(E42,VIP!$A$2:$O19795,7,FALSE)</f>
        <v>Si</v>
      </c>
      <c r="I42" s="166" t="str">
        <f>VLOOKUP(E42,VIP!$A$2:$O11760,8,FALSE)</f>
        <v>Si</v>
      </c>
      <c r="J42" s="166" t="str">
        <f>VLOOKUP(E42,VIP!$A$2:$O11710,8,FALSE)</f>
        <v>Si</v>
      </c>
      <c r="K42" s="166" t="str">
        <f>VLOOKUP(E42,VIP!$A$2:$O15284,6,0)</f>
        <v>NO</v>
      </c>
      <c r="L42" s="147" t="s">
        <v>2241</v>
      </c>
      <c r="M42" s="174" t="s">
        <v>2540</v>
      </c>
      <c r="N42" s="96" t="s">
        <v>2448</v>
      </c>
      <c r="O42" s="166" t="s">
        <v>2450</v>
      </c>
      <c r="P42" s="176"/>
      <c r="Q42" s="175">
        <v>44385.847222222219</v>
      </c>
      <c r="U42" s="78"/>
      <c r="V42" s="69"/>
    </row>
    <row r="43" spans="1:22" s="130" customFormat="1" ht="18" x14ac:dyDescent="0.25">
      <c r="A43" s="166" t="str">
        <f>VLOOKUP(E43,'LISTADO ATM'!$A$2:$C$902,3,0)</f>
        <v>DISTRITO NACIONAL</v>
      </c>
      <c r="B43" s="112" t="s">
        <v>2739</v>
      </c>
      <c r="C43" s="97">
        <v>44415.724259259259</v>
      </c>
      <c r="D43" s="97" t="s">
        <v>2176</v>
      </c>
      <c r="E43" s="143">
        <v>738</v>
      </c>
      <c r="F43" s="166" t="str">
        <f>VLOOKUP(E43,VIP!$A$2:$O14835,2,0)</f>
        <v>DRBR24S</v>
      </c>
      <c r="G43" s="166" t="str">
        <f>VLOOKUP(E43,'LISTADO ATM'!$A$2:$B$901,2,0)</f>
        <v xml:space="preserve">ATM Zona Franca Los Alcarrizos </v>
      </c>
      <c r="H43" s="166" t="str">
        <f>VLOOKUP(E43,VIP!$A$2:$O19796,7,FALSE)</f>
        <v>Si</v>
      </c>
      <c r="I43" s="166" t="str">
        <f>VLOOKUP(E43,VIP!$A$2:$O11761,8,FALSE)</f>
        <v>Si</v>
      </c>
      <c r="J43" s="166" t="str">
        <f>VLOOKUP(E43,VIP!$A$2:$O11711,8,FALSE)</f>
        <v>Si</v>
      </c>
      <c r="K43" s="166" t="str">
        <f>VLOOKUP(E43,VIP!$A$2:$O15285,6,0)</f>
        <v>NO</v>
      </c>
      <c r="L43" s="147" t="s">
        <v>2241</v>
      </c>
      <c r="M43" s="174" t="s">
        <v>2540</v>
      </c>
      <c r="N43" s="96" t="s">
        <v>2448</v>
      </c>
      <c r="O43" s="166" t="s">
        <v>2450</v>
      </c>
      <c r="P43" s="176"/>
      <c r="Q43" s="175">
        <v>44385.849305555559</v>
      </c>
      <c r="U43" s="78"/>
      <c r="V43" s="69"/>
    </row>
    <row r="44" spans="1:22" s="130" customFormat="1" ht="18" x14ac:dyDescent="0.25">
      <c r="A44" s="166" t="str">
        <f>VLOOKUP(E44,'LISTADO ATM'!$A$2:$C$902,3,0)</f>
        <v>NORTE</v>
      </c>
      <c r="B44" s="112" t="s">
        <v>2788</v>
      </c>
      <c r="C44" s="97">
        <v>44415.879907407405</v>
      </c>
      <c r="D44" s="97" t="s">
        <v>2177</v>
      </c>
      <c r="E44" s="143">
        <v>98</v>
      </c>
      <c r="F44" s="166" t="str">
        <f>VLOOKUP(E44,VIP!$A$2:$O14823,2,0)</f>
        <v>DRBR098</v>
      </c>
      <c r="G44" s="166" t="str">
        <f>VLOOKUP(E44,'LISTADO ATM'!$A$2:$B$901,2,0)</f>
        <v xml:space="preserve">ATM UNP Pimentel </v>
      </c>
      <c r="H44" s="166" t="str">
        <f>VLOOKUP(E44,VIP!$A$2:$O19784,7,FALSE)</f>
        <v>Si</v>
      </c>
      <c r="I44" s="166" t="str">
        <f>VLOOKUP(E44,VIP!$A$2:$O11749,8,FALSE)</f>
        <v>Si</v>
      </c>
      <c r="J44" s="166" t="str">
        <f>VLOOKUP(E44,VIP!$A$2:$O11699,8,FALSE)</f>
        <v>Si</v>
      </c>
      <c r="K44" s="166" t="str">
        <f>VLOOKUP(E44,VIP!$A$2:$O15273,6,0)</f>
        <v>NO</v>
      </c>
      <c r="L44" s="147" t="s">
        <v>2241</v>
      </c>
      <c r="M44" s="174" t="s">
        <v>2540</v>
      </c>
      <c r="N44" s="96" t="s">
        <v>2448</v>
      </c>
      <c r="O44" s="166" t="s">
        <v>2588</v>
      </c>
      <c r="P44" s="166"/>
      <c r="Q44" s="175">
        <v>44385.94027777778</v>
      </c>
      <c r="U44" s="78"/>
      <c r="V44" s="69"/>
    </row>
    <row r="45" spans="1:22" s="130" customFormat="1" ht="18" x14ac:dyDescent="0.25">
      <c r="A45" s="166" t="str">
        <f>VLOOKUP(E45,'LISTADO ATM'!$A$2:$C$902,3,0)</f>
        <v>DISTRITO NACIONAL</v>
      </c>
      <c r="B45" s="112" t="s">
        <v>2786</v>
      </c>
      <c r="C45" s="97">
        <v>44415.881006944444</v>
      </c>
      <c r="D45" s="97" t="s">
        <v>2176</v>
      </c>
      <c r="E45" s="143">
        <v>672</v>
      </c>
      <c r="F45" s="166" t="str">
        <f>VLOOKUP(E45,VIP!$A$2:$O14821,2,0)</f>
        <v>DRBR672</v>
      </c>
      <c r="G45" s="166" t="str">
        <f>VLOOKUP(E45,'LISTADO ATM'!$A$2:$B$901,2,0)</f>
        <v>ATM Destacamento Policía Nacional La Victoria</v>
      </c>
      <c r="H45" s="166" t="str">
        <f>VLOOKUP(E45,VIP!$A$2:$O19782,7,FALSE)</f>
        <v>Si</v>
      </c>
      <c r="I45" s="166" t="str">
        <f>VLOOKUP(E45,VIP!$A$2:$O11747,8,FALSE)</f>
        <v>Si</v>
      </c>
      <c r="J45" s="166" t="str">
        <f>VLOOKUP(E45,VIP!$A$2:$O11697,8,FALSE)</f>
        <v>Si</v>
      </c>
      <c r="K45" s="166" t="str">
        <f>VLOOKUP(E45,VIP!$A$2:$O15271,6,0)</f>
        <v>SI</v>
      </c>
      <c r="L45" s="147" t="s">
        <v>2241</v>
      </c>
      <c r="M45" s="174" t="s">
        <v>2540</v>
      </c>
      <c r="N45" s="96" t="s">
        <v>2448</v>
      </c>
      <c r="O45" s="166" t="s">
        <v>2450</v>
      </c>
      <c r="P45" s="176"/>
      <c r="Q45" s="175">
        <v>44385.95</v>
      </c>
      <c r="U45" s="78"/>
      <c r="V45" s="69"/>
    </row>
    <row r="46" spans="1:22" s="130" customFormat="1" ht="18" x14ac:dyDescent="0.25">
      <c r="A46" s="166" t="str">
        <f>VLOOKUP(E46,'LISTADO ATM'!$A$2:$C$902,3,0)</f>
        <v>DISTRITO NACIONAL</v>
      </c>
      <c r="B46" s="112" t="s">
        <v>2687</v>
      </c>
      <c r="C46" s="97">
        <v>44415.449189814812</v>
      </c>
      <c r="D46" s="97" t="s">
        <v>2176</v>
      </c>
      <c r="E46" s="143">
        <v>308</v>
      </c>
      <c r="F46" s="166" t="str">
        <f>VLOOKUP(E46,VIP!$A$2:$O14792,2,0)</f>
        <v>DRBR308</v>
      </c>
      <c r="G46" s="166" t="str">
        <f>VLOOKUP(E46,'LISTADO ATM'!$A$2:$B$901,2,0)</f>
        <v>Ofic. Dual Blue Mall #1</v>
      </c>
      <c r="H46" s="166" t="str">
        <f>VLOOKUP(E46,VIP!$A$2:$O19753,7,FALSE)</f>
        <v>Si</v>
      </c>
      <c r="I46" s="166" t="str">
        <f>VLOOKUP(E46,VIP!$A$2:$O11718,8,FALSE)</f>
        <v>Si</v>
      </c>
      <c r="J46" s="166" t="str">
        <f>VLOOKUP(E46,VIP!$A$2:$O11668,8,FALSE)</f>
        <v>Si</v>
      </c>
      <c r="K46" s="166" t="str">
        <f>VLOOKUP(E46,VIP!$A$2:$O15242,6,0)</f>
        <v>SI</v>
      </c>
      <c r="L46" s="147" t="s">
        <v>2690</v>
      </c>
      <c r="M46" s="174" t="s">
        <v>2540</v>
      </c>
      <c r="N46" s="96" t="s">
        <v>2448</v>
      </c>
      <c r="O46" s="166" t="s">
        <v>2450</v>
      </c>
      <c r="P46" s="173" t="s">
        <v>2763</v>
      </c>
      <c r="Q46" s="175">
        <v>44385.790972222225</v>
      </c>
      <c r="U46" s="78"/>
      <c r="V46" s="69"/>
    </row>
    <row r="47" spans="1:22" s="130" customFormat="1" ht="18" x14ac:dyDescent="0.25">
      <c r="A47" s="166" t="str">
        <f>VLOOKUP(E47,'LISTADO ATM'!$A$2:$C$902,3,0)</f>
        <v>DISTRITO NACIONAL</v>
      </c>
      <c r="B47" s="112" t="s">
        <v>2748</v>
      </c>
      <c r="C47" s="97">
        <v>44415.659432870372</v>
      </c>
      <c r="D47" s="97" t="s">
        <v>2464</v>
      </c>
      <c r="E47" s="143">
        <v>932</v>
      </c>
      <c r="F47" s="166" t="str">
        <f>VLOOKUP(E47,VIP!$A$2:$O14841,2,0)</f>
        <v>DRBR01E</v>
      </c>
      <c r="G47" s="166" t="str">
        <f>VLOOKUP(E47,'LISTADO ATM'!$A$2:$B$901,2,0)</f>
        <v xml:space="preserve">ATM Banco Agrícola </v>
      </c>
      <c r="H47" s="166" t="str">
        <f>VLOOKUP(E47,VIP!$A$2:$O19802,7,FALSE)</f>
        <v>Si</v>
      </c>
      <c r="I47" s="166" t="str">
        <f>VLOOKUP(E47,VIP!$A$2:$O11767,8,FALSE)</f>
        <v>Si</v>
      </c>
      <c r="J47" s="166" t="str">
        <f>VLOOKUP(E47,VIP!$A$2:$O11717,8,FALSE)</f>
        <v>Si</v>
      </c>
      <c r="K47" s="166" t="str">
        <f>VLOOKUP(E47,VIP!$A$2:$O15291,6,0)</f>
        <v>NO</v>
      </c>
      <c r="L47" s="147" t="s">
        <v>2745</v>
      </c>
      <c r="M47" s="174" t="s">
        <v>2540</v>
      </c>
      <c r="N47" s="96" t="s">
        <v>2622</v>
      </c>
      <c r="O47" s="166" t="s">
        <v>2746</v>
      </c>
      <c r="P47" s="167" t="s">
        <v>2763</v>
      </c>
      <c r="Q47" s="175">
        <v>44385.834027777775</v>
      </c>
      <c r="U47" s="78"/>
      <c r="V47" s="69"/>
    </row>
    <row r="48" spans="1:22" s="130" customFormat="1" ht="18" x14ac:dyDescent="0.25">
      <c r="A48" s="166" t="str">
        <f>VLOOKUP(E48,'LISTADO ATM'!$A$2:$C$902,3,0)</f>
        <v>NORTE</v>
      </c>
      <c r="B48" s="112" t="s">
        <v>2751</v>
      </c>
      <c r="C48" s="97">
        <v>44415.656157407408</v>
      </c>
      <c r="D48" s="97" t="s">
        <v>2464</v>
      </c>
      <c r="E48" s="143">
        <v>285</v>
      </c>
      <c r="F48" s="166" t="str">
        <f>VLOOKUP(E48,VIP!$A$2:$O14844,2,0)</f>
        <v>DRBR285</v>
      </c>
      <c r="G48" s="166" t="str">
        <f>VLOOKUP(E48,'LISTADO ATM'!$A$2:$B$901,2,0)</f>
        <v xml:space="preserve">ATM Oficina Camino Real (Puerto Plata) </v>
      </c>
      <c r="H48" s="166" t="str">
        <f>VLOOKUP(E48,VIP!$A$2:$O19805,7,FALSE)</f>
        <v>Si</v>
      </c>
      <c r="I48" s="166" t="str">
        <f>VLOOKUP(E48,VIP!$A$2:$O11770,8,FALSE)</f>
        <v>Si</v>
      </c>
      <c r="J48" s="166" t="str">
        <f>VLOOKUP(E48,VIP!$A$2:$O11720,8,FALSE)</f>
        <v>Si</v>
      </c>
      <c r="K48" s="166" t="str">
        <f>VLOOKUP(E48,VIP!$A$2:$O15294,6,0)</f>
        <v>NO</v>
      </c>
      <c r="L48" s="147" t="s">
        <v>2745</v>
      </c>
      <c r="M48" s="174" t="s">
        <v>2540</v>
      </c>
      <c r="N48" s="96" t="s">
        <v>2622</v>
      </c>
      <c r="O48" s="166" t="s">
        <v>2746</v>
      </c>
      <c r="P48" s="168" t="s">
        <v>2763</v>
      </c>
      <c r="Q48" s="175">
        <v>44385.84097222222</v>
      </c>
      <c r="U48" s="78"/>
      <c r="V48" s="69"/>
    </row>
    <row r="49" spans="1:22" s="130" customFormat="1" ht="18" x14ac:dyDescent="0.25">
      <c r="A49" s="166" t="str">
        <f>VLOOKUP(E49,'LISTADO ATM'!$A$2:$C$902,3,0)</f>
        <v>SUR</v>
      </c>
      <c r="B49" s="112" t="s">
        <v>2744</v>
      </c>
      <c r="C49" s="97">
        <v>44415.661006944443</v>
      </c>
      <c r="D49" s="97" t="s">
        <v>2464</v>
      </c>
      <c r="E49" s="143">
        <v>135</v>
      </c>
      <c r="F49" s="166" t="str">
        <f>VLOOKUP(E49,VIP!$A$2:$O14839,2,0)</f>
        <v>DRBR135</v>
      </c>
      <c r="G49" s="166" t="str">
        <f>VLOOKUP(E49,'LISTADO ATM'!$A$2:$B$901,2,0)</f>
        <v xml:space="preserve">ATM Oficina Las Dunas Baní </v>
      </c>
      <c r="H49" s="166" t="str">
        <f>VLOOKUP(E49,VIP!$A$2:$O19800,7,FALSE)</f>
        <v>Si</v>
      </c>
      <c r="I49" s="166" t="str">
        <f>VLOOKUP(E49,VIP!$A$2:$O11765,8,FALSE)</f>
        <v>Si</v>
      </c>
      <c r="J49" s="166" t="str">
        <f>VLOOKUP(E49,VIP!$A$2:$O11715,8,FALSE)</f>
        <v>Si</v>
      </c>
      <c r="K49" s="166" t="str">
        <f>VLOOKUP(E49,VIP!$A$2:$O15289,6,0)</f>
        <v>SI</v>
      </c>
      <c r="L49" s="147" t="s">
        <v>2745</v>
      </c>
      <c r="M49" s="174" t="s">
        <v>2540</v>
      </c>
      <c r="N49" s="96" t="s">
        <v>2622</v>
      </c>
      <c r="O49" s="166" t="s">
        <v>2746</v>
      </c>
      <c r="P49" s="173" t="s">
        <v>2763</v>
      </c>
      <c r="Q49" s="175">
        <v>44385.84652777778</v>
      </c>
      <c r="U49" s="78"/>
      <c r="V49" s="69"/>
    </row>
    <row r="50" spans="1:22" s="130" customFormat="1" ht="18" x14ac:dyDescent="0.25">
      <c r="A50" s="166" t="str">
        <f>VLOOKUP(E50,'LISTADO ATM'!$A$2:$C$902,3,0)</f>
        <v>NORTE</v>
      </c>
      <c r="B50" s="112" t="s">
        <v>2752</v>
      </c>
      <c r="C50" s="97">
        <v>44415.655231481483</v>
      </c>
      <c r="D50" s="97" t="s">
        <v>2464</v>
      </c>
      <c r="E50" s="143">
        <v>736</v>
      </c>
      <c r="F50" s="166" t="str">
        <f>VLOOKUP(E50,VIP!$A$2:$O14845,2,0)</f>
        <v>DRBR071</v>
      </c>
      <c r="G50" s="166" t="str">
        <f>VLOOKUP(E50,'LISTADO ATM'!$A$2:$B$901,2,0)</f>
        <v xml:space="preserve">ATM Oficina Puerto Plata I </v>
      </c>
      <c r="H50" s="166" t="str">
        <f>VLOOKUP(E50,VIP!$A$2:$O19806,7,FALSE)</f>
        <v>Si</v>
      </c>
      <c r="I50" s="166" t="str">
        <f>VLOOKUP(E50,VIP!$A$2:$O11771,8,FALSE)</f>
        <v>Si</v>
      </c>
      <c r="J50" s="166" t="str">
        <f>VLOOKUP(E50,VIP!$A$2:$O11721,8,FALSE)</f>
        <v>Si</v>
      </c>
      <c r="K50" s="166" t="str">
        <f>VLOOKUP(E50,VIP!$A$2:$O15295,6,0)</f>
        <v>SI</v>
      </c>
      <c r="L50" s="147" t="s">
        <v>2745</v>
      </c>
      <c r="M50" s="174" t="s">
        <v>2540</v>
      </c>
      <c r="N50" s="96" t="s">
        <v>2622</v>
      </c>
      <c r="O50" s="166" t="s">
        <v>2746</v>
      </c>
      <c r="P50" s="168" t="s">
        <v>2763</v>
      </c>
      <c r="Q50" s="175">
        <v>44385.84652777778</v>
      </c>
      <c r="U50" s="78"/>
      <c r="V50" s="69"/>
    </row>
    <row r="51" spans="1:22" s="130" customFormat="1" ht="18" x14ac:dyDescent="0.25">
      <c r="A51" s="166" t="str">
        <f>VLOOKUP(E51,'LISTADO ATM'!$A$2:$C$902,3,0)</f>
        <v>NORTE</v>
      </c>
      <c r="B51" s="112" t="s">
        <v>2749</v>
      </c>
      <c r="C51" s="97">
        <v>44415.657881944448</v>
      </c>
      <c r="D51" s="97" t="s">
        <v>2464</v>
      </c>
      <c r="E51" s="143">
        <v>654</v>
      </c>
      <c r="F51" s="166" t="str">
        <f>VLOOKUP(E51,VIP!$A$2:$O14842,2,0)</f>
        <v>DRBR654</v>
      </c>
      <c r="G51" s="166" t="str">
        <f>VLOOKUP(E51,'LISTADO ATM'!$A$2:$B$901,2,0)</f>
        <v>ATM Autoservicio S/M Jumbo Puerto Plata</v>
      </c>
      <c r="H51" s="166" t="str">
        <f>VLOOKUP(E51,VIP!$A$2:$O19803,7,FALSE)</f>
        <v>Si</v>
      </c>
      <c r="I51" s="166" t="str">
        <f>VLOOKUP(E51,VIP!$A$2:$O11768,8,FALSE)</f>
        <v>Si</v>
      </c>
      <c r="J51" s="166" t="str">
        <f>VLOOKUP(E51,VIP!$A$2:$O11718,8,FALSE)</f>
        <v>Si</v>
      </c>
      <c r="K51" s="166" t="str">
        <f>VLOOKUP(E51,VIP!$A$2:$O15292,6,0)</f>
        <v>NO</v>
      </c>
      <c r="L51" s="147" t="s">
        <v>2745</v>
      </c>
      <c r="M51" s="174" t="s">
        <v>2540</v>
      </c>
      <c r="N51" s="96" t="s">
        <v>2622</v>
      </c>
      <c r="O51" s="166" t="s">
        <v>2746</v>
      </c>
      <c r="P51" s="173" t="s">
        <v>2763</v>
      </c>
      <c r="Q51" s="175">
        <v>44385.848611111112</v>
      </c>
      <c r="U51" s="78"/>
      <c r="V51" s="69"/>
    </row>
    <row r="52" spans="1:22" s="130" customFormat="1" ht="18" x14ac:dyDescent="0.25">
      <c r="A52" s="168" t="str">
        <f>VLOOKUP(E52,'LISTADO ATM'!$A$2:$C$902,3,0)</f>
        <v>DISTRITO NACIONAL</v>
      </c>
      <c r="B52" s="112" t="s">
        <v>2747</v>
      </c>
      <c r="C52" s="97">
        <v>44415.660196759258</v>
      </c>
      <c r="D52" s="97" t="s">
        <v>2464</v>
      </c>
      <c r="E52" s="143">
        <v>875</v>
      </c>
      <c r="F52" s="168" t="str">
        <f>VLOOKUP(E52,VIP!$A$2:$O14840,2,0)</f>
        <v>DRBR875</v>
      </c>
      <c r="G52" s="168" t="str">
        <f>VLOOKUP(E52,'LISTADO ATM'!$A$2:$B$901,2,0)</f>
        <v xml:space="preserve">ATM Texaco Aut. Duarte KM 14 1/2 (Los Alcarrizos) </v>
      </c>
      <c r="H52" s="168" t="str">
        <f>VLOOKUP(E52,VIP!$A$2:$O19801,7,FALSE)</f>
        <v>Si</v>
      </c>
      <c r="I52" s="168" t="str">
        <f>VLOOKUP(E52,VIP!$A$2:$O11766,8,FALSE)</f>
        <v>Si</v>
      </c>
      <c r="J52" s="168" t="str">
        <f>VLOOKUP(E52,VIP!$A$2:$O11716,8,FALSE)</f>
        <v>Si</v>
      </c>
      <c r="K52" s="168" t="str">
        <f>VLOOKUP(E52,VIP!$A$2:$O15290,6,0)</f>
        <v>NO</v>
      </c>
      <c r="L52" s="147" t="s">
        <v>2745</v>
      </c>
      <c r="M52" s="174" t="s">
        <v>2540</v>
      </c>
      <c r="N52" s="96" t="s">
        <v>2622</v>
      </c>
      <c r="O52" s="168" t="s">
        <v>2746</v>
      </c>
      <c r="P52" s="168" t="s">
        <v>2763</v>
      </c>
      <c r="Q52" s="175">
        <v>44385.852777777778</v>
      </c>
      <c r="U52" s="78"/>
      <c r="V52" s="69"/>
    </row>
    <row r="53" spans="1:22" s="130" customFormat="1" ht="18" x14ac:dyDescent="0.25">
      <c r="A53" s="168" t="str">
        <f>VLOOKUP(E53,'LISTADO ATM'!$A$2:$C$902,3,0)</f>
        <v>DISTRITO NACIONAL</v>
      </c>
      <c r="B53" s="112" t="s">
        <v>2756</v>
      </c>
      <c r="C53" s="97">
        <v>44415.616875</v>
      </c>
      <c r="D53" s="97" t="s">
        <v>2464</v>
      </c>
      <c r="E53" s="143">
        <v>238</v>
      </c>
      <c r="F53" s="168" t="str">
        <f>VLOOKUP(E53,VIP!$A$2:$O14853,2,0)</f>
        <v>DRBR238</v>
      </c>
      <c r="G53" s="168" t="str">
        <f>VLOOKUP(E53,'LISTADO ATM'!$A$2:$B$901,2,0)</f>
        <v xml:space="preserve">ATM Multicentro La Sirena Charles de Gaulle </v>
      </c>
      <c r="H53" s="168" t="str">
        <f>VLOOKUP(E53,VIP!$A$2:$O19814,7,FALSE)</f>
        <v>Si</v>
      </c>
      <c r="I53" s="168" t="str">
        <f>VLOOKUP(E53,VIP!$A$2:$O11779,8,FALSE)</f>
        <v>Si</v>
      </c>
      <c r="J53" s="168" t="str">
        <f>VLOOKUP(E53,VIP!$A$2:$O11729,8,FALSE)</f>
        <v>Si</v>
      </c>
      <c r="K53" s="168" t="str">
        <f>VLOOKUP(E53,VIP!$A$2:$O15303,6,0)</f>
        <v>No</v>
      </c>
      <c r="L53" s="147" t="s">
        <v>2757</v>
      </c>
      <c r="M53" s="174" t="s">
        <v>2540</v>
      </c>
      <c r="N53" s="96" t="s">
        <v>2622</v>
      </c>
      <c r="O53" s="168" t="s">
        <v>2465</v>
      </c>
      <c r="P53" s="173" t="s">
        <v>2763</v>
      </c>
      <c r="Q53" s="175">
        <v>44385.842361111114</v>
      </c>
      <c r="U53" s="78"/>
      <c r="V53" s="69"/>
    </row>
    <row r="54" spans="1:22" s="130" customFormat="1" ht="18" x14ac:dyDescent="0.25">
      <c r="A54" s="168" t="str">
        <f>VLOOKUP(E54,'LISTADO ATM'!$A$2:$C$902,3,0)</f>
        <v>DISTRITO NACIONAL</v>
      </c>
      <c r="B54" s="112" t="s">
        <v>2758</v>
      </c>
      <c r="C54" s="97">
        <v>44415.616053240738</v>
      </c>
      <c r="D54" s="97" t="s">
        <v>2464</v>
      </c>
      <c r="E54" s="143">
        <v>23</v>
      </c>
      <c r="F54" s="168" t="str">
        <f>VLOOKUP(E54,VIP!$A$2:$O14854,2,0)</f>
        <v>DRBR023</v>
      </c>
      <c r="G54" s="168" t="str">
        <f>VLOOKUP(E54,'LISTADO ATM'!$A$2:$B$901,2,0)</f>
        <v xml:space="preserve">ATM Oficina México </v>
      </c>
      <c r="H54" s="168" t="str">
        <f>VLOOKUP(E54,VIP!$A$2:$O19815,7,FALSE)</f>
        <v>Si</v>
      </c>
      <c r="I54" s="168" t="str">
        <f>VLOOKUP(E54,VIP!$A$2:$O11780,8,FALSE)</f>
        <v>Si</v>
      </c>
      <c r="J54" s="168" t="str">
        <f>VLOOKUP(E54,VIP!$A$2:$O11730,8,FALSE)</f>
        <v>Si</v>
      </c>
      <c r="K54" s="168" t="str">
        <f>VLOOKUP(E54,VIP!$A$2:$O15304,6,0)</f>
        <v>NO</v>
      </c>
      <c r="L54" s="147" t="s">
        <v>2759</v>
      </c>
      <c r="M54" s="174" t="s">
        <v>2540</v>
      </c>
      <c r="N54" s="96" t="s">
        <v>2622</v>
      </c>
      <c r="O54" s="168" t="s">
        <v>2465</v>
      </c>
      <c r="P54" s="168" t="s">
        <v>2763</v>
      </c>
      <c r="Q54" s="175">
        <v>44385.848611111112</v>
      </c>
      <c r="U54" s="78"/>
      <c r="V54" s="69"/>
    </row>
    <row r="55" spans="1:22" s="130" customFormat="1" ht="18" x14ac:dyDescent="0.25">
      <c r="A55" s="168" t="str">
        <f>VLOOKUP(E55,'LISTADO ATM'!$A$2:$C$902,3,0)</f>
        <v>ESTE</v>
      </c>
      <c r="B55" s="112" t="s">
        <v>2754</v>
      </c>
      <c r="C55" s="97">
        <v>44415.617731481485</v>
      </c>
      <c r="D55" s="97" t="s">
        <v>2464</v>
      </c>
      <c r="E55" s="143">
        <v>630</v>
      </c>
      <c r="F55" s="168" t="str">
        <f>VLOOKUP(E55,VIP!$A$2:$O14852,2,0)</f>
        <v>DRBR112</v>
      </c>
      <c r="G55" s="168" t="str">
        <f>VLOOKUP(E55,'LISTADO ATM'!$A$2:$B$901,2,0)</f>
        <v xml:space="preserve">ATM Oficina Plaza Zaglul (SPM) </v>
      </c>
      <c r="H55" s="168" t="str">
        <f>VLOOKUP(E55,VIP!$A$2:$O19813,7,FALSE)</f>
        <v>Si</v>
      </c>
      <c r="I55" s="168" t="str">
        <f>VLOOKUP(E55,VIP!$A$2:$O11778,8,FALSE)</f>
        <v>Si</v>
      </c>
      <c r="J55" s="168" t="str">
        <f>VLOOKUP(E55,VIP!$A$2:$O11728,8,FALSE)</f>
        <v>Si</v>
      </c>
      <c r="K55" s="168" t="str">
        <f>VLOOKUP(E55,VIP!$A$2:$O15302,6,0)</f>
        <v>NO</v>
      </c>
      <c r="L55" s="147" t="s">
        <v>2755</v>
      </c>
      <c r="M55" s="174" t="s">
        <v>2540</v>
      </c>
      <c r="N55" s="96" t="s">
        <v>2622</v>
      </c>
      <c r="O55" s="168" t="s">
        <v>2465</v>
      </c>
      <c r="P55" s="168" t="s">
        <v>2763</v>
      </c>
      <c r="Q55" s="175">
        <v>44385.824305555558</v>
      </c>
      <c r="U55" s="78"/>
      <c r="V55" s="69"/>
    </row>
    <row r="56" spans="1:22" s="130" customFormat="1" ht="18" x14ac:dyDescent="0.25">
      <c r="A56" s="168" t="str">
        <f>VLOOKUP(E56,'LISTADO ATM'!$A$2:$C$902,3,0)</f>
        <v>SUR</v>
      </c>
      <c r="B56" s="112">
        <v>3335979761</v>
      </c>
      <c r="C56" s="97">
        <v>44414.888726851852</v>
      </c>
      <c r="D56" s="97" t="s">
        <v>2464</v>
      </c>
      <c r="E56" s="143">
        <v>48</v>
      </c>
      <c r="F56" s="168" t="str">
        <f>VLOOKUP(E56,VIP!$A$2:$O14784,2,0)</f>
        <v>DRBR048</v>
      </c>
      <c r="G56" s="168" t="str">
        <f>VLOOKUP(E56,'LISTADO ATM'!$A$2:$B$901,2,0)</f>
        <v xml:space="preserve">ATM Autoservicio Neiba I </v>
      </c>
      <c r="H56" s="168" t="str">
        <f>VLOOKUP(E56,VIP!$A$2:$O19745,7,FALSE)</f>
        <v>Si</v>
      </c>
      <c r="I56" s="168" t="str">
        <f>VLOOKUP(E56,VIP!$A$2:$O11710,8,FALSE)</f>
        <v>Si</v>
      </c>
      <c r="J56" s="168" t="str">
        <f>VLOOKUP(E56,VIP!$A$2:$O11660,8,FALSE)</f>
        <v>Si</v>
      </c>
      <c r="K56" s="168" t="str">
        <f>VLOOKUP(E56,VIP!$A$2:$O15234,6,0)</f>
        <v>SI</v>
      </c>
      <c r="L56" s="147" t="s">
        <v>2592</v>
      </c>
      <c r="M56" s="174" t="s">
        <v>2540</v>
      </c>
      <c r="N56" s="96" t="s">
        <v>2448</v>
      </c>
      <c r="O56" s="168" t="s">
        <v>2465</v>
      </c>
      <c r="P56" s="176"/>
      <c r="Q56" s="175">
        <v>44385.438888888886</v>
      </c>
      <c r="U56" s="78"/>
      <c r="V56" s="69"/>
    </row>
    <row r="57" spans="1:22" ht="18" x14ac:dyDescent="0.25">
      <c r="A57" s="171" t="str">
        <f>VLOOKUP(E57,'LISTADO ATM'!$A$2:$C$902,3,0)</f>
        <v>DISTRITO NACIONAL</v>
      </c>
      <c r="B57" s="112" t="s">
        <v>2658</v>
      </c>
      <c r="C57" s="97">
        <v>44414.81554398148</v>
      </c>
      <c r="D57" s="97" t="s">
        <v>2444</v>
      </c>
      <c r="E57" s="143">
        <v>312</v>
      </c>
      <c r="F57" s="171" t="str">
        <f>VLOOKUP(E57,VIP!$A$2:$O14787,2,0)</f>
        <v>DRBR312</v>
      </c>
      <c r="G57" s="171" t="str">
        <f>VLOOKUP(E57,'LISTADO ATM'!$A$2:$B$901,2,0)</f>
        <v xml:space="preserve">ATM Oficina Tiradentes II (Naco) </v>
      </c>
      <c r="H57" s="171" t="str">
        <f>VLOOKUP(E57,VIP!$A$2:$O19748,7,FALSE)</f>
        <v>Si</v>
      </c>
      <c r="I57" s="171" t="str">
        <f>VLOOKUP(E57,VIP!$A$2:$O11713,8,FALSE)</f>
        <v>Si</v>
      </c>
      <c r="J57" s="171" t="str">
        <f>VLOOKUP(E57,VIP!$A$2:$O11663,8,FALSE)</f>
        <v>Si</v>
      </c>
      <c r="K57" s="171" t="str">
        <f>VLOOKUP(E57,VIP!$A$2:$O15237,6,0)</f>
        <v>NO</v>
      </c>
      <c r="L57" s="147" t="s">
        <v>2592</v>
      </c>
      <c r="M57" s="174" t="s">
        <v>2540</v>
      </c>
      <c r="N57" s="96" t="s">
        <v>2448</v>
      </c>
      <c r="O57" s="171" t="s">
        <v>2449</v>
      </c>
      <c r="P57" s="176"/>
      <c r="Q57" s="175">
        <v>44385.438888888886</v>
      </c>
    </row>
    <row r="58" spans="1:22" ht="18" x14ac:dyDescent="0.25">
      <c r="A58" s="171" t="str">
        <f>VLOOKUP(E58,'LISTADO ATM'!$A$2:$C$902,3,0)</f>
        <v>NORTE</v>
      </c>
      <c r="B58" s="112" t="s">
        <v>2640</v>
      </c>
      <c r="C58" s="97">
        <v>44414.723993055559</v>
      </c>
      <c r="D58" s="97" t="s">
        <v>2464</v>
      </c>
      <c r="E58" s="143">
        <v>431</v>
      </c>
      <c r="F58" s="171" t="str">
        <f>VLOOKUP(E58,VIP!$A$2:$O14777,2,0)</f>
        <v>DRBR583</v>
      </c>
      <c r="G58" s="171" t="str">
        <f>VLOOKUP(E58,'LISTADO ATM'!$A$2:$B$901,2,0)</f>
        <v xml:space="preserve">ATM Autoservicio Sol (Santiago) </v>
      </c>
      <c r="H58" s="171" t="str">
        <f>VLOOKUP(E58,VIP!$A$2:$O19738,7,FALSE)</f>
        <v>Si</v>
      </c>
      <c r="I58" s="171" t="str">
        <f>VLOOKUP(E58,VIP!$A$2:$O11703,8,FALSE)</f>
        <v>Si</v>
      </c>
      <c r="J58" s="171" t="str">
        <f>VLOOKUP(E58,VIP!$A$2:$O11653,8,FALSE)</f>
        <v>Si</v>
      </c>
      <c r="K58" s="171" t="str">
        <f>VLOOKUP(E58,VIP!$A$2:$O15227,6,0)</f>
        <v>SI</v>
      </c>
      <c r="L58" s="147" t="s">
        <v>2592</v>
      </c>
      <c r="M58" s="174" t="s">
        <v>2540</v>
      </c>
      <c r="N58" s="96" t="s">
        <v>2448</v>
      </c>
      <c r="O58" s="171" t="s">
        <v>2465</v>
      </c>
      <c r="P58" s="176"/>
      <c r="Q58" s="175">
        <v>44385.438888888886</v>
      </c>
    </row>
    <row r="59" spans="1:22" ht="18" x14ac:dyDescent="0.25">
      <c r="A59" s="171" t="str">
        <f>VLOOKUP(E59,'LISTADO ATM'!$A$2:$C$902,3,0)</f>
        <v>NORTE</v>
      </c>
      <c r="B59" s="112" t="s">
        <v>2642</v>
      </c>
      <c r="C59" s="97">
        <v>44414.718622685185</v>
      </c>
      <c r="D59" s="97" t="s">
        <v>2464</v>
      </c>
      <c r="E59" s="143">
        <v>307</v>
      </c>
      <c r="F59" s="171" t="str">
        <f>VLOOKUP(E59,VIP!$A$2:$O14779,2,0)</f>
        <v>DRBR307</v>
      </c>
      <c r="G59" s="171" t="str">
        <f>VLOOKUP(E59,'LISTADO ATM'!$A$2:$B$901,2,0)</f>
        <v>ATM Oficina Nagua II</v>
      </c>
      <c r="H59" s="171" t="str">
        <f>VLOOKUP(E59,VIP!$A$2:$O19740,7,FALSE)</f>
        <v>Si</v>
      </c>
      <c r="I59" s="171" t="str">
        <f>VLOOKUP(E59,VIP!$A$2:$O11705,8,FALSE)</f>
        <v>Si</v>
      </c>
      <c r="J59" s="171" t="str">
        <f>VLOOKUP(E59,VIP!$A$2:$O11655,8,FALSE)</f>
        <v>Si</v>
      </c>
      <c r="K59" s="171" t="str">
        <f>VLOOKUP(E59,VIP!$A$2:$O15229,6,0)</f>
        <v>SI</v>
      </c>
      <c r="L59" s="147" t="s">
        <v>2555</v>
      </c>
      <c r="M59" s="174" t="s">
        <v>2540</v>
      </c>
      <c r="N59" s="96" t="s">
        <v>2448</v>
      </c>
      <c r="O59" s="171" t="s">
        <v>2465</v>
      </c>
      <c r="P59" s="173"/>
      <c r="Q59" s="175">
        <v>44385.438888888886</v>
      </c>
    </row>
    <row r="60" spans="1:22" ht="18" x14ac:dyDescent="0.25">
      <c r="A60" s="171" t="str">
        <f>VLOOKUP(E60,'LISTADO ATM'!$A$2:$C$902,3,0)</f>
        <v>NORTE</v>
      </c>
      <c r="B60" s="112" t="s">
        <v>2618</v>
      </c>
      <c r="C60" s="97">
        <v>44413.751296296294</v>
      </c>
      <c r="D60" s="97" t="s">
        <v>2177</v>
      </c>
      <c r="E60" s="143">
        <v>388</v>
      </c>
      <c r="F60" s="171" t="str">
        <f>VLOOKUP(E60,VIP!$A$2:$O14899,2,0)</f>
        <v>DRBR388</v>
      </c>
      <c r="G60" s="171" t="str">
        <f>VLOOKUP(E60,'LISTADO ATM'!$A$2:$B$901,2,0)</f>
        <v xml:space="preserve">ATM Multicentro La Sirena Puerto Plata </v>
      </c>
      <c r="H60" s="171" t="str">
        <f>VLOOKUP(E60,VIP!$A$2:$O19860,7,FALSE)</f>
        <v>Si</v>
      </c>
      <c r="I60" s="171" t="str">
        <f>VLOOKUP(E60,VIP!$A$2:$O11825,8,FALSE)</f>
        <v>Si</v>
      </c>
      <c r="J60" s="171" t="str">
        <f>VLOOKUP(E60,VIP!$A$2:$O11775,8,FALSE)</f>
        <v>Si</v>
      </c>
      <c r="K60" s="171" t="str">
        <f>VLOOKUP(E60,VIP!$A$2:$O15349,6,0)</f>
        <v>NO</v>
      </c>
      <c r="L60" s="147" t="s">
        <v>2555</v>
      </c>
      <c r="M60" s="174" t="s">
        <v>2540</v>
      </c>
      <c r="N60" s="96" t="s">
        <v>2448</v>
      </c>
      <c r="O60" s="171" t="s">
        <v>2588</v>
      </c>
      <c r="P60" s="96"/>
      <c r="Q60" s="175">
        <v>44385.438888888886</v>
      </c>
    </row>
    <row r="61" spans="1:22" ht="18" x14ac:dyDescent="0.25">
      <c r="A61" s="171" t="str">
        <f>VLOOKUP(E61,'LISTADO ATM'!$A$2:$C$902,3,0)</f>
        <v>NORTE</v>
      </c>
      <c r="B61" s="112" t="s">
        <v>2683</v>
      </c>
      <c r="C61" s="97">
        <v>44415.428032407406</v>
      </c>
      <c r="D61" s="97" t="s">
        <v>2464</v>
      </c>
      <c r="E61" s="143">
        <v>151</v>
      </c>
      <c r="F61" s="171" t="str">
        <f>VLOOKUP(E61,VIP!$A$2:$O14788,2,0)</f>
        <v>DRBR151</v>
      </c>
      <c r="G61" s="171" t="str">
        <f>VLOOKUP(E61,'LISTADO ATM'!$A$2:$B$901,2,0)</f>
        <v xml:space="preserve">ATM Oficina Nagua </v>
      </c>
      <c r="H61" s="171" t="str">
        <f>VLOOKUP(E61,VIP!$A$2:$O19749,7,FALSE)</f>
        <v>Si</v>
      </c>
      <c r="I61" s="171" t="str">
        <f>VLOOKUP(E61,VIP!$A$2:$O11714,8,FALSE)</f>
        <v>Si</v>
      </c>
      <c r="J61" s="171" t="str">
        <f>VLOOKUP(E61,VIP!$A$2:$O11664,8,FALSE)</f>
        <v>Si</v>
      </c>
      <c r="K61" s="171" t="str">
        <f>VLOOKUP(E61,VIP!$A$2:$O15238,6,0)</f>
        <v>SI</v>
      </c>
      <c r="L61" s="147" t="s">
        <v>2437</v>
      </c>
      <c r="M61" s="174" t="s">
        <v>2540</v>
      </c>
      <c r="N61" s="96" t="s">
        <v>2448</v>
      </c>
      <c r="O61" s="171" t="s">
        <v>2465</v>
      </c>
      <c r="P61" s="176"/>
      <c r="Q61" s="175">
        <v>44385.609027777777</v>
      </c>
    </row>
    <row r="62" spans="1:22" ht="18" x14ac:dyDescent="0.25">
      <c r="A62" s="171" t="str">
        <f>VLOOKUP(E62,'LISTADO ATM'!$A$2:$C$902,3,0)</f>
        <v>DISTRITO NACIONAL</v>
      </c>
      <c r="B62" s="112" t="s">
        <v>2630</v>
      </c>
      <c r="C62" s="97">
        <v>44414.633472222224</v>
      </c>
      <c r="D62" s="97" t="s">
        <v>2444</v>
      </c>
      <c r="E62" s="143">
        <v>557</v>
      </c>
      <c r="F62" s="171" t="str">
        <f>VLOOKUP(E62,VIP!$A$2:$O14775,2,0)</f>
        <v>DRBR022</v>
      </c>
      <c r="G62" s="171" t="str">
        <f>VLOOKUP(E62,'LISTADO ATM'!$A$2:$B$901,2,0)</f>
        <v xml:space="preserve">ATM Multicentro La Sirena Ave. Mella </v>
      </c>
      <c r="H62" s="171" t="str">
        <f>VLOOKUP(E62,VIP!$A$2:$O19736,7,FALSE)</f>
        <v>Si</v>
      </c>
      <c r="I62" s="171" t="str">
        <f>VLOOKUP(E62,VIP!$A$2:$O11701,8,FALSE)</f>
        <v>Si</v>
      </c>
      <c r="J62" s="171" t="str">
        <f>VLOOKUP(E62,VIP!$A$2:$O11651,8,FALSE)</f>
        <v>Si</v>
      </c>
      <c r="K62" s="171" t="str">
        <f>VLOOKUP(E62,VIP!$A$2:$O15225,6,0)</f>
        <v>SI</v>
      </c>
      <c r="L62" s="147" t="s">
        <v>2437</v>
      </c>
      <c r="M62" s="174" t="s">
        <v>2540</v>
      </c>
      <c r="N62" s="96" t="s">
        <v>2448</v>
      </c>
      <c r="O62" s="171" t="s">
        <v>2449</v>
      </c>
      <c r="P62" s="171"/>
      <c r="Q62" s="175">
        <v>44385.609027777777</v>
      </c>
    </row>
    <row r="63" spans="1:22" ht="18" x14ac:dyDescent="0.25">
      <c r="A63" s="172" t="str">
        <f>VLOOKUP(E63,'LISTADO ATM'!$A$2:$C$902,3,0)</f>
        <v>DISTRITO NACIONAL</v>
      </c>
      <c r="B63" s="112" t="s">
        <v>2688</v>
      </c>
      <c r="C63" s="97">
        <v>44415.451504629629</v>
      </c>
      <c r="D63" s="97" t="s">
        <v>2176</v>
      </c>
      <c r="E63" s="143">
        <v>835</v>
      </c>
      <c r="F63" s="172" t="str">
        <f>VLOOKUP(E63,VIP!$A$2:$O14793,2,0)</f>
        <v>DRBR835</v>
      </c>
      <c r="G63" s="172" t="str">
        <f>VLOOKUP(E63,'LISTADO ATM'!$A$2:$B$901,2,0)</f>
        <v xml:space="preserve">ATM UNP Megacentro </v>
      </c>
      <c r="H63" s="172" t="str">
        <f>VLOOKUP(E63,VIP!$A$2:$O19754,7,FALSE)</f>
        <v>Si</v>
      </c>
      <c r="I63" s="172" t="str">
        <f>VLOOKUP(E63,VIP!$A$2:$O11719,8,FALSE)</f>
        <v>Si</v>
      </c>
      <c r="J63" s="172" t="str">
        <f>VLOOKUP(E63,VIP!$A$2:$O11669,8,FALSE)</f>
        <v>Si</v>
      </c>
      <c r="K63" s="172" t="str">
        <f>VLOOKUP(E63,VIP!$A$2:$O15243,6,0)</f>
        <v>SI</v>
      </c>
      <c r="L63" s="147" t="s">
        <v>2691</v>
      </c>
      <c r="M63" s="174" t="s">
        <v>2540</v>
      </c>
      <c r="N63" s="96" t="s">
        <v>2448</v>
      </c>
      <c r="O63" s="172" t="s">
        <v>2450</v>
      </c>
      <c r="P63" s="172" t="s">
        <v>2692</v>
      </c>
      <c r="Q63" s="175">
        <v>44385.609027777777</v>
      </c>
    </row>
    <row r="64" spans="1:22" ht="18" x14ac:dyDescent="0.25">
      <c r="A64" s="172" t="str">
        <f>VLOOKUP(E64,'LISTADO ATM'!$A$2:$C$902,3,0)</f>
        <v>DISTRITO NACIONAL</v>
      </c>
      <c r="B64" s="112" t="s">
        <v>2633</v>
      </c>
      <c r="C64" s="97">
        <v>44414.559201388889</v>
      </c>
      <c r="D64" s="97" t="s">
        <v>2176</v>
      </c>
      <c r="E64" s="143">
        <v>458</v>
      </c>
      <c r="F64" s="172" t="str">
        <f>VLOOKUP(E64,VIP!$A$2:$O14787,2,0)</f>
        <v>DRBR458</v>
      </c>
      <c r="G64" s="172" t="str">
        <f>VLOOKUP(E64,'LISTADO ATM'!$A$2:$B$901,2,0)</f>
        <v>ATM Hospital Dario Contreras</v>
      </c>
      <c r="H64" s="172" t="str">
        <f>VLOOKUP(E64,VIP!$A$2:$O19748,7,FALSE)</f>
        <v>Si</v>
      </c>
      <c r="I64" s="172" t="str">
        <f>VLOOKUP(E64,VIP!$A$2:$O11713,8,FALSE)</f>
        <v>Si</v>
      </c>
      <c r="J64" s="172" t="str">
        <f>VLOOKUP(E64,VIP!$A$2:$O11663,8,FALSE)</f>
        <v>Si</v>
      </c>
      <c r="K64" s="172" t="str">
        <f>VLOOKUP(E64,VIP!$A$2:$O15237,6,0)</f>
        <v>NO</v>
      </c>
      <c r="L64" s="147" t="s">
        <v>2668</v>
      </c>
      <c r="M64" s="174" t="s">
        <v>2540</v>
      </c>
      <c r="N64" s="96" t="s">
        <v>2594</v>
      </c>
      <c r="O64" s="172" t="s">
        <v>2450</v>
      </c>
      <c r="P64" s="172"/>
      <c r="Q64" s="175">
        <v>44385.609027777777</v>
      </c>
    </row>
    <row r="65" spans="1:17" ht="18" x14ac:dyDescent="0.25">
      <c r="A65" s="172" t="str">
        <f>VLOOKUP(E65,'LISTADO ATM'!$A$2:$C$902,3,0)</f>
        <v>DISTRITO NACIONAL</v>
      </c>
      <c r="B65" s="112" t="s">
        <v>2632</v>
      </c>
      <c r="C65" s="97">
        <v>44414.629004629627</v>
      </c>
      <c r="D65" s="97" t="s">
        <v>2176</v>
      </c>
      <c r="E65" s="143">
        <v>572</v>
      </c>
      <c r="F65" s="172" t="str">
        <f>VLOOKUP(E65,VIP!$A$2:$O14779,2,0)</f>
        <v>DRBR174</v>
      </c>
      <c r="G65" s="172" t="str">
        <f>VLOOKUP(E65,'LISTADO ATM'!$A$2:$B$901,2,0)</f>
        <v xml:space="preserve">ATM Olé Ovando </v>
      </c>
      <c r="H65" s="172" t="str">
        <f>VLOOKUP(E65,VIP!$A$2:$O19740,7,FALSE)</f>
        <v>Si</v>
      </c>
      <c r="I65" s="172" t="str">
        <f>VLOOKUP(E65,VIP!$A$2:$O11705,8,FALSE)</f>
        <v>Si</v>
      </c>
      <c r="J65" s="172" t="str">
        <f>VLOOKUP(E65,VIP!$A$2:$O11655,8,FALSE)</f>
        <v>Si</v>
      </c>
      <c r="K65" s="172" t="str">
        <f>VLOOKUP(E65,VIP!$A$2:$O15229,6,0)</f>
        <v>NO</v>
      </c>
      <c r="L65" s="147" t="s">
        <v>2668</v>
      </c>
      <c r="M65" s="174" t="s">
        <v>2540</v>
      </c>
      <c r="N65" s="96" t="s">
        <v>2622</v>
      </c>
      <c r="O65" s="172" t="s">
        <v>2450</v>
      </c>
      <c r="P65" s="172"/>
      <c r="Q65" s="175">
        <v>44385.609027777777</v>
      </c>
    </row>
    <row r="66" spans="1:17" ht="18" x14ac:dyDescent="0.25">
      <c r="A66" s="172" t="str">
        <f>VLOOKUP(E66,'LISTADO ATM'!$A$2:$C$902,3,0)</f>
        <v>DISTRITO NACIONAL</v>
      </c>
      <c r="B66" s="112" t="s">
        <v>2631</v>
      </c>
      <c r="C66" s="97">
        <v>44414.629421296297</v>
      </c>
      <c r="D66" s="97" t="s">
        <v>2176</v>
      </c>
      <c r="E66" s="143">
        <v>624</v>
      </c>
      <c r="F66" s="172" t="str">
        <f>VLOOKUP(E66,VIP!$A$2:$O14778,2,0)</f>
        <v>DRBR624</v>
      </c>
      <c r="G66" s="172" t="str">
        <f>VLOOKUP(E66,'LISTADO ATM'!$A$2:$B$901,2,0)</f>
        <v xml:space="preserve">ATM Policía Nacional I </v>
      </c>
      <c r="H66" s="172" t="str">
        <f>VLOOKUP(E66,VIP!$A$2:$O19739,7,FALSE)</f>
        <v>Si</v>
      </c>
      <c r="I66" s="172" t="str">
        <f>VLOOKUP(E66,VIP!$A$2:$O11704,8,FALSE)</f>
        <v>Si</v>
      </c>
      <c r="J66" s="172" t="str">
        <f>VLOOKUP(E66,VIP!$A$2:$O11654,8,FALSE)</f>
        <v>Si</v>
      </c>
      <c r="K66" s="172" t="str">
        <f>VLOOKUP(E66,VIP!$A$2:$O15228,6,0)</f>
        <v>NO</v>
      </c>
      <c r="L66" s="147" t="s">
        <v>2668</v>
      </c>
      <c r="M66" s="174" t="s">
        <v>2540</v>
      </c>
      <c r="N66" s="96" t="s">
        <v>2448</v>
      </c>
      <c r="O66" s="172" t="s">
        <v>2450</v>
      </c>
      <c r="P66" s="176"/>
      <c r="Q66" s="175">
        <v>44385.609027777777</v>
      </c>
    </row>
    <row r="67" spans="1:17" ht="18" x14ac:dyDescent="0.25">
      <c r="A67" s="172" t="str">
        <f>VLOOKUP(E67,'LISTADO ATM'!$A$2:$C$902,3,0)</f>
        <v>NORTE</v>
      </c>
      <c r="B67" s="112" t="s">
        <v>2624</v>
      </c>
      <c r="C67" s="97">
        <v>44414.36582175926</v>
      </c>
      <c r="D67" s="97" t="s">
        <v>2177</v>
      </c>
      <c r="E67" s="143">
        <v>862</v>
      </c>
      <c r="F67" s="172" t="str">
        <f>VLOOKUP(E67,VIP!$A$2:$O14784,2,0)</f>
        <v>DRBR862</v>
      </c>
      <c r="G67" s="172" t="str">
        <f>VLOOKUP(E67,'LISTADO ATM'!$A$2:$B$901,2,0)</f>
        <v xml:space="preserve">ATM S/M Doble A (Sabaneta) </v>
      </c>
      <c r="H67" s="172" t="str">
        <f>VLOOKUP(E67,VIP!$A$2:$O19745,7,FALSE)</f>
        <v>Si</v>
      </c>
      <c r="I67" s="172" t="str">
        <f>VLOOKUP(E67,VIP!$A$2:$O11710,8,FALSE)</f>
        <v>Si</v>
      </c>
      <c r="J67" s="172" t="str">
        <f>VLOOKUP(E67,VIP!$A$2:$O11660,8,FALSE)</f>
        <v>Si</v>
      </c>
      <c r="K67" s="172" t="str">
        <f>VLOOKUP(E67,VIP!$A$2:$O15234,6,0)</f>
        <v>NO</v>
      </c>
      <c r="L67" s="147" t="s">
        <v>2668</v>
      </c>
      <c r="M67" s="174" t="s">
        <v>2540</v>
      </c>
      <c r="N67" s="96" t="s">
        <v>2448</v>
      </c>
      <c r="O67" s="172" t="s">
        <v>2588</v>
      </c>
      <c r="P67" s="172"/>
      <c r="Q67" s="175">
        <v>44385.609027777777</v>
      </c>
    </row>
    <row r="68" spans="1:17" ht="18" x14ac:dyDescent="0.25">
      <c r="A68" s="172" t="str">
        <f>VLOOKUP(E68,'LISTADO ATM'!$A$2:$C$902,3,0)</f>
        <v>NORTE</v>
      </c>
      <c r="B68" s="112">
        <v>3335980187</v>
      </c>
      <c r="C68" s="97">
        <v>44414.142025462963</v>
      </c>
      <c r="D68" s="97" t="s">
        <v>2177</v>
      </c>
      <c r="E68" s="143">
        <v>291</v>
      </c>
      <c r="F68" s="172" t="str">
        <f>VLOOKUP(E68,VIP!$A$2:$O14896,2,0)</f>
        <v>DRBR291</v>
      </c>
      <c r="G68" s="172" t="str">
        <f>VLOOKUP(E68,'LISTADO ATM'!$A$2:$B$901,2,0)</f>
        <v xml:space="preserve">ATM S/M Jumbo Las Colinas </v>
      </c>
      <c r="H68" s="172" t="str">
        <f>VLOOKUP(E68,VIP!$A$2:$O19857,7,FALSE)</f>
        <v>Si</v>
      </c>
      <c r="I68" s="172" t="str">
        <f>VLOOKUP(E68,VIP!$A$2:$O11822,8,FALSE)</f>
        <v>Si</v>
      </c>
      <c r="J68" s="172" t="str">
        <f>VLOOKUP(E68,VIP!$A$2:$O11772,8,FALSE)</f>
        <v>Si</v>
      </c>
      <c r="K68" s="172" t="str">
        <f>VLOOKUP(E68,VIP!$A$2:$O15346,6,0)</f>
        <v>NO</v>
      </c>
      <c r="L68" s="147" t="s">
        <v>2669</v>
      </c>
      <c r="M68" s="174" t="s">
        <v>2540</v>
      </c>
      <c r="N68" s="96" t="s">
        <v>2448</v>
      </c>
      <c r="O68" s="172" t="s">
        <v>2620</v>
      </c>
      <c r="P68" s="96"/>
      <c r="Q68" s="175">
        <v>44385.438888888886</v>
      </c>
    </row>
    <row r="69" spans="1:17" ht="18" x14ac:dyDescent="0.25">
      <c r="A69" s="172" t="str">
        <f>VLOOKUP(E69,'LISTADO ATM'!$A$2:$C$902,3,0)</f>
        <v>ESTE</v>
      </c>
      <c r="B69" s="112" t="s">
        <v>2671</v>
      </c>
      <c r="C69" s="97">
        <v>44415.31459490741</v>
      </c>
      <c r="D69" s="97" t="s">
        <v>2176</v>
      </c>
      <c r="E69" s="143">
        <v>608</v>
      </c>
      <c r="F69" s="172" t="str">
        <f>VLOOKUP(E69,VIP!$A$2:$O14776,2,0)</f>
        <v>DRBR305</v>
      </c>
      <c r="G69" s="172" t="str">
        <f>VLOOKUP(E69,'LISTADO ATM'!$A$2:$B$901,2,0)</f>
        <v xml:space="preserve">ATM Oficina Jumbo (San Pedro) </v>
      </c>
      <c r="H69" s="172" t="str">
        <f>VLOOKUP(E69,VIP!$A$2:$O19737,7,FALSE)</f>
        <v>Si</v>
      </c>
      <c r="I69" s="172" t="str">
        <f>VLOOKUP(E69,VIP!$A$2:$O11702,8,FALSE)</f>
        <v>Si</v>
      </c>
      <c r="J69" s="172" t="str">
        <f>VLOOKUP(E69,VIP!$A$2:$O11652,8,FALSE)</f>
        <v>Si</v>
      </c>
      <c r="K69" s="172" t="str">
        <f>VLOOKUP(E69,VIP!$A$2:$O15226,6,0)</f>
        <v>SI</v>
      </c>
      <c r="L69" s="147" t="s">
        <v>2669</v>
      </c>
      <c r="M69" s="174" t="s">
        <v>2540</v>
      </c>
      <c r="N69" s="96" t="s">
        <v>2448</v>
      </c>
      <c r="O69" s="172" t="s">
        <v>2450</v>
      </c>
      <c r="P69" s="172"/>
      <c r="Q69" s="175">
        <v>44385.609027777777</v>
      </c>
    </row>
    <row r="70" spans="1:17" ht="18" x14ac:dyDescent="0.25">
      <c r="A70" s="172" t="str">
        <f>VLOOKUP(E70,'LISTADO ATM'!$A$2:$C$902,3,0)</f>
        <v>SUR</v>
      </c>
      <c r="B70" s="112" t="s">
        <v>2732</v>
      </c>
      <c r="C70" s="97">
        <v>44415.768020833333</v>
      </c>
      <c r="D70" s="97" t="s">
        <v>2464</v>
      </c>
      <c r="E70" s="143">
        <v>984</v>
      </c>
      <c r="F70" s="172" t="str">
        <f>VLOOKUP(E70,VIP!$A$2:$O14828,2,0)</f>
        <v>DRBR984</v>
      </c>
      <c r="G70" s="172" t="str">
        <f>VLOOKUP(E70,'LISTADO ATM'!$A$2:$B$901,2,0)</f>
        <v xml:space="preserve">ATM Oficina Neiba II </v>
      </c>
      <c r="H70" s="172" t="str">
        <f>VLOOKUP(E70,VIP!$A$2:$O19789,7,FALSE)</f>
        <v>Si</v>
      </c>
      <c r="I70" s="172" t="str">
        <f>VLOOKUP(E70,VIP!$A$2:$O11754,8,FALSE)</f>
        <v>Si</v>
      </c>
      <c r="J70" s="172" t="str">
        <f>VLOOKUP(E70,VIP!$A$2:$O11704,8,FALSE)</f>
        <v>Si</v>
      </c>
      <c r="K70" s="172" t="str">
        <f>VLOOKUP(E70,VIP!$A$2:$O15278,6,0)</f>
        <v>NO</v>
      </c>
      <c r="L70" s="147" t="s">
        <v>2708</v>
      </c>
      <c r="M70" s="174" t="s">
        <v>2540</v>
      </c>
      <c r="N70" s="96" t="s">
        <v>2622</v>
      </c>
      <c r="O70" s="172" t="s">
        <v>2709</v>
      </c>
      <c r="P70" s="173" t="s">
        <v>2764</v>
      </c>
      <c r="Q70" s="175">
        <v>44385.745138888888</v>
      </c>
    </row>
    <row r="71" spans="1:17" ht="18" x14ac:dyDescent="0.25">
      <c r="A71" s="172" t="str">
        <f>VLOOKUP(E71,'LISTADO ATM'!$A$2:$C$902,3,0)</f>
        <v>NORTE</v>
      </c>
      <c r="B71" s="112" t="s">
        <v>2707</v>
      </c>
      <c r="C71" s="97">
        <v>44415.83971064815</v>
      </c>
      <c r="D71" s="97" t="s">
        <v>2464</v>
      </c>
      <c r="E71" s="143">
        <v>351</v>
      </c>
      <c r="F71" s="172" t="str">
        <f>VLOOKUP(E71,VIP!$A$2:$O14811,2,0)</f>
        <v>DRBR351</v>
      </c>
      <c r="G71" s="172" t="str">
        <f>VLOOKUP(E71,'LISTADO ATM'!$A$2:$B$901,2,0)</f>
        <v xml:space="preserve">ATM S/M José Luís (Puerto Plata) </v>
      </c>
      <c r="H71" s="172" t="str">
        <f>VLOOKUP(E71,VIP!$A$2:$O19772,7,FALSE)</f>
        <v>Si</v>
      </c>
      <c r="I71" s="172" t="str">
        <f>VLOOKUP(E71,VIP!$A$2:$O11737,8,FALSE)</f>
        <v>Si</v>
      </c>
      <c r="J71" s="172" t="str">
        <f>VLOOKUP(E71,VIP!$A$2:$O11687,8,FALSE)</f>
        <v>Si</v>
      </c>
      <c r="K71" s="172" t="str">
        <f>VLOOKUP(E71,VIP!$A$2:$O15261,6,0)</f>
        <v>NO</v>
      </c>
      <c r="L71" s="147" t="s">
        <v>2708</v>
      </c>
      <c r="M71" s="174" t="s">
        <v>2540</v>
      </c>
      <c r="N71" s="96" t="s">
        <v>2622</v>
      </c>
      <c r="O71" s="172" t="s">
        <v>2709</v>
      </c>
      <c r="P71" s="173" t="s">
        <v>2764</v>
      </c>
      <c r="Q71" s="175">
        <v>44385.853472222225</v>
      </c>
    </row>
    <row r="72" spans="1:17" ht="18" x14ac:dyDescent="0.25">
      <c r="A72" s="172" t="str">
        <f>VLOOKUP(E72,'LISTADO ATM'!$A$2:$C$902,3,0)</f>
        <v>DISTRITO NACIONAL</v>
      </c>
      <c r="B72" s="112" t="s">
        <v>2729</v>
      </c>
      <c r="C72" s="97">
        <v>44415.770057870373</v>
      </c>
      <c r="D72" s="97" t="s">
        <v>2464</v>
      </c>
      <c r="E72" s="143">
        <v>957</v>
      </c>
      <c r="F72" s="172" t="str">
        <f>VLOOKUP(E72,VIP!$A$2:$O14825,2,0)</f>
        <v>DRBR23F</v>
      </c>
      <c r="G72" s="172" t="str">
        <f>VLOOKUP(E72,'LISTADO ATM'!$A$2:$B$901,2,0)</f>
        <v xml:space="preserve">ATM Oficina Venezuela </v>
      </c>
      <c r="H72" s="172" t="str">
        <f>VLOOKUP(E72,VIP!$A$2:$O19786,7,FALSE)</f>
        <v>Si</v>
      </c>
      <c r="I72" s="172" t="str">
        <f>VLOOKUP(E72,VIP!$A$2:$O11751,8,FALSE)</f>
        <v>Si</v>
      </c>
      <c r="J72" s="172" t="str">
        <f>VLOOKUP(E72,VIP!$A$2:$O11701,8,FALSE)</f>
        <v>Si</v>
      </c>
      <c r="K72" s="172" t="str">
        <f>VLOOKUP(E72,VIP!$A$2:$O15275,6,0)</f>
        <v>SI</v>
      </c>
      <c r="L72" s="147" t="s">
        <v>2708</v>
      </c>
      <c r="M72" s="174" t="s">
        <v>2540</v>
      </c>
      <c r="N72" s="96" t="s">
        <v>2622</v>
      </c>
      <c r="O72" s="172" t="s">
        <v>2709</v>
      </c>
      <c r="P72" s="172" t="s">
        <v>2764</v>
      </c>
      <c r="Q72" s="175">
        <v>44385.854166666664</v>
      </c>
    </row>
    <row r="73" spans="1:17" ht="18" x14ac:dyDescent="0.25">
      <c r="A73" s="172" t="str">
        <f>VLOOKUP(E73,'LISTADO ATM'!$A$2:$C$902,3,0)</f>
        <v>NORTE</v>
      </c>
      <c r="B73" s="112" t="s">
        <v>2713</v>
      </c>
      <c r="C73" s="97">
        <v>44415.838495370372</v>
      </c>
      <c r="D73" s="97" t="s">
        <v>2464</v>
      </c>
      <c r="E73" s="143">
        <v>732</v>
      </c>
      <c r="F73" s="172" t="str">
        <f>VLOOKUP(E73,VIP!$A$2:$O14814,2,0)</f>
        <v>DRBR12H</v>
      </c>
      <c r="G73" s="172" t="str">
        <f>VLOOKUP(E73,'LISTADO ATM'!$A$2:$B$901,2,0)</f>
        <v xml:space="preserve">ATM Molino del Valle (Santiago) </v>
      </c>
      <c r="H73" s="172" t="str">
        <f>VLOOKUP(E73,VIP!$A$2:$O19775,7,FALSE)</f>
        <v>Si</v>
      </c>
      <c r="I73" s="172" t="str">
        <f>VLOOKUP(E73,VIP!$A$2:$O11740,8,FALSE)</f>
        <v>Si</v>
      </c>
      <c r="J73" s="172" t="str">
        <f>VLOOKUP(E73,VIP!$A$2:$O11690,8,FALSE)</f>
        <v>Si</v>
      </c>
      <c r="K73" s="172" t="str">
        <f>VLOOKUP(E73,VIP!$A$2:$O15264,6,0)</f>
        <v>NO</v>
      </c>
      <c r="L73" s="147" t="s">
        <v>2714</v>
      </c>
      <c r="M73" s="174" t="s">
        <v>2540</v>
      </c>
      <c r="N73" s="96" t="s">
        <v>2622</v>
      </c>
      <c r="O73" s="172" t="s">
        <v>2709</v>
      </c>
      <c r="P73" s="172" t="s">
        <v>2764</v>
      </c>
      <c r="Q73" s="175">
        <v>44385.688194444447</v>
      </c>
    </row>
    <row r="74" spans="1:17" ht="18" x14ac:dyDescent="0.25">
      <c r="A74" s="172" t="str">
        <f>VLOOKUP(E74,'LISTADO ATM'!$A$2:$C$902,3,0)</f>
        <v>NORTE</v>
      </c>
      <c r="B74" s="112" t="s">
        <v>2716</v>
      </c>
      <c r="C74" s="97">
        <v>44415.837708333333</v>
      </c>
      <c r="D74" s="97" t="s">
        <v>2464</v>
      </c>
      <c r="E74" s="143">
        <v>720</v>
      </c>
      <c r="F74" s="172" t="str">
        <f>VLOOKUP(E74,VIP!$A$2:$O14816,2,0)</f>
        <v>DRBR12E</v>
      </c>
      <c r="G74" s="172" t="str">
        <f>VLOOKUP(E74,'LISTADO ATM'!$A$2:$B$901,2,0)</f>
        <v xml:space="preserve">ATM OMSA (Santiago) </v>
      </c>
      <c r="H74" s="172" t="str">
        <f>VLOOKUP(E74,VIP!$A$2:$O19777,7,FALSE)</f>
        <v>Si</v>
      </c>
      <c r="I74" s="172" t="str">
        <f>VLOOKUP(E74,VIP!$A$2:$O11742,8,FALSE)</f>
        <v>Si</v>
      </c>
      <c r="J74" s="172" t="str">
        <f>VLOOKUP(E74,VIP!$A$2:$O11692,8,FALSE)</f>
        <v>Si</v>
      </c>
      <c r="K74" s="172" t="str">
        <f>VLOOKUP(E74,VIP!$A$2:$O15266,6,0)</f>
        <v>NO</v>
      </c>
      <c r="L74" s="147" t="s">
        <v>2714</v>
      </c>
      <c r="M74" s="174" t="s">
        <v>2540</v>
      </c>
      <c r="N74" s="96" t="s">
        <v>2622</v>
      </c>
      <c r="O74" s="172" t="s">
        <v>2709</v>
      </c>
      <c r="P74" s="172" t="s">
        <v>2764</v>
      </c>
      <c r="Q74" s="175">
        <v>44385.718055555553</v>
      </c>
    </row>
    <row r="75" spans="1:17" ht="18" x14ac:dyDescent="0.25">
      <c r="A75" s="172" t="str">
        <f>VLOOKUP(E75,'LISTADO ATM'!$A$2:$C$902,3,0)</f>
        <v>NORTE</v>
      </c>
      <c r="B75" s="112" t="s">
        <v>2717</v>
      </c>
      <c r="C75" s="97">
        <v>44415.837291666663</v>
      </c>
      <c r="D75" s="97" t="s">
        <v>2464</v>
      </c>
      <c r="E75" s="143">
        <v>990</v>
      </c>
      <c r="F75" s="172" t="str">
        <f>VLOOKUP(E75,VIP!$A$2:$O14817,2,0)</f>
        <v>DRBR742</v>
      </c>
      <c r="G75" s="172" t="str">
        <f>VLOOKUP(E75,'LISTADO ATM'!$A$2:$B$901,2,0)</f>
        <v xml:space="preserve">ATM Autoservicio Bonao II </v>
      </c>
      <c r="H75" s="172" t="str">
        <f>VLOOKUP(E75,VIP!$A$2:$O19778,7,FALSE)</f>
        <v>Si</v>
      </c>
      <c r="I75" s="172" t="str">
        <f>VLOOKUP(E75,VIP!$A$2:$O11743,8,FALSE)</f>
        <v>Si</v>
      </c>
      <c r="J75" s="172" t="str">
        <f>VLOOKUP(E75,VIP!$A$2:$O11693,8,FALSE)</f>
        <v>Si</v>
      </c>
      <c r="K75" s="172" t="str">
        <f>VLOOKUP(E75,VIP!$A$2:$O15267,6,0)</f>
        <v>NO</v>
      </c>
      <c r="L75" s="147" t="s">
        <v>2714</v>
      </c>
      <c r="M75" s="174" t="s">
        <v>2540</v>
      </c>
      <c r="N75" s="96" t="s">
        <v>2622</v>
      </c>
      <c r="O75" s="172" t="s">
        <v>2709</v>
      </c>
      <c r="P75" s="173" t="s">
        <v>2764</v>
      </c>
      <c r="Q75" s="175">
        <v>44385.753472222219</v>
      </c>
    </row>
    <row r="76" spans="1:17" ht="18" x14ac:dyDescent="0.25">
      <c r="A76" s="172" t="str">
        <f>VLOOKUP(E76,'LISTADO ATM'!$A$2:$C$902,3,0)</f>
        <v>NORTE</v>
      </c>
      <c r="B76" s="112" t="s">
        <v>2659</v>
      </c>
      <c r="C76" s="97">
        <v>44414.787164351852</v>
      </c>
      <c r="D76" s="97" t="s">
        <v>2464</v>
      </c>
      <c r="E76" s="143">
        <v>348</v>
      </c>
      <c r="F76" s="172" t="str">
        <f>VLOOKUP(E76,VIP!$A$2:$O14788,2,0)</f>
        <v>DRBR348</v>
      </c>
      <c r="G76" s="172" t="str">
        <f>VLOOKUP(E76,'LISTADO ATM'!$A$2:$B$901,2,0)</f>
        <v xml:space="preserve">ATM Oficina Las Terrenas </v>
      </c>
      <c r="H76" s="172" t="str">
        <f>VLOOKUP(E76,VIP!$A$2:$O19749,7,FALSE)</f>
        <v>N/A</v>
      </c>
      <c r="I76" s="172" t="str">
        <f>VLOOKUP(E76,VIP!$A$2:$O11714,8,FALSE)</f>
        <v>N/A</v>
      </c>
      <c r="J76" s="172" t="str">
        <f>VLOOKUP(E76,VIP!$A$2:$O11664,8,FALSE)</f>
        <v>N/A</v>
      </c>
      <c r="K76" s="172" t="str">
        <f>VLOOKUP(E76,VIP!$A$2:$O15238,6,0)</f>
        <v>N/A</v>
      </c>
      <c r="L76" s="147" t="s">
        <v>2413</v>
      </c>
      <c r="M76" s="174" t="s">
        <v>2540</v>
      </c>
      <c r="N76" s="96" t="s">
        <v>2448</v>
      </c>
      <c r="O76" s="172" t="s">
        <v>2465</v>
      </c>
      <c r="P76" s="172"/>
      <c r="Q76" s="175">
        <v>44385.438888888886</v>
      </c>
    </row>
    <row r="77" spans="1:17" ht="18" x14ac:dyDescent="0.25">
      <c r="A77" s="172" t="str">
        <f>VLOOKUP(E77,'LISTADO ATM'!$A$2:$C$902,3,0)</f>
        <v>DISTRITO NACIONAL</v>
      </c>
      <c r="B77" s="112" t="s">
        <v>2660</v>
      </c>
      <c r="C77" s="97">
        <v>44414.786099537036</v>
      </c>
      <c r="D77" s="97" t="s">
        <v>2444</v>
      </c>
      <c r="E77" s="143">
        <v>698</v>
      </c>
      <c r="F77" s="172" t="str">
        <f>VLOOKUP(E77,VIP!$A$2:$O14789,2,0)</f>
        <v>DRBR698</v>
      </c>
      <c r="G77" s="172" t="str">
        <f>VLOOKUP(E77,'LISTADO ATM'!$A$2:$B$901,2,0)</f>
        <v>ATM Parador Bellamar</v>
      </c>
      <c r="H77" s="172" t="str">
        <f>VLOOKUP(E77,VIP!$A$2:$O19750,7,FALSE)</f>
        <v>Si</v>
      </c>
      <c r="I77" s="172" t="str">
        <f>VLOOKUP(E77,VIP!$A$2:$O11715,8,FALSE)</f>
        <v>Si</v>
      </c>
      <c r="J77" s="172" t="str">
        <f>VLOOKUP(E77,VIP!$A$2:$O11665,8,FALSE)</f>
        <v>Si</v>
      </c>
      <c r="K77" s="172" t="str">
        <f>VLOOKUP(E77,VIP!$A$2:$O15239,6,0)</f>
        <v>NO</v>
      </c>
      <c r="L77" s="147" t="s">
        <v>2413</v>
      </c>
      <c r="M77" s="174" t="s">
        <v>2540</v>
      </c>
      <c r="N77" s="96" t="s">
        <v>2448</v>
      </c>
      <c r="O77" s="172" t="s">
        <v>2449</v>
      </c>
      <c r="P77" s="172"/>
      <c r="Q77" s="175">
        <v>44385.438888888886</v>
      </c>
    </row>
    <row r="78" spans="1:17" ht="18" x14ac:dyDescent="0.25">
      <c r="A78" s="172" t="str">
        <f>VLOOKUP(E78,'LISTADO ATM'!$A$2:$C$902,3,0)</f>
        <v>ESTE</v>
      </c>
      <c r="B78" s="112" t="s">
        <v>2623</v>
      </c>
      <c r="C78" s="97">
        <v>44414.427314814813</v>
      </c>
      <c r="D78" s="97" t="s">
        <v>2444</v>
      </c>
      <c r="E78" s="143">
        <v>16</v>
      </c>
      <c r="F78" s="172" t="str">
        <f>VLOOKUP(E78,VIP!$A$2:$O14782,2,0)</f>
        <v>DRBR046</v>
      </c>
      <c r="G78" s="172" t="str">
        <f>VLOOKUP(E78,'LISTADO ATM'!$A$2:$B$901,2,0)</f>
        <v>ATM Estación Texaco Sabana de la Mar</v>
      </c>
      <c r="H78" s="172" t="str">
        <f>VLOOKUP(E78,VIP!$A$2:$O19743,7,FALSE)</f>
        <v>Si</v>
      </c>
      <c r="I78" s="172" t="str">
        <f>VLOOKUP(E78,VIP!$A$2:$O11708,8,FALSE)</f>
        <v>Si</v>
      </c>
      <c r="J78" s="172" t="str">
        <f>VLOOKUP(E78,VIP!$A$2:$O11658,8,FALSE)</f>
        <v>Si</v>
      </c>
      <c r="K78" s="172" t="str">
        <f>VLOOKUP(E78,VIP!$A$2:$O15232,6,0)</f>
        <v>NO</v>
      </c>
      <c r="L78" s="147" t="s">
        <v>2413</v>
      </c>
      <c r="M78" s="174" t="s">
        <v>2540</v>
      </c>
      <c r="N78" s="96" t="s">
        <v>2448</v>
      </c>
      <c r="O78" s="172" t="s">
        <v>2449</v>
      </c>
      <c r="P78" s="172"/>
      <c r="Q78" s="175">
        <v>44385.609027777777</v>
      </c>
    </row>
    <row r="79" spans="1:17" ht="18" x14ac:dyDescent="0.25">
      <c r="A79" s="172" t="str">
        <f>VLOOKUP(E79,'LISTADO ATM'!$A$2:$C$902,3,0)</f>
        <v>ESTE</v>
      </c>
      <c r="B79" s="112" t="s">
        <v>2656</v>
      </c>
      <c r="C79" s="97">
        <v>44414.87164351852</v>
      </c>
      <c r="D79" s="97" t="s">
        <v>2464</v>
      </c>
      <c r="E79" s="143">
        <v>608</v>
      </c>
      <c r="F79" s="172" t="str">
        <f>VLOOKUP(E79,VIP!$A$2:$O14784,2,0)</f>
        <v>DRBR305</v>
      </c>
      <c r="G79" s="172" t="str">
        <f>VLOOKUP(E79,'LISTADO ATM'!$A$2:$B$901,2,0)</f>
        <v xml:space="preserve">ATM Oficina Jumbo (San Pedro) </v>
      </c>
      <c r="H79" s="172" t="str">
        <f>VLOOKUP(E79,VIP!$A$2:$O19745,7,FALSE)</f>
        <v>Si</v>
      </c>
      <c r="I79" s="172" t="str">
        <f>VLOOKUP(E79,VIP!$A$2:$O11710,8,FALSE)</f>
        <v>Si</v>
      </c>
      <c r="J79" s="172" t="str">
        <f>VLOOKUP(E79,VIP!$A$2:$O11660,8,FALSE)</f>
        <v>Si</v>
      </c>
      <c r="K79" s="172" t="str">
        <f>VLOOKUP(E79,VIP!$A$2:$O15234,6,0)</f>
        <v>SI</v>
      </c>
      <c r="L79" s="147" t="s">
        <v>2413</v>
      </c>
      <c r="M79" s="174" t="s">
        <v>2540</v>
      </c>
      <c r="N79" s="96" t="s">
        <v>2448</v>
      </c>
      <c r="O79" s="172" t="s">
        <v>2465</v>
      </c>
      <c r="P79" s="176"/>
      <c r="Q79" s="175">
        <v>44385.609027777777</v>
      </c>
    </row>
    <row r="80" spans="1:17" ht="18" x14ac:dyDescent="0.25">
      <c r="A80" s="172" t="str">
        <f>VLOOKUP(E80,'LISTADO ATM'!$A$2:$C$902,3,0)</f>
        <v>DISTRITO NACIONAL</v>
      </c>
      <c r="B80" s="112" t="s">
        <v>2682</v>
      </c>
      <c r="C80" s="97">
        <v>44415.426678240743</v>
      </c>
      <c r="D80" s="97" t="s">
        <v>2444</v>
      </c>
      <c r="E80" s="143">
        <v>908</v>
      </c>
      <c r="F80" s="172" t="str">
        <f>VLOOKUP(E80,VIP!$A$2:$O14787,2,0)</f>
        <v>DRBR16D</v>
      </c>
      <c r="G80" s="172" t="str">
        <f>VLOOKUP(E80,'LISTADO ATM'!$A$2:$B$901,2,0)</f>
        <v xml:space="preserve">ATM Oficina Plaza Botánika </v>
      </c>
      <c r="H80" s="172" t="str">
        <f>VLOOKUP(E80,VIP!$A$2:$O19748,7,FALSE)</f>
        <v>Si</v>
      </c>
      <c r="I80" s="172" t="str">
        <f>VLOOKUP(E80,VIP!$A$2:$O11713,8,FALSE)</f>
        <v>Si</v>
      </c>
      <c r="J80" s="172" t="str">
        <f>VLOOKUP(E80,VIP!$A$2:$O11663,8,FALSE)</f>
        <v>Si</v>
      </c>
      <c r="K80" s="172" t="str">
        <f>VLOOKUP(E80,VIP!$A$2:$O15237,6,0)</f>
        <v>NO</v>
      </c>
      <c r="L80" s="147" t="s">
        <v>2413</v>
      </c>
      <c r="M80" s="174" t="s">
        <v>2540</v>
      </c>
      <c r="N80" s="96" t="s">
        <v>2448</v>
      </c>
      <c r="O80" s="172" t="s">
        <v>2449</v>
      </c>
      <c r="P80" s="176"/>
      <c r="Q80" s="175">
        <v>44385.609027777777</v>
      </c>
    </row>
    <row r="81" spans="1:23" ht="18" x14ac:dyDescent="0.25">
      <c r="A81" s="172" t="str">
        <f>VLOOKUP(E81,'LISTADO ATM'!$A$2:$C$902,3,0)</f>
        <v>DISTRITO NACIONAL</v>
      </c>
      <c r="B81" s="112" t="s">
        <v>2696</v>
      </c>
      <c r="C81" s="97">
        <v>44415.509351851855</v>
      </c>
      <c r="D81" s="97" t="s">
        <v>2444</v>
      </c>
      <c r="E81" s="143">
        <v>562</v>
      </c>
      <c r="F81" s="172" t="str">
        <f>VLOOKUP(E81,VIP!$A$2:$O14799,2,0)</f>
        <v>DRBR226</v>
      </c>
      <c r="G81" s="172" t="str">
        <f>VLOOKUP(E81,'LISTADO ATM'!$A$2:$B$901,2,0)</f>
        <v xml:space="preserve">ATM S/M Jumbo Carretera Mella </v>
      </c>
      <c r="H81" s="172" t="str">
        <f>VLOOKUP(E81,VIP!$A$2:$O19760,7,FALSE)</f>
        <v>Si</v>
      </c>
      <c r="I81" s="172" t="str">
        <f>VLOOKUP(E81,VIP!$A$2:$O11725,8,FALSE)</f>
        <v>Si</v>
      </c>
      <c r="J81" s="172" t="str">
        <f>VLOOKUP(E81,VIP!$A$2:$O11675,8,FALSE)</f>
        <v>Si</v>
      </c>
      <c r="K81" s="172" t="str">
        <f>VLOOKUP(E81,VIP!$A$2:$O15249,6,0)</f>
        <v>SI</v>
      </c>
      <c r="L81" s="147" t="s">
        <v>2413</v>
      </c>
      <c r="M81" s="174" t="s">
        <v>2540</v>
      </c>
      <c r="N81" s="96" t="s">
        <v>2448</v>
      </c>
      <c r="O81" s="172" t="s">
        <v>2449</v>
      </c>
      <c r="P81" s="172"/>
      <c r="Q81" s="175">
        <v>44385.841666666667</v>
      </c>
    </row>
    <row r="82" spans="1:23" ht="18" x14ac:dyDescent="0.25">
      <c r="A82" s="172" t="str">
        <f>VLOOKUP(E82,'LISTADO ATM'!$A$2:$C$902,3,0)</f>
        <v>DISTRITO NACIONAL</v>
      </c>
      <c r="B82" s="112" t="s">
        <v>2655</v>
      </c>
      <c r="C82" s="97">
        <v>44414.888726851852</v>
      </c>
      <c r="D82" s="97" t="s">
        <v>2176</v>
      </c>
      <c r="E82" s="143">
        <v>43</v>
      </c>
      <c r="F82" s="172" t="str">
        <f>VLOOKUP(E82,VIP!$A$2:$O14783,2,0)</f>
        <v>DRBR043</v>
      </c>
      <c r="G82" s="172" t="str">
        <f>VLOOKUP(E82,'LISTADO ATM'!$A$2:$B$901,2,0)</f>
        <v xml:space="preserve">ATM Zona Franca San Isidro </v>
      </c>
      <c r="H82" s="172" t="str">
        <f>VLOOKUP(E82,VIP!$A$2:$O19744,7,FALSE)</f>
        <v>Si</v>
      </c>
      <c r="I82" s="172" t="str">
        <f>VLOOKUP(E82,VIP!$A$2:$O11709,8,FALSE)</f>
        <v>No</v>
      </c>
      <c r="J82" s="172" t="str">
        <f>VLOOKUP(E82,VIP!$A$2:$O11659,8,FALSE)</f>
        <v>No</v>
      </c>
      <c r="K82" s="172" t="str">
        <f>VLOOKUP(E82,VIP!$A$2:$O15233,6,0)</f>
        <v>NO</v>
      </c>
      <c r="L82" s="147" t="s">
        <v>2460</v>
      </c>
      <c r="M82" s="174" t="s">
        <v>2540</v>
      </c>
      <c r="N82" s="96" t="s">
        <v>2448</v>
      </c>
      <c r="O82" s="172" t="s">
        <v>2450</v>
      </c>
      <c r="P82" s="172"/>
      <c r="Q82" s="175">
        <v>44385.438888888886</v>
      </c>
    </row>
    <row r="83" spans="1:23" ht="18" x14ac:dyDescent="0.25">
      <c r="A83" s="172" t="str">
        <f>VLOOKUP(E83,'LISTADO ATM'!$A$2:$C$902,3,0)</f>
        <v>NORTE</v>
      </c>
      <c r="B83" s="112" t="s">
        <v>2634</v>
      </c>
      <c r="C83" s="97">
        <v>44414.773449074077</v>
      </c>
      <c r="D83" s="97" t="s">
        <v>2176</v>
      </c>
      <c r="E83" s="143">
        <v>181</v>
      </c>
      <c r="F83" s="172" t="str">
        <f>VLOOKUP(E83,VIP!$A$2:$O14771,2,0)</f>
        <v>DRBR181</v>
      </c>
      <c r="G83" s="172" t="str">
        <f>VLOOKUP(E83,'LISTADO ATM'!$A$2:$B$901,2,0)</f>
        <v xml:space="preserve">ATM Oficina Sabaneta </v>
      </c>
      <c r="H83" s="172" t="str">
        <f>VLOOKUP(E83,VIP!$A$2:$O19732,7,FALSE)</f>
        <v>Si</v>
      </c>
      <c r="I83" s="172" t="str">
        <f>VLOOKUP(E83,VIP!$A$2:$O11697,8,FALSE)</f>
        <v>Si</v>
      </c>
      <c r="J83" s="172" t="str">
        <f>VLOOKUP(E83,VIP!$A$2:$O11647,8,FALSE)</f>
        <v>Si</v>
      </c>
      <c r="K83" s="172" t="str">
        <f>VLOOKUP(E83,VIP!$A$2:$O15221,6,0)</f>
        <v>SI</v>
      </c>
      <c r="L83" s="147" t="s">
        <v>2460</v>
      </c>
      <c r="M83" s="174" t="s">
        <v>2540</v>
      </c>
      <c r="N83" s="96" t="s">
        <v>2448</v>
      </c>
      <c r="O83" s="172" t="s">
        <v>2450</v>
      </c>
      <c r="P83" s="172"/>
      <c r="Q83" s="175">
        <v>44385.438888888886</v>
      </c>
    </row>
    <row r="84" spans="1:23" ht="18" x14ac:dyDescent="0.25">
      <c r="A84" s="172" t="str">
        <f>VLOOKUP(E84,'LISTADO ATM'!$A$2:$C$902,3,0)</f>
        <v>ESTE</v>
      </c>
      <c r="B84" s="112" t="s">
        <v>2661</v>
      </c>
      <c r="C84" s="97">
        <v>44414.955150462964</v>
      </c>
      <c r="D84" s="97" t="s">
        <v>2176</v>
      </c>
      <c r="E84" s="143">
        <v>217</v>
      </c>
      <c r="F84" s="172" t="str">
        <f>VLOOKUP(E84,VIP!$A$2:$O14774,2,0)</f>
        <v>DRBR217</v>
      </c>
      <c r="G84" s="172" t="str">
        <f>VLOOKUP(E84,'LISTADO ATM'!$A$2:$B$901,2,0)</f>
        <v xml:space="preserve">ATM Oficina Bávaro </v>
      </c>
      <c r="H84" s="172" t="str">
        <f>VLOOKUP(E84,VIP!$A$2:$O19735,7,FALSE)</f>
        <v>Si</v>
      </c>
      <c r="I84" s="172" t="str">
        <f>VLOOKUP(E84,VIP!$A$2:$O11700,8,FALSE)</f>
        <v>Si</v>
      </c>
      <c r="J84" s="172" t="str">
        <f>VLOOKUP(E84,VIP!$A$2:$O11650,8,FALSE)</f>
        <v>Si</v>
      </c>
      <c r="K84" s="172" t="str">
        <f>VLOOKUP(E84,VIP!$A$2:$O15224,6,0)</f>
        <v>NO</v>
      </c>
      <c r="L84" s="147" t="s">
        <v>2460</v>
      </c>
      <c r="M84" s="174" t="s">
        <v>2540</v>
      </c>
      <c r="N84" s="96" t="s">
        <v>2448</v>
      </c>
      <c r="O84" s="172" t="s">
        <v>2450</v>
      </c>
      <c r="P84" s="172"/>
      <c r="Q84" s="175">
        <v>44385.438888888886</v>
      </c>
    </row>
    <row r="85" spans="1:23" ht="18" x14ac:dyDescent="0.25">
      <c r="A85" s="172" t="str">
        <f>VLOOKUP(E85,'LISTADO ATM'!$A$2:$C$902,3,0)</f>
        <v>ESTE</v>
      </c>
      <c r="B85" s="112" t="s">
        <v>2641</v>
      </c>
      <c r="C85" s="97">
        <v>44414.722696759258</v>
      </c>
      <c r="D85" s="97" t="s">
        <v>2176</v>
      </c>
      <c r="E85" s="143">
        <v>963</v>
      </c>
      <c r="F85" s="172" t="str">
        <f>VLOOKUP(E85,VIP!$A$2:$O14778,2,0)</f>
        <v>DRBR963</v>
      </c>
      <c r="G85" s="172" t="str">
        <f>VLOOKUP(E85,'LISTADO ATM'!$A$2:$B$901,2,0)</f>
        <v xml:space="preserve">ATM Multiplaza La Romana </v>
      </c>
      <c r="H85" s="172" t="str">
        <f>VLOOKUP(E85,VIP!$A$2:$O19739,7,FALSE)</f>
        <v>Si</v>
      </c>
      <c r="I85" s="172" t="str">
        <f>VLOOKUP(E85,VIP!$A$2:$O11704,8,FALSE)</f>
        <v>Si</v>
      </c>
      <c r="J85" s="172" t="str">
        <f>VLOOKUP(E85,VIP!$A$2:$O11654,8,FALSE)</f>
        <v>Si</v>
      </c>
      <c r="K85" s="172" t="str">
        <f>VLOOKUP(E85,VIP!$A$2:$O15228,6,0)</f>
        <v>NO</v>
      </c>
      <c r="L85" s="147" t="s">
        <v>2460</v>
      </c>
      <c r="M85" s="174" t="s">
        <v>2540</v>
      </c>
      <c r="N85" s="96" t="s">
        <v>2448</v>
      </c>
      <c r="O85" s="172" t="s">
        <v>2450</v>
      </c>
      <c r="P85" s="172"/>
      <c r="Q85" s="175">
        <v>44385.438888888886</v>
      </c>
    </row>
    <row r="86" spans="1:23" ht="18" x14ac:dyDescent="0.25">
      <c r="A86" s="172" t="str">
        <f>VLOOKUP(E86,'LISTADO ATM'!$A$2:$C$902,3,0)</f>
        <v>DISTRITO NACIONAL</v>
      </c>
      <c r="B86" s="112" t="s">
        <v>2689</v>
      </c>
      <c r="C86" s="97">
        <v>44415.462418981479</v>
      </c>
      <c r="D86" s="97" t="s">
        <v>2176</v>
      </c>
      <c r="E86" s="143">
        <v>149</v>
      </c>
      <c r="F86" s="172" t="str">
        <f>VLOOKUP(E86,VIP!$A$2:$O14794,2,0)</f>
        <v>DRBR149</v>
      </c>
      <c r="G86" s="172" t="str">
        <f>VLOOKUP(E86,'LISTADO ATM'!$A$2:$B$901,2,0)</f>
        <v>ATM Estación Metro Concepción</v>
      </c>
      <c r="H86" s="172" t="str">
        <f>VLOOKUP(E86,VIP!$A$2:$O19755,7,FALSE)</f>
        <v>N/A</v>
      </c>
      <c r="I86" s="172" t="str">
        <f>VLOOKUP(E86,VIP!$A$2:$O11720,8,FALSE)</f>
        <v>N/A</v>
      </c>
      <c r="J86" s="172" t="str">
        <f>VLOOKUP(E86,VIP!$A$2:$O11670,8,FALSE)</f>
        <v>N/A</v>
      </c>
      <c r="K86" s="172" t="str">
        <f>VLOOKUP(E86,VIP!$A$2:$O15244,6,0)</f>
        <v>N/A</v>
      </c>
      <c r="L86" s="147" t="s">
        <v>2460</v>
      </c>
      <c r="M86" s="174" t="s">
        <v>2540</v>
      </c>
      <c r="N86" s="96" t="s">
        <v>2448</v>
      </c>
      <c r="O86" s="172" t="s">
        <v>2450</v>
      </c>
      <c r="P86" s="176"/>
      <c r="Q86" s="175">
        <v>44385.609027777777</v>
      </c>
    </row>
    <row r="87" spans="1:23" ht="18" x14ac:dyDescent="0.25">
      <c r="A87" s="172" t="str">
        <f>VLOOKUP(E87,'LISTADO ATM'!$A$2:$C$902,3,0)</f>
        <v>SUR</v>
      </c>
      <c r="B87" s="112" t="s">
        <v>2672</v>
      </c>
      <c r="C87" s="97">
        <v>44415.320335648146</v>
      </c>
      <c r="D87" s="97" t="s">
        <v>2176</v>
      </c>
      <c r="E87" s="143">
        <v>249</v>
      </c>
      <c r="F87" s="172" t="str">
        <f>VLOOKUP(E87,VIP!$A$2:$O14777,2,0)</f>
        <v>DRBR249</v>
      </c>
      <c r="G87" s="172" t="str">
        <f>VLOOKUP(E87,'LISTADO ATM'!$A$2:$B$901,2,0)</f>
        <v xml:space="preserve">ATM Banco Agrícola Neiba </v>
      </c>
      <c r="H87" s="172" t="str">
        <f>VLOOKUP(E87,VIP!$A$2:$O19738,7,FALSE)</f>
        <v>Si</v>
      </c>
      <c r="I87" s="172" t="str">
        <f>VLOOKUP(E87,VIP!$A$2:$O11703,8,FALSE)</f>
        <v>Si</v>
      </c>
      <c r="J87" s="172" t="str">
        <f>VLOOKUP(E87,VIP!$A$2:$O11653,8,FALSE)</f>
        <v>Si</v>
      </c>
      <c r="K87" s="172" t="str">
        <f>VLOOKUP(E87,VIP!$A$2:$O15227,6,0)</f>
        <v>NO</v>
      </c>
      <c r="L87" s="147" t="s">
        <v>2460</v>
      </c>
      <c r="M87" s="174" t="s">
        <v>2540</v>
      </c>
      <c r="N87" s="96" t="s">
        <v>2448</v>
      </c>
      <c r="O87" s="172" t="s">
        <v>2450</v>
      </c>
      <c r="P87" s="172"/>
      <c r="Q87" s="175">
        <v>44385.609027777777</v>
      </c>
    </row>
    <row r="88" spans="1:23" ht="18" x14ac:dyDescent="0.25">
      <c r="A88" s="172" t="str">
        <f>VLOOKUP(E88,'LISTADO ATM'!$A$2:$C$902,3,0)</f>
        <v>DISTRITO NACIONAL</v>
      </c>
      <c r="B88" s="112" t="s">
        <v>2635</v>
      </c>
      <c r="C88" s="97">
        <v>44414.772048611114</v>
      </c>
      <c r="D88" s="97" t="s">
        <v>2176</v>
      </c>
      <c r="E88" s="143">
        <v>325</v>
      </c>
      <c r="F88" s="172" t="str">
        <f>VLOOKUP(E88,VIP!$A$2:$O14772,2,0)</f>
        <v>DRBR325</v>
      </c>
      <c r="G88" s="172" t="str">
        <f>VLOOKUP(E88,'LISTADO ATM'!$A$2:$B$901,2,0)</f>
        <v>ATM Casa Edwin</v>
      </c>
      <c r="H88" s="172" t="str">
        <f>VLOOKUP(E88,VIP!$A$2:$O19733,7,FALSE)</f>
        <v>Si</v>
      </c>
      <c r="I88" s="172" t="str">
        <f>VLOOKUP(E88,VIP!$A$2:$O11698,8,FALSE)</f>
        <v>Si</v>
      </c>
      <c r="J88" s="172" t="str">
        <f>VLOOKUP(E88,VIP!$A$2:$O11648,8,FALSE)</f>
        <v>Si</v>
      </c>
      <c r="K88" s="172" t="str">
        <f>VLOOKUP(E88,VIP!$A$2:$O15222,6,0)</f>
        <v>NO</v>
      </c>
      <c r="L88" s="147" t="s">
        <v>2460</v>
      </c>
      <c r="M88" s="174" t="s">
        <v>2540</v>
      </c>
      <c r="N88" s="96" t="s">
        <v>2448</v>
      </c>
      <c r="O88" s="172" t="s">
        <v>2450</v>
      </c>
      <c r="P88" s="173"/>
      <c r="Q88" s="175">
        <v>44385.609027777777</v>
      </c>
    </row>
    <row r="89" spans="1:23" ht="18" x14ac:dyDescent="0.25">
      <c r="A89" s="172" t="str">
        <f>VLOOKUP(E89,'LISTADO ATM'!$A$2:$C$902,3,0)</f>
        <v>DISTRITO NACIONAL</v>
      </c>
      <c r="B89" s="112" t="s">
        <v>2643</v>
      </c>
      <c r="C89" s="97">
        <v>44414.715555555558</v>
      </c>
      <c r="D89" s="97" t="s">
        <v>2176</v>
      </c>
      <c r="E89" s="143">
        <v>355</v>
      </c>
      <c r="F89" s="172" t="str">
        <f>VLOOKUP(E89,VIP!$A$2:$O14780,2,0)</f>
        <v>DRBR355</v>
      </c>
      <c r="G89" s="172" t="str">
        <f>VLOOKUP(E89,'LISTADO ATM'!$A$2:$B$901,2,0)</f>
        <v xml:space="preserve">ATM UNP Metro II </v>
      </c>
      <c r="H89" s="172" t="str">
        <f>VLOOKUP(E89,VIP!$A$2:$O19741,7,FALSE)</f>
        <v>Si</v>
      </c>
      <c r="I89" s="172" t="str">
        <f>VLOOKUP(E89,VIP!$A$2:$O11706,8,FALSE)</f>
        <v>Si</v>
      </c>
      <c r="J89" s="172" t="str">
        <f>VLOOKUP(E89,VIP!$A$2:$O11656,8,FALSE)</f>
        <v>Si</v>
      </c>
      <c r="K89" s="172" t="str">
        <f>VLOOKUP(E89,VIP!$A$2:$O15230,6,0)</f>
        <v>SI</v>
      </c>
      <c r="L89" s="147" t="s">
        <v>2460</v>
      </c>
      <c r="M89" s="174" t="s">
        <v>2540</v>
      </c>
      <c r="N89" s="96" t="s">
        <v>2448</v>
      </c>
      <c r="O89" s="172" t="s">
        <v>2450</v>
      </c>
      <c r="P89" s="176"/>
      <c r="Q89" s="175">
        <v>44385.609027777777</v>
      </c>
    </row>
    <row r="90" spans="1:23" ht="18" x14ac:dyDescent="0.25">
      <c r="A90" s="172" t="str">
        <f>VLOOKUP(E90,'LISTADO ATM'!$A$2:$C$902,3,0)</f>
        <v>DISTRITO NACIONAL</v>
      </c>
      <c r="B90" s="112" t="s">
        <v>2684</v>
      </c>
      <c r="C90" s="97">
        <v>44415.444467592592</v>
      </c>
      <c r="D90" s="97" t="s">
        <v>2177</v>
      </c>
      <c r="E90" s="143">
        <v>690</v>
      </c>
      <c r="F90" s="172" t="str">
        <f>VLOOKUP(E90,VIP!$A$2:$O14789,2,0)</f>
        <v>DRBR690</v>
      </c>
      <c r="G90" s="172" t="str">
        <f>VLOOKUP(E90,'LISTADO ATM'!$A$2:$B$901,2,0)</f>
        <v>ATM Eco Petroleo Esperanza</v>
      </c>
      <c r="H90" s="172" t="str">
        <f>VLOOKUP(E90,VIP!$A$2:$O19750,7,FALSE)</f>
        <v>Si</v>
      </c>
      <c r="I90" s="172" t="str">
        <f>VLOOKUP(E90,VIP!$A$2:$O11715,8,FALSE)</f>
        <v>Si</v>
      </c>
      <c r="J90" s="172" t="str">
        <f>VLOOKUP(E90,VIP!$A$2:$O11665,8,FALSE)</f>
        <v>Si</v>
      </c>
      <c r="K90" s="172" t="str">
        <f>VLOOKUP(E90,VIP!$A$2:$O15239,6,0)</f>
        <v>NO</v>
      </c>
      <c r="L90" s="147" t="s">
        <v>2460</v>
      </c>
      <c r="M90" s="174" t="s">
        <v>2540</v>
      </c>
      <c r="N90" s="96" t="s">
        <v>2448</v>
      </c>
      <c r="O90" s="172" t="s">
        <v>2588</v>
      </c>
      <c r="P90" s="176"/>
      <c r="Q90" s="175">
        <v>44385.609027777777</v>
      </c>
    </row>
    <row r="91" spans="1:23" ht="18" x14ac:dyDescent="0.25">
      <c r="A91" s="172" t="str">
        <f>VLOOKUP(E91,'LISTADO ATM'!$A$2:$C$902,3,0)</f>
        <v>NORTE</v>
      </c>
      <c r="B91" s="112" t="s">
        <v>2686</v>
      </c>
      <c r="C91" s="97">
        <v>44415.445277777777</v>
      </c>
      <c r="D91" s="97" t="s">
        <v>2177</v>
      </c>
      <c r="E91" s="143">
        <v>796</v>
      </c>
      <c r="F91" s="172" t="str">
        <f>VLOOKUP(E91,VIP!$A$2:$O14791,2,0)</f>
        <v>DRBR155</v>
      </c>
      <c r="G91" s="172" t="str">
        <f>VLOOKUP(E91,'LISTADO ATM'!$A$2:$B$901,2,0)</f>
        <v xml:space="preserve">ATM Oficina Plaza Ventura (Nagua) </v>
      </c>
      <c r="H91" s="172" t="str">
        <f>VLOOKUP(E91,VIP!$A$2:$O19752,7,FALSE)</f>
        <v>Si</v>
      </c>
      <c r="I91" s="172" t="str">
        <f>VLOOKUP(E91,VIP!$A$2:$O11717,8,FALSE)</f>
        <v>Si</v>
      </c>
      <c r="J91" s="172" t="str">
        <f>VLOOKUP(E91,VIP!$A$2:$O11667,8,FALSE)</f>
        <v>Si</v>
      </c>
      <c r="K91" s="172" t="str">
        <f>VLOOKUP(E91,VIP!$A$2:$O15241,6,0)</f>
        <v>SI</v>
      </c>
      <c r="L91" s="147" t="s">
        <v>2460</v>
      </c>
      <c r="M91" s="174" t="s">
        <v>2540</v>
      </c>
      <c r="N91" s="96" t="s">
        <v>2448</v>
      </c>
      <c r="O91" s="172" t="s">
        <v>2588</v>
      </c>
      <c r="P91" s="173"/>
      <c r="Q91" s="175">
        <v>44385.609027777777</v>
      </c>
    </row>
    <row r="92" spans="1:23" ht="18" x14ac:dyDescent="0.25">
      <c r="A92" s="172" t="str">
        <f>VLOOKUP(E92,'LISTADO ATM'!$A$2:$C$902,3,0)</f>
        <v>NORTE</v>
      </c>
      <c r="B92" s="112" t="s">
        <v>2782</v>
      </c>
      <c r="C92" s="97">
        <v>44415.884548611109</v>
      </c>
      <c r="D92" s="97" t="s">
        <v>2177</v>
      </c>
      <c r="E92" s="143">
        <v>40</v>
      </c>
      <c r="F92" s="172" t="str">
        <f>VLOOKUP(E92,VIP!$A$2:$O14817,2,0)</f>
        <v>DRBR040</v>
      </c>
      <c r="G92" s="172" t="str">
        <f>VLOOKUP(E92,'LISTADO ATM'!$A$2:$B$901,2,0)</f>
        <v xml:space="preserve">ATM Oficina El Puñal </v>
      </c>
      <c r="H92" s="172" t="str">
        <f>VLOOKUP(E92,VIP!$A$2:$O19778,7,FALSE)</f>
        <v>Si</v>
      </c>
      <c r="I92" s="172" t="str">
        <f>VLOOKUP(E92,VIP!$A$2:$O11743,8,FALSE)</f>
        <v>Si</v>
      </c>
      <c r="J92" s="172" t="str">
        <f>VLOOKUP(E92,VIP!$A$2:$O11693,8,FALSE)</f>
        <v>Si</v>
      </c>
      <c r="K92" s="172" t="str">
        <f>VLOOKUP(E92,VIP!$A$2:$O15267,6,0)</f>
        <v>NO</v>
      </c>
      <c r="L92" s="147" t="s">
        <v>2215</v>
      </c>
      <c r="M92" s="96" t="s">
        <v>2441</v>
      </c>
      <c r="N92" s="96" t="s">
        <v>2448</v>
      </c>
      <c r="O92" s="172" t="s">
        <v>2588</v>
      </c>
      <c r="P92" s="176"/>
      <c r="Q92" s="96" t="s">
        <v>2215</v>
      </c>
    </row>
    <row r="93" spans="1:23" ht="18" x14ac:dyDescent="0.25">
      <c r="A93" s="173" t="str">
        <f>VLOOKUP(E93,'LISTADO ATM'!$A$2:$C$902,3,0)</f>
        <v>DISTRITO NACIONAL</v>
      </c>
      <c r="B93" s="112" t="s">
        <v>2783</v>
      </c>
      <c r="C93" s="97">
        <v>44415.884143518517</v>
      </c>
      <c r="D93" s="97" t="s">
        <v>2176</v>
      </c>
      <c r="E93" s="143">
        <v>234</v>
      </c>
      <c r="F93" s="173" t="str">
        <f>VLOOKUP(E93,VIP!$A$2:$O14818,2,0)</f>
        <v>DRBR234</v>
      </c>
      <c r="G93" s="173" t="str">
        <f>VLOOKUP(E93,'LISTADO ATM'!$A$2:$B$901,2,0)</f>
        <v xml:space="preserve">ATM Oficina Boca Chica I </v>
      </c>
      <c r="H93" s="173" t="str">
        <f>VLOOKUP(E93,VIP!$A$2:$O19779,7,FALSE)</f>
        <v>Si</v>
      </c>
      <c r="I93" s="173" t="str">
        <f>VLOOKUP(E93,VIP!$A$2:$O11744,8,FALSE)</f>
        <v>Si</v>
      </c>
      <c r="J93" s="173" t="str">
        <f>VLOOKUP(E93,VIP!$A$2:$O11694,8,FALSE)</f>
        <v>Si</v>
      </c>
      <c r="K93" s="173" t="str">
        <f>VLOOKUP(E93,VIP!$A$2:$O15268,6,0)</f>
        <v>NO</v>
      </c>
      <c r="L93" s="147" t="s">
        <v>2215</v>
      </c>
      <c r="M93" s="96" t="s">
        <v>2441</v>
      </c>
      <c r="N93" s="96" t="s">
        <v>2448</v>
      </c>
      <c r="O93" s="173" t="s">
        <v>2450</v>
      </c>
      <c r="P93" s="173"/>
      <c r="Q93" s="96" t="s">
        <v>2215</v>
      </c>
      <c r="R93" s="44"/>
      <c r="S93" s="102"/>
      <c r="T93" s="102"/>
      <c r="U93" s="102"/>
      <c r="V93" s="78"/>
      <c r="W93" s="69"/>
    </row>
    <row r="94" spans="1:23" ht="18" x14ac:dyDescent="0.25">
      <c r="A94" s="173" t="str">
        <f>VLOOKUP(E94,'LISTADO ATM'!$A$2:$C$902,3,0)</f>
        <v>DISTRITO NACIONAL</v>
      </c>
      <c r="B94" s="112" t="s">
        <v>2694</v>
      </c>
      <c r="C94" s="97">
        <v>44415.490763888891</v>
      </c>
      <c r="D94" s="97" t="s">
        <v>2176</v>
      </c>
      <c r="E94" s="143">
        <v>536</v>
      </c>
      <c r="F94" s="173" t="str">
        <f>VLOOKUP(E94,VIP!$A$2:$O14797,2,0)</f>
        <v>DRBR509</v>
      </c>
      <c r="G94" s="173" t="str">
        <f>VLOOKUP(E94,'LISTADO ATM'!$A$2:$B$901,2,0)</f>
        <v xml:space="preserve">ATM Super Lama San Isidro </v>
      </c>
      <c r="H94" s="173" t="str">
        <f>VLOOKUP(E94,VIP!$A$2:$O19758,7,FALSE)</f>
        <v>Si</v>
      </c>
      <c r="I94" s="173" t="str">
        <f>VLOOKUP(E94,VIP!$A$2:$O11723,8,FALSE)</f>
        <v>Si</v>
      </c>
      <c r="J94" s="173" t="str">
        <f>VLOOKUP(E94,VIP!$A$2:$O11673,8,FALSE)</f>
        <v>Si</v>
      </c>
      <c r="K94" s="173" t="str">
        <f>VLOOKUP(E94,VIP!$A$2:$O15247,6,0)</f>
        <v>NO</v>
      </c>
      <c r="L94" s="147" t="s">
        <v>2215</v>
      </c>
      <c r="M94" s="96" t="s">
        <v>2441</v>
      </c>
      <c r="N94" s="96" t="s">
        <v>2448</v>
      </c>
      <c r="O94" s="173" t="s">
        <v>2450</v>
      </c>
      <c r="P94" s="176"/>
      <c r="Q94" s="96" t="s">
        <v>2215</v>
      </c>
      <c r="R94" s="44"/>
      <c r="S94" s="102"/>
      <c r="T94" s="102"/>
      <c r="U94" s="102"/>
      <c r="V94" s="78"/>
      <c r="W94" s="69"/>
    </row>
    <row r="95" spans="1:23" ht="18" x14ac:dyDescent="0.25">
      <c r="A95" s="173" t="str">
        <f>VLOOKUP(E95,'LISTADO ATM'!$A$2:$C$902,3,0)</f>
        <v>DISTRITO NACIONAL</v>
      </c>
      <c r="B95" s="112" t="s">
        <v>2695</v>
      </c>
      <c r="C95" s="97">
        <v>44415.491238425922</v>
      </c>
      <c r="D95" s="97" t="s">
        <v>2176</v>
      </c>
      <c r="E95" s="143">
        <v>542</v>
      </c>
      <c r="F95" s="173" t="str">
        <f>VLOOKUP(E95,VIP!$A$2:$O14798,2,0)</f>
        <v>DRBR542</v>
      </c>
      <c r="G95" s="173" t="str">
        <f>VLOOKUP(E95,'LISTADO ATM'!$A$2:$B$901,2,0)</f>
        <v>ATM S/M la Cadena Carretera Mella</v>
      </c>
      <c r="H95" s="173" t="str">
        <f>VLOOKUP(E95,VIP!$A$2:$O19759,7,FALSE)</f>
        <v>NO</v>
      </c>
      <c r="I95" s="173" t="str">
        <f>VLOOKUP(E95,VIP!$A$2:$O11724,8,FALSE)</f>
        <v>SI</v>
      </c>
      <c r="J95" s="173" t="str">
        <f>VLOOKUP(E95,VIP!$A$2:$O11674,8,FALSE)</f>
        <v>SI</v>
      </c>
      <c r="K95" s="173" t="str">
        <f>VLOOKUP(E95,VIP!$A$2:$O15248,6,0)</f>
        <v>NO</v>
      </c>
      <c r="L95" s="147" t="s">
        <v>2215</v>
      </c>
      <c r="M95" s="96" t="s">
        <v>2441</v>
      </c>
      <c r="N95" s="96" t="s">
        <v>2448</v>
      </c>
      <c r="O95" s="173" t="s">
        <v>2450</v>
      </c>
      <c r="P95" s="176"/>
      <c r="Q95" s="96" t="s">
        <v>2215</v>
      </c>
      <c r="R95" s="44"/>
      <c r="S95" s="102"/>
      <c r="T95" s="102"/>
      <c r="U95" s="102"/>
      <c r="V95" s="78"/>
      <c r="W95" s="69"/>
    </row>
    <row r="96" spans="1:23" ht="18" x14ac:dyDescent="0.25">
      <c r="A96" s="173" t="str">
        <f>VLOOKUP(E96,'LISTADO ATM'!$A$2:$C$902,3,0)</f>
        <v>DISTRITO NACIONAL</v>
      </c>
      <c r="B96" s="112" t="s">
        <v>2616</v>
      </c>
      <c r="C96" s="97">
        <v>44413.430150462962</v>
      </c>
      <c r="D96" s="97" t="s">
        <v>2176</v>
      </c>
      <c r="E96" s="143">
        <v>551</v>
      </c>
      <c r="F96" s="173" t="str">
        <f>VLOOKUP(E96,VIP!$A$2:$O14885,2,0)</f>
        <v>DRBR01C</v>
      </c>
      <c r="G96" s="173" t="str">
        <f>VLOOKUP(E96,'LISTADO ATM'!$A$2:$B$901,2,0)</f>
        <v xml:space="preserve">ATM Oficina Padre Castellanos </v>
      </c>
      <c r="H96" s="173" t="str">
        <f>VLOOKUP(E96,VIP!$A$2:$O19846,7,FALSE)</f>
        <v>Si</v>
      </c>
      <c r="I96" s="173" t="str">
        <f>VLOOKUP(E96,VIP!$A$2:$O11811,8,FALSE)</f>
        <v>Si</v>
      </c>
      <c r="J96" s="173" t="str">
        <f>VLOOKUP(E96,VIP!$A$2:$O11761,8,FALSE)</f>
        <v>Si</v>
      </c>
      <c r="K96" s="173" t="str">
        <f>VLOOKUP(E96,VIP!$A$2:$O15335,6,0)</f>
        <v>NO</v>
      </c>
      <c r="L96" s="147" t="s">
        <v>2215</v>
      </c>
      <c r="M96" s="96" t="s">
        <v>2441</v>
      </c>
      <c r="N96" s="96" t="s">
        <v>2448</v>
      </c>
      <c r="O96" s="173" t="s">
        <v>2450</v>
      </c>
      <c r="P96" s="96"/>
      <c r="Q96" s="96" t="s">
        <v>2215</v>
      </c>
      <c r="R96" s="44"/>
      <c r="S96" s="102"/>
      <c r="T96" s="102"/>
      <c r="U96" s="102"/>
      <c r="V96" s="78"/>
      <c r="W96" s="69"/>
    </row>
    <row r="97" spans="1:23" ht="18" x14ac:dyDescent="0.25">
      <c r="A97" s="173" t="str">
        <f>VLOOKUP(E97,'LISTADO ATM'!$A$2:$C$902,3,0)</f>
        <v>DISTRITO NACIONAL</v>
      </c>
      <c r="B97" s="112" t="s">
        <v>2665</v>
      </c>
      <c r="C97" s="97">
        <v>44415.191064814811</v>
      </c>
      <c r="D97" s="97" t="s">
        <v>2176</v>
      </c>
      <c r="E97" s="143">
        <v>567</v>
      </c>
      <c r="F97" s="173" t="str">
        <f>VLOOKUP(E97,VIP!$A$2:$O14778,2,0)</f>
        <v>DRBR015</v>
      </c>
      <c r="G97" s="173" t="str">
        <f>VLOOKUP(E97,'LISTADO ATM'!$A$2:$B$901,2,0)</f>
        <v xml:space="preserve">ATM Oficina Máximo Gómez </v>
      </c>
      <c r="H97" s="173" t="str">
        <f>VLOOKUP(E97,VIP!$A$2:$O19739,7,FALSE)</f>
        <v>Si</v>
      </c>
      <c r="I97" s="173" t="str">
        <f>VLOOKUP(E97,VIP!$A$2:$O11704,8,FALSE)</f>
        <v>Si</v>
      </c>
      <c r="J97" s="173" t="str">
        <f>VLOOKUP(E97,VIP!$A$2:$O11654,8,FALSE)</f>
        <v>Si</v>
      </c>
      <c r="K97" s="173" t="str">
        <f>VLOOKUP(E97,VIP!$A$2:$O15228,6,0)</f>
        <v>NO</v>
      </c>
      <c r="L97" s="147" t="s">
        <v>2215</v>
      </c>
      <c r="M97" s="96" t="s">
        <v>2441</v>
      </c>
      <c r="N97" s="96" t="s">
        <v>2448</v>
      </c>
      <c r="O97" s="173" t="s">
        <v>2450</v>
      </c>
      <c r="P97" s="173"/>
      <c r="Q97" s="96" t="s">
        <v>2215</v>
      </c>
      <c r="R97" s="44"/>
      <c r="S97" s="102"/>
      <c r="T97" s="102"/>
      <c r="U97" s="102"/>
      <c r="V97" s="78"/>
      <c r="W97" s="69"/>
    </row>
    <row r="98" spans="1:23" ht="18" x14ac:dyDescent="0.25">
      <c r="A98" s="173" t="str">
        <f>VLOOKUP(E98,'LISTADO ATM'!$A$2:$C$902,3,0)</f>
        <v>NORTE</v>
      </c>
      <c r="B98" s="112" t="s">
        <v>2784</v>
      </c>
      <c r="C98" s="97">
        <v>44415.883715277778</v>
      </c>
      <c r="D98" s="97" t="s">
        <v>2177</v>
      </c>
      <c r="E98" s="143">
        <v>638</v>
      </c>
      <c r="F98" s="173" t="str">
        <f>VLOOKUP(E98,VIP!$A$2:$O14819,2,0)</f>
        <v>DRBR638</v>
      </c>
      <c r="G98" s="173" t="str">
        <f>VLOOKUP(E98,'LISTADO ATM'!$A$2:$B$901,2,0)</f>
        <v xml:space="preserve">ATM S/M Yoma </v>
      </c>
      <c r="H98" s="173" t="str">
        <f>VLOOKUP(E98,VIP!$A$2:$O19780,7,FALSE)</f>
        <v>Si</v>
      </c>
      <c r="I98" s="173" t="str">
        <f>VLOOKUP(E98,VIP!$A$2:$O11745,8,FALSE)</f>
        <v>Si</v>
      </c>
      <c r="J98" s="173" t="str">
        <f>VLOOKUP(E98,VIP!$A$2:$O11695,8,FALSE)</f>
        <v>Si</v>
      </c>
      <c r="K98" s="173" t="str">
        <f>VLOOKUP(E98,VIP!$A$2:$O15269,6,0)</f>
        <v>NO</v>
      </c>
      <c r="L98" s="147" t="s">
        <v>2215</v>
      </c>
      <c r="M98" s="96" t="s">
        <v>2441</v>
      </c>
      <c r="N98" s="96" t="s">
        <v>2448</v>
      </c>
      <c r="O98" s="173" t="s">
        <v>2588</v>
      </c>
      <c r="P98" s="173"/>
      <c r="Q98" s="96" t="s">
        <v>2215</v>
      </c>
      <c r="R98" s="44"/>
      <c r="S98" s="102"/>
      <c r="T98" s="102"/>
      <c r="U98" s="102"/>
      <c r="V98" s="78"/>
      <c r="W98" s="69"/>
    </row>
    <row r="99" spans="1:23" ht="18" x14ac:dyDescent="0.25">
      <c r="A99" s="173" t="str">
        <f>VLOOKUP(E99,'LISTADO ATM'!$A$2:$C$902,3,0)</f>
        <v>NORTE</v>
      </c>
      <c r="B99" s="112" t="s">
        <v>2741</v>
      </c>
      <c r="C99" s="97">
        <v>44415.703923611109</v>
      </c>
      <c r="D99" s="97" t="s">
        <v>2177</v>
      </c>
      <c r="E99" s="143">
        <v>756</v>
      </c>
      <c r="F99" s="173" t="str">
        <f>VLOOKUP(E99,VIP!$A$2:$O14837,2,0)</f>
        <v>DRBR756</v>
      </c>
      <c r="G99" s="173" t="str">
        <f>VLOOKUP(E99,'LISTADO ATM'!$A$2:$B$901,2,0)</f>
        <v xml:space="preserve">ATM UNP Villa La Mata (Cotuí) </v>
      </c>
      <c r="H99" s="173" t="str">
        <f>VLOOKUP(E99,VIP!$A$2:$O19798,7,FALSE)</f>
        <v>Si</v>
      </c>
      <c r="I99" s="173" t="str">
        <f>VLOOKUP(E99,VIP!$A$2:$O11763,8,FALSE)</f>
        <v>Si</v>
      </c>
      <c r="J99" s="173" t="str">
        <f>VLOOKUP(E99,VIP!$A$2:$O11713,8,FALSE)</f>
        <v>Si</v>
      </c>
      <c r="K99" s="173" t="str">
        <f>VLOOKUP(E99,VIP!$A$2:$O15287,6,0)</f>
        <v>NO</v>
      </c>
      <c r="L99" s="147" t="s">
        <v>2215</v>
      </c>
      <c r="M99" s="96" t="s">
        <v>2441</v>
      </c>
      <c r="N99" s="96" t="s">
        <v>2448</v>
      </c>
      <c r="O99" s="173" t="s">
        <v>2588</v>
      </c>
      <c r="P99" s="173"/>
      <c r="Q99" s="96" t="s">
        <v>2215</v>
      </c>
      <c r="R99" s="44"/>
      <c r="S99" s="102"/>
      <c r="T99" s="102"/>
      <c r="U99" s="102"/>
      <c r="V99" s="78"/>
      <c r="W99" s="69"/>
    </row>
    <row r="100" spans="1:23" ht="18" x14ac:dyDescent="0.25">
      <c r="A100" s="173" t="str">
        <f>VLOOKUP(E100,'LISTADO ATM'!$A$2:$C$902,3,0)</f>
        <v>ESTE</v>
      </c>
      <c r="B100" s="112" t="s">
        <v>2785</v>
      </c>
      <c r="C100" s="97">
        <v>44415.883321759262</v>
      </c>
      <c r="D100" s="97" t="s">
        <v>2176</v>
      </c>
      <c r="E100" s="143">
        <v>933</v>
      </c>
      <c r="F100" s="173" t="str">
        <f>VLOOKUP(E100,VIP!$A$2:$O14820,2,0)</f>
        <v>DRBR933</v>
      </c>
      <c r="G100" s="173" t="str">
        <f>VLOOKUP(E100,'LISTADO ATM'!$A$2:$B$901,2,0)</f>
        <v>ATM Hotel Dreams Punta Cana II</v>
      </c>
      <c r="H100" s="173" t="str">
        <f>VLOOKUP(E100,VIP!$A$2:$O19781,7,FALSE)</f>
        <v>Si</v>
      </c>
      <c r="I100" s="173" t="str">
        <f>VLOOKUP(E100,VIP!$A$2:$O11746,8,FALSE)</f>
        <v>Si</v>
      </c>
      <c r="J100" s="173" t="str">
        <f>VLOOKUP(E100,VIP!$A$2:$O11696,8,FALSE)</f>
        <v>Si</v>
      </c>
      <c r="K100" s="173" t="str">
        <f>VLOOKUP(E100,VIP!$A$2:$O15270,6,0)</f>
        <v>NO</v>
      </c>
      <c r="L100" s="147" t="s">
        <v>2215</v>
      </c>
      <c r="M100" s="96" t="s">
        <v>2441</v>
      </c>
      <c r="N100" s="96" t="s">
        <v>2448</v>
      </c>
      <c r="O100" s="173" t="s">
        <v>2450</v>
      </c>
      <c r="P100" s="176"/>
      <c r="Q100" s="96" t="s">
        <v>2215</v>
      </c>
      <c r="R100" s="44"/>
      <c r="S100" s="102"/>
      <c r="T100" s="102"/>
      <c r="U100" s="102"/>
      <c r="V100" s="78"/>
      <c r="W100" s="69"/>
    </row>
    <row r="101" spans="1:23" ht="18" x14ac:dyDescent="0.25">
      <c r="A101" s="173" t="str">
        <f>VLOOKUP(E101,'LISTADO ATM'!$A$2:$C$902,3,0)</f>
        <v>NORTE</v>
      </c>
      <c r="B101" s="112" t="s">
        <v>2787</v>
      </c>
      <c r="C101" s="97">
        <v>44415.880520833336</v>
      </c>
      <c r="D101" s="97" t="s">
        <v>2177</v>
      </c>
      <c r="E101" s="143">
        <v>93</v>
      </c>
      <c r="F101" s="173" t="str">
        <f>VLOOKUP(E101,VIP!$A$2:$O14822,2,0)</f>
        <v>DRBR093</v>
      </c>
      <c r="G101" s="173" t="str">
        <f>VLOOKUP(E101,'LISTADO ATM'!$A$2:$B$901,2,0)</f>
        <v xml:space="preserve">ATM Oficina Cotuí </v>
      </c>
      <c r="H101" s="173" t="str">
        <f>VLOOKUP(E101,VIP!$A$2:$O19783,7,FALSE)</f>
        <v>Si</v>
      </c>
      <c r="I101" s="173" t="str">
        <f>VLOOKUP(E101,VIP!$A$2:$O11748,8,FALSE)</f>
        <v>Si</v>
      </c>
      <c r="J101" s="173" t="str">
        <f>VLOOKUP(E101,VIP!$A$2:$O11698,8,FALSE)</f>
        <v>Si</v>
      </c>
      <c r="K101" s="173" t="str">
        <f>VLOOKUP(E101,VIP!$A$2:$O15272,6,0)</f>
        <v>SI</v>
      </c>
      <c r="L101" s="147" t="s">
        <v>2241</v>
      </c>
      <c r="M101" s="96" t="s">
        <v>2441</v>
      </c>
      <c r="N101" s="96" t="s">
        <v>2448</v>
      </c>
      <c r="O101" s="173" t="s">
        <v>2588</v>
      </c>
      <c r="P101" s="176"/>
      <c r="Q101" s="96" t="s">
        <v>2241</v>
      </c>
      <c r="R101" s="44"/>
      <c r="S101" s="102"/>
      <c r="T101" s="102"/>
      <c r="U101" s="102"/>
      <c r="V101" s="78"/>
      <c r="W101" s="69"/>
    </row>
    <row r="102" spans="1:23" ht="18" x14ac:dyDescent="0.25">
      <c r="A102" s="173" t="str">
        <f>VLOOKUP(E102,'LISTADO ATM'!$A$2:$C$902,3,0)</f>
        <v>NORTE</v>
      </c>
      <c r="B102" s="112" t="s">
        <v>2615</v>
      </c>
      <c r="C102" s="97">
        <v>44412.851400462961</v>
      </c>
      <c r="D102" s="97" t="s">
        <v>2177</v>
      </c>
      <c r="E102" s="143">
        <v>276</v>
      </c>
      <c r="F102" s="173" t="str">
        <f>VLOOKUP(E102,VIP!$A$2:$O14895,2,0)</f>
        <v>DRBR276</v>
      </c>
      <c r="G102" s="173" t="str">
        <f>VLOOKUP(E102,'LISTADO ATM'!$A$2:$B$901,2,0)</f>
        <v xml:space="preserve">ATM UNP Las Guáranas (San Francisco) </v>
      </c>
      <c r="H102" s="173" t="str">
        <f>VLOOKUP(E102,VIP!$A$2:$O19856,7,FALSE)</f>
        <v>Si</v>
      </c>
      <c r="I102" s="173" t="str">
        <f>VLOOKUP(E102,VIP!$A$2:$O11821,8,FALSE)</f>
        <v>Si</v>
      </c>
      <c r="J102" s="173" t="str">
        <f>VLOOKUP(E102,VIP!$A$2:$O11771,8,FALSE)</f>
        <v>Si</v>
      </c>
      <c r="K102" s="173" t="str">
        <f>VLOOKUP(E102,VIP!$A$2:$O15345,6,0)</f>
        <v>NO</v>
      </c>
      <c r="L102" s="147" t="s">
        <v>2241</v>
      </c>
      <c r="M102" s="96" t="s">
        <v>2441</v>
      </c>
      <c r="N102" s="96" t="s">
        <v>2448</v>
      </c>
      <c r="O102" s="173" t="s">
        <v>2588</v>
      </c>
      <c r="P102" s="96"/>
      <c r="Q102" s="96" t="s">
        <v>2241</v>
      </c>
      <c r="R102" s="44"/>
      <c r="S102" s="102"/>
      <c r="T102" s="102"/>
      <c r="U102" s="102"/>
      <c r="V102" s="78"/>
      <c r="W102" s="69"/>
    </row>
    <row r="103" spans="1:23" ht="18" x14ac:dyDescent="0.25">
      <c r="A103" s="173" t="str">
        <f>VLOOKUP(E103,'LISTADO ATM'!$A$2:$C$902,3,0)</f>
        <v>DISTRITO NACIONAL</v>
      </c>
      <c r="B103" s="112" t="s">
        <v>2736</v>
      </c>
      <c r="C103" s="97">
        <v>44415.728981481479</v>
      </c>
      <c r="D103" s="97" t="s">
        <v>2176</v>
      </c>
      <c r="E103" s="143">
        <v>498</v>
      </c>
      <c r="F103" s="173" t="str">
        <f>VLOOKUP(E103,VIP!$A$2:$O14832,2,0)</f>
        <v>DRBR498</v>
      </c>
      <c r="G103" s="173" t="str">
        <f>VLOOKUP(E103,'LISTADO ATM'!$A$2:$B$901,2,0)</f>
        <v xml:space="preserve">ATM Estación Sunix 27 de Febrero </v>
      </c>
      <c r="H103" s="173" t="str">
        <f>VLOOKUP(E103,VIP!$A$2:$O19793,7,FALSE)</f>
        <v>Si</v>
      </c>
      <c r="I103" s="173" t="str">
        <f>VLOOKUP(E103,VIP!$A$2:$O11758,8,FALSE)</f>
        <v>Si</v>
      </c>
      <c r="J103" s="173" t="str">
        <f>VLOOKUP(E103,VIP!$A$2:$O11708,8,FALSE)</f>
        <v>Si</v>
      </c>
      <c r="K103" s="173" t="str">
        <f>VLOOKUP(E103,VIP!$A$2:$O15282,6,0)</f>
        <v>NO</v>
      </c>
      <c r="L103" s="147" t="s">
        <v>2241</v>
      </c>
      <c r="M103" s="96" t="s">
        <v>2441</v>
      </c>
      <c r="N103" s="96" t="s">
        <v>2448</v>
      </c>
      <c r="O103" s="173" t="s">
        <v>2450</v>
      </c>
      <c r="P103" s="173"/>
      <c r="Q103" s="96" t="s">
        <v>2241</v>
      </c>
      <c r="R103" s="44"/>
      <c r="S103" s="102"/>
      <c r="T103" s="102"/>
      <c r="U103" s="102"/>
      <c r="V103" s="78"/>
      <c r="W103" s="69"/>
    </row>
    <row r="104" spans="1:23" ht="18" x14ac:dyDescent="0.25">
      <c r="A104" s="173" t="str">
        <f>VLOOKUP(E104,'LISTADO ATM'!$A$2:$C$902,3,0)</f>
        <v>DISTRITO NACIONAL</v>
      </c>
      <c r="B104" s="112" t="s">
        <v>2664</v>
      </c>
      <c r="C104" s="97">
        <v>44415.191817129627</v>
      </c>
      <c r="D104" s="97" t="s">
        <v>2176</v>
      </c>
      <c r="E104" s="143">
        <v>564</v>
      </c>
      <c r="F104" s="173" t="str">
        <f>VLOOKUP(E104,VIP!$A$2:$O14777,2,0)</f>
        <v>DRBR168</v>
      </c>
      <c r="G104" s="173" t="str">
        <f>VLOOKUP(E104,'LISTADO ATM'!$A$2:$B$901,2,0)</f>
        <v xml:space="preserve">ATM Ministerio de Agricultura </v>
      </c>
      <c r="H104" s="173" t="str">
        <f>VLOOKUP(E104,VIP!$A$2:$O19738,7,FALSE)</f>
        <v>Si</v>
      </c>
      <c r="I104" s="173" t="str">
        <f>VLOOKUP(E104,VIP!$A$2:$O11703,8,FALSE)</f>
        <v>Si</v>
      </c>
      <c r="J104" s="173" t="str">
        <f>VLOOKUP(E104,VIP!$A$2:$O11653,8,FALSE)</f>
        <v>Si</v>
      </c>
      <c r="K104" s="173" t="str">
        <f>VLOOKUP(E104,VIP!$A$2:$O15227,6,0)</f>
        <v>NO</v>
      </c>
      <c r="L104" s="147" t="s">
        <v>2241</v>
      </c>
      <c r="M104" s="96" t="s">
        <v>2441</v>
      </c>
      <c r="N104" s="96" t="s">
        <v>2448</v>
      </c>
      <c r="O104" s="173" t="s">
        <v>2450</v>
      </c>
      <c r="P104" s="176"/>
      <c r="Q104" s="96" t="s">
        <v>2241</v>
      </c>
      <c r="R104" s="44"/>
      <c r="S104" s="102"/>
      <c r="T104" s="102"/>
      <c r="U104" s="102"/>
      <c r="V104" s="78"/>
      <c r="W104" s="69"/>
    </row>
    <row r="105" spans="1:23" ht="18" x14ac:dyDescent="0.25">
      <c r="A105" s="173" t="str">
        <f>VLOOKUP(E105,'LISTADO ATM'!$A$2:$C$902,3,0)</f>
        <v>NORTE</v>
      </c>
      <c r="B105" s="112" t="s">
        <v>2657</v>
      </c>
      <c r="C105" s="97">
        <v>44414.842523148145</v>
      </c>
      <c r="D105" s="97" t="s">
        <v>2177</v>
      </c>
      <c r="E105" s="143">
        <v>763</v>
      </c>
      <c r="F105" s="173" t="str">
        <f>VLOOKUP(E105,VIP!$A$2:$O14786,2,0)</f>
        <v>DRBR439</v>
      </c>
      <c r="G105" s="173" t="str">
        <f>VLOOKUP(E105,'LISTADO ATM'!$A$2:$B$901,2,0)</f>
        <v xml:space="preserve">ATM UNP Montellano </v>
      </c>
      <c r="H105" s="173" t="str">
        <f>VLOOKUP(E105,VIP!$A$2:$O19747,7,FALSE)</f>
        <v>Si</v>
      </c>
      <c r="I105" s="173" t="str">
        <f>VLOOKUP(E105,VIP!$A$2:$O11712,8,FALSE)</f>
        <v>Si</v>
      </c>
      <c r="J105" s="173" t="str">
        <f>VLOOKUP(E105,VIP!$A$2:$O11662,8,FALSE)</f>
        <v>Si</v>
      </c>
      <c r="K105" s="173" t="str">
        <f>VLOOKUP(E105,VIP!$A$2:$O15236,6,0)</f>
        <v>NO</v>
      </c>
      <c r="L105" s="147" t="s">
        <v>2241</v>
      </c>
      <c r="M105" s="96" t="s">
        <v>2441</v>
      </c>
      <c r="N105" s="96" t="s">
        <v>2448</v>
      </c>
      <c r="O105" s="173" t="s">
        <v>2588</v>
      </c>
      <c r="P105" s="173"/>
      <c r="Q105" s="96" t="s">
        <v>2241</v>
      </c>
      <c r="R105" s="44"/>
      <c r="S105" s="102"/>
      <c r="T105" s="102"/>
      <c r="U105" s="102"/>
      <c r="V105" s="78"/>
      <c r="W105" s="69"/>
    </row>
    <row r="106" spans="1:23" ht="18" x14ac:dyDescent="0.25">
      <c r="A106" s="173" t="str">
        <f>VLOOKUP(E106,'LISTADO ATM'!$A$2:$C$902,3,0)</f>
        <v>SUR</v>
      </c>
      <c r="B106" s="112" t="s">
        <v>2715</v>
      </c>
      <c r="C106" s="97">
        <v>44415.838113425925</v>
      </c>
      <c r="D106" s="97" t="s">
        <v>2176</v>
      </c>
      <c r="E106" s="143">
        <v>765</v>
      </c>
      <c r="F106" s="173" t="str">
        <f>VLOOKUP(E106,VIP!$A$2:$O14815,2,0)</f>
        <v>DRBR191</v>
      </c>
      <c r="G106" s="173" t="str">
        <f>VLOOKUP(E106,'LISTADO ATM'!$A$2:$B$901,2,0)</f>
        <v xml:space="preserve">ATM Oficina Azua I </v>
      </c>
      <c r="H106" s="173" t="str">
        <f>VLOOKUP(E106,VIP!$A$2:$O19776,7,FALSE)</f>
        <v>Si</v>
      </c>
      <c r="I106" s="173" t="str">
        <f>VLOOKUP(E106,VIP!$A$2:$O11741,8,FALSE)</f>
        <v>Si</v>
      </c>
      <c r="J106" s="173" t="str">
        <f>VLOOKUP(E106,VIP!$A$2:$O11691,8,FALSE)</f>
        <v>Si</v>
      </c>
      <c r="K106" s="173" t="str">
        <f>VLOOKUP(E106,VIP!$A$2:$O15265,6,0)</f>
        <v>NO</v>
      </c>
      <c r="L106" s="147" t="s">
        <v>2241</v>
      </c>
      <c r="M106" s="96" t="s">
        <v>2441</v>
      </c>
      <c r="N106" s="96" t="s">
        <v>2448</v>
      </c>
      <c r="O106" s="173" t="s">
        <v>2450</v>
      </c>
      <c r="P106" s="173"/>
      <c r="Q106" s="96" t="s">
        <v>2241</v>
      </c>
      <c r="R106" s="44"/>
      <c r="S106" s="102"/>
      <c r="T106" s="102"/>
      <c r="U106" s="102"/>
      <c r="V106" s="78"/>
      <c r="W106" s="69"/>
    </row>
    <row r="107" spans="1:23" ht="18" x14ac:dyDescent="0.25">
      <c r="A107" s="173" t="str">
        <f>VLOOKUP(E107,'LISTADO ATM'!$A$2:$C$902,3,0)</f>
        <v>ESTE</v>
      </c>
      <c r="B107" s="112" t="s">
        <v>2625</v>
      </c>
      <c r="C107" s="97">
        <v>44414.637499999997</v>
      </c>
      <c r="D107" s="97" t="s">
        <v>2176</v>
      </c>
      <c r="E107" s="143">
        <v>838</v>
      </c>
      <c r="F107" s="173" t="str">
        <f>VLOOKUP(E107,VIP!$A$2:$O14769,2,0)</f>
        <v>DRBR838</v>
      </c>
      <c r="G107" s="173" t="str">
        <f>VLOOKUP(E107,'LISTADO ATM'!$A$2:$B$901,2,0)</f>
        <v xml:space="preserve">ATM UNP Consuelo </v>
      </c>
      <c r="H107" s="173" t="str">
        <f>VLOOKUP(E107,VIP!$A$2:$O19730,7,FALSE)</f>
        <v>Si</v>
      </c>
      <c r="I107" s="173" t="str">
        <f>VLOOKUP(E107,VIP!$A$2:$O11695,8,FALSE)</f>
        <v>Si</v>
      </c>
      <c r="J107" s="173" t="str">
        <f>VLOOKUP(E107,VIP!$A$2:$O11645,8,FALSE)</f>
        <v>Si</v>
      </c>
      <c r="K107" s="173" t="str">
        <f>VLOOKUP(E107,VIP!$A$2:$O15219,6,0)</f>
        <v>NO</v>
      </c>
      <c r="L107" s="147" t="s">
        <v>2241</v>
      </c>
      <c r="M107" s="96" t="s">
        <v>2441</v>
      </c>
      <c r="N107" s="96" t="s">
        <v>2448</v>
      </c>
      <c r="O107" s="173" t="s">
        <v>2450</v>
      </c>
      <c r="P107" s="173"/>
      <c r="Q107" s="96" t="s">
        <v>2241</v>
      </c>
      <c r="R107" s="44"/>
      <c r="S107" s="102"/>
      <c r="T107" s="102"/>
      <c r="U107" s="102"/>
      <c r="V107" s="78"/>
      <c r="W107" s="69"/>
    </row>
    <row r="108" spans="1:23" ht="18" x14ac:dyDescent="0.25">
      <c r="A108" s="173" t="str">
        <f>VLOOKUP(E108,'LISTADO ATM'!$A$2:$C$902,3,0)</f>
        <v>SUR</v>
      </c>
      <c r="B108" s="112" t="s">
        <v>2775</v>
      </c>
      <c r="C108" s="97">
        <v>44415.933587962965</v>
      </c>
      <c r="D108" s="97" t="s">
        <v>2176</v>
      </c>
      <c r="E108" s="143">
        <v>885</v>
      </c>
      <c r="F108" s="173" t="str">
        <f>VLOOKUP(E108,VIP!$A$2:$O14810,2,0)</f>
        <v>DRBR885</v>
      </c>
      <c r="G108" s="173" t="str">
        <f>VLOOKUP(E108,'LISTADO ATM'!$A$2:$B$901,2,0)</f>
        <v xml:space="preserve">ATM UNP Rancho Arriba </v>
      </c>
      <c r="H108" s="173" t="str">
        <f>VLOOKUP(E108,VIP!$A$2:$O19771,7,FALSE)</f>
        <v>Si</v>
      </c>
      <c r="I108" s="173" t="str">
        <f>VLOOKUP(E108,VIP!$A$2:$O11736,8,FALSE)</f>
        <v>Si</v>
      </c>
      <c r="J108" s="173" t="str">
        <f>VLOOKUP(E108,VIP!$A$2:$O11686,8,FALSE)</f>
        <v>Si</v>
      </c>
      <c r="K108" s="173" t="str">
        <f>VLOOKUP(E108,VIP!$A$2:$O15260,6,0)</f>
        <v>NO</v>
      </c>
      <c r="L108" s="147" t="s">
        <v>2241</v>
      </c>
      <c r="M108" s="96" t="s">
        <v>2441</v>
      </c>
      <c r="N108" s="96" t="s">
        <v>2448</v>
      </c>
      <c r="O108" s="173" t="s">
        <v>2450</v>
      </c>
      <c r="P108" s="176"/>
      <c r="Q108" s="96" t="s">
        <v>2241</v>
      </c>
      <c r="R108" s="44"/>
      <c r="S108" s="102"/>
      <c r="T108" s="102"/>
      <c r="U108" s="102"/>
      <c r="V108" s="78"/>
      <c r="W108" s="69"/>
    </row>
    <row r="109" spans="1:23" ht="18" x14ac:dyDescent="0.25">
      <c r="A109" s="173" t="str">
        <f>VLOOKUP(E109,'LISTADO ATM'!$A$2:$C$902,3,0)</f>
        <v>SUR</v>
      </c>
      <c r="B109" s="112" t="s">
        <v>2750</v>
      </c>
      <c r="C109" s="97">
        <v>44415.657141203701</v>
      </c>
      <c r="D109" s="97" t="s">
        <v>2464</v>
      </c>
      <c r="E109" s="143">
        <v>825</v>
      </c>
      <c r="F109" s="173" t="str">
        <f>VLOOKUP(E109,VIP!$A$2:$O14843,2,0)</f>
        <v>DRBR825</v>
      </c>
      <c r="G109" s="173" t="str">
        <f>VLOOKUP(E109,'LISTADO ATM'!$A$2:$B$901,2,0)</f>
        <v xml:space="preserve">ATM Estacion Eco Cibeles (Las Matas de Farfán) </v>
      </c>
      <c r="H109" s="173" t="str">
        <f>VLOOKUP(E109,VIP!$A$2:$O19804,7,FALSE)</f>
        <v>Si</v>
      </c>
      <c r="I109" s="173" t="str">
        <f>VLOOKUP(E109,VIP!$A$2:$O11769,8,FALSE)</f>
        <v>Si</v>
      </c>
      <c r="J109" s="173" t="str">
        <f>VLOOKUP(E109,VIP!$A$2:$O11719,8,FALSE)</f>
        <v>Si</v>
      </c>
      <c r="K109" s="173" t="str">
        <f>VLOOKUP(E109,VIP!$A$2:$O15293,6,0)</f>
        <v>NO</v>
      </c>
      <c r="L109" s="147" t="s">
        <v>2745</v>
      </c>
      <c r="M109" s="96" t="s">
        <v>2441</v>
      </c>
      <c r="N109" s="96" t="s">
        <v>2622</v>
      </c>
      <c r="O109" s="173" t="s">
        <v>2746</v>
      </c>
      <c r="P109" s="173"/>
      <c r="Q109" s="96" t="s">
        <v>2745</v>
      </c>
      <c r="R109" s="44"/>
      <c r="S109" s="102"/>
      <c r="T109" s="102"/>
      <c r="U109" s="102"/>
      <c r="V109" s="78"/>
      <c r="W109" s="69"/>
    </row>
    <row r="110" spans="1:23" ht="18" x14ac:dyDescent="0.25">
      <c r="A110" s="173" t="str">
        <f>VLOOKUP(E110,'LISTADO ATM'!$A$2:$C$902,3,0)</f>
        <v>DISTRITO NACIONAL</v>
      </c>
      <c r="B110" s="112" t="s">
        <v>2778</v>
      </c>
      <c r="C110" s="97">
        <v>44415.888993055552</v>
      </c>
      <c r="D110" s="97" t="s">
        <v>2444</v>
      </c>
      <c r="E110" s="143">
        <v>540</v>
      </c>
      <c r="F110" s="173" t="str">
        <f>VLOOKUP(E110,VIP!$A$2:$O14814,2,0)</f>
        <v>DRBR540</v>
      </c>
      <c r="G110" s="173" t="str">
        <f>VLOOKUP(E110,'LISTADO ATM'!$A$2:$B$901,2,0)</f>
        <v xml:space="preserve">ATM Autoservicio Sambil I </v>
      </c>
      <c r="H110" s="173" t="str">
        <f>VLOOKUP(E110,VIP!$A$2:$O19775,7,FALSE)</f>
        <v>Si</v>
      </c>
      <c r="I110" s="173" t="str">
        <f>VLOOKUP(E110,VIP!$A$2:$O11740,8,FALSE)</f>
        <v>Si</v>
      </c>
      <c r="J110" s="173" t="str">
        <f>VLOOKUP(E110,VIP!$A$2:$O11690,8,FALSE)</f>
        <v>Si</v>
      </c>
      <c r="K110" s="173" t="str">
        <f>VLOOKUP(E110,VIP!$A$2:$O15264,6,0)</f>
        <v>NO</v>
      </c>
      <c r="L110" s="147" t="s">
        <v>2592</v>
      </c>
      <c r="M110" s="96" t="s">
        <v>2441</v>
      </c>
      <c r="N110" s="96" t="s">
        <v>2448</v>
      </c>
      <c r="O110" s="173" t="s">
        <v>2449</v>
      </c>
      <c r="P110" s="173"/>
      <c r="Q110" s="96" t="s">
        <v>2592</v>
      </c>
      <c r="R110" s="44"/>
      <c r="S110" s="102"/>
      <c r="T110" s="102"/>
      <c r="U110" s="102"/>
      <c r="V110" s="78"/>
      <c r="W110" s="69"/>
    </row>
    <row r="111" spans="1:23" ht="18" x14ac:dyDescent="0.25">
      <c r="A111" s="173" t="str">
        <f>VLOOKUP(E111,'LISTADO ATM'!$A$2:$C$902,3,0)</f>
        <v>DISTRITO NACIONAL</v>
      </c>
      <c r="B111" s="112" t="s">
        <v>2702</v>
      </c>
      <c r="C111" s="97">
        <v>44415.590266203704</v>
      </c>
      <c r="D111" s="97" t="s">
        <v>2464</v>
      </c>
      <c r="E111" s="143">
        <v>378</v>
      </c>
      <c r="F111" s="173" t="str">
        <f>VLOOKUP(E111,VIP!$A$2:$O14805,2,0)</f>
        <v>DRBR378</v>
      </c>
      <c r="G111" s="173" t="str">
        <f>VLOOKUP(E111,'LISTADO ATM'!$A$2:$B$901,2,0)</f>
        <v>ATM UNP Villa Flores</v>
      </c>
      <c r="H111" s="173" t="str">
        <f>VLOOKUP(E111,VIP!$A$2:$O19766,7,FALSE)</f>
        <v>N/A</v>
      </c>
      <c r="I111" s="173" t="str">
        <f>VLOOKUP(E111,VIP!$A$2:$O11731,8,FALSE)</f>
        <v>N/A</v>
      </c>
      <c r="J111" s="173" t="str">
        <f>VLOOKUP(E111,VIP!$A$2:$O11681,8,FALSE)</f>
        <v>N/A</v>
      </c>
      <c r="K111" s="173" t="str">
        <f>VLOOKUP(E111,VIP!$A$2:$O15255,6,0)</f>
        <v>N/A</v>
      </c>
      <c r="L111" s="147" t="s">
        <v>2555</v>
      </c>
      <c r="M111" s="96" t="s">
        <v>2441</v>
      </c>
      <c r="N111" s="96" t="s">
        <v>2448</v>
      </c>
      <c r="O111" s="173" t="s">
        <v>2465</v>
      </c>
      <c r="P111" s="173"/>
      <c r="Q111" s="96" t="s">
        <v>2555</v>
      </c>
      <c r="R111" s="44"/>
      <c r="S111" s="102"/>
      <c r="T111" s="102"/>
      <c r="U111" s="102"/>
      <c r="V111" s="78"/>
      <c r="W111" s="69"/>
    </row>
    <row r="112" spans="1:23" ht="18" x14ac:dyDescent="0.25">
      <c r="A112" s="173" t="str">
        <f>VLOOKUP(E112,'LISTADO ATM'!$A$2:$C$902,3,0)</f>
        <v>DISTRITO NACIONAL</v>
      </c>
      <c r="B112" s="112" t="s">
        <v>2627</v>
      </c>
      <c r="C112" s="97">
        <v>44414.636388888888</v>
      </c>
      <c r="D112" s="97" t="s">
        <v>2444</v>
      </c>
      <c r="E112" s="143">
        <v>648</v>
      </c>
      <c r="F112" s="173" t="str">
        <f>VLOOKUP(E112,VIP!$A$2:$O14771,2,0)</f>
        <v>DRBR190</v>
      </c>
      <c r="G112" s="173" t="str">
        <f>VLOOKUP(E112,'LISTADO ATM'!$A$2:$B$901,2,0)</f>
        <v xml:space="preserve">ATM Hermandad de Pensionados </v>
      </c>
      <c r="H112" s="173" t="str">
        <f>VLOOKUP(E112,VIP!$A$2:$O19732,7,FALSE)</f>
        <v>Si</v>
      </c>
      <c r="I112" s="173" t="str">
        <f>VLOOKUP(E112,VIP!$A$2:$O11697,8,FALSE)</f>
        <v>No</v>
      </c>
      <c r="J112" s="173" t="str">
        <f>VLOOKUP(E112,VIP!$A$2:$O11647,8,FALSE)</f>
        <v>No</v>
      </c>
      <c r="K112" s="173" t="str">
        <f>VLOOKUP(E112,VIP!$A$2:$O15221,6,0)</f>
        <v>NO</v>
      </c>
      <c r="L112" s="147" t="s">
        <v>2555</v>
      </c>
      <c r="M112" s="96" t="s">
        <v>2441</v>
      </c>
      <c r="N112" s="96" t="s">
        <v>2448</v>
      </c>
      <c r="O112" s="173" t="s">
        <v>2449</v>
      </c>
      <c r="P112" s="173"/>
      <c r="Q112" s="96" t="s">
        <v>2555</v>
      </c>
      <c r="R112" s="44"/>
      <c r="S112" s="102"/>
      <c r="T112" s="102"/>
      <c r="U112" s="102"/>
      <c r="V112" s="78"/>
      <c r="W112" s="69"/>
    </row>
    <row r="113" spans="1:23" ht="18" x14ac:dyDescent="0.25">
      <c r="A113" s="173" t="str">
        <f>VLOOKUP(E113,'LISTADO ATM'!$A$2:$C$902,3,0)</f>
        <v>ESTE</v>
      </c>
      <c r="B113" s="112" t="s">
        <v>2753</v>
      </c>
      <c r="C113" s="97">
        <v>44415.646967592591</v>
      </c>
      <c r="D113" s="97" t="s">
        <v>2464</v>
      </c>
      <c r="E113" s="143">
        <v>842</v>
      </c>
      <c r="F113" s="173" t="str">
        <f>VLOOKUP(E113,VIP!$A$2:$O14846,2,0)</f>
        <v>DRBR842</v>
      </c>
      <c r="G113" s="173" t="str">
        <f>VLOOKUP(E113,'LISTADO ATM'!$A$2:$B$901,2,0)</f>
        <v xml:space="preserve">ATM Plaza Orense II (La Romana) </v>
      </c>
      <c r="H113" s="173" t="str">
        <f>VLOOKUP(E113,VIP!$A$2:$O19807,7,FALSE)</f>
        <v>Si</v>
      </c>
      <c r="I113" s="173" t="str">
        <f>VLOOKUP(E113,VIP!$A$2:$O11772,8,FALSE)</f>
        <v>Si</v>
      </c>
      <c r="J113" s="173" t="str">
        <f>VLOOKUP(E113,VIP!$A$2:$O11722,8,FALSE)</f>
        <v>Si</v>
      </c>
      <c r="K113" s="173" t="str">
        <f>VLOOKUP(E113,VIP!$A$2:$O15296,6,0)</f>
        <v>NO</v>
      </c>
      <c r="L113" s="147" t="s">
        <v>2555</v>
      </c>
      <c r="M113" s="96" t="s">
        <v>2441</v>
      </c>
      <c r="N113" s="96" t="s">
        <v>2448</v>
      </c>
      <c r="O113" s="173" t="s">
        <v>2465</v>
      </c>
      <c r="P113" s="173"/>
      <c r="Q113" s="96" t="s">
        <v>2555</v>
      </c>
      <c r="R113" s="44"/>
      <c r="S113" s="102"/>
      <c r="T113" s="102"/>
      <c r="U113" s="102"/>
      <c r="V113" s="78"/>
      <c r="W113" s="69"/>
    </row>
    <row r="114" spans="1:23" ht="18" x14ac:dyDescent="0.25">
      <c r="A114" s="173" t="str">
        <f>VLOOKUP(E114,'LISTADO ATM'!$A$2:$C$902,3,0)</f>
        <v>ESTE</v>
      </c>
      <c r="B114" s="112" t="s">
        <v>2779</v>
      </c>
      <c r="C114" s="97">
        <v>44415.886724537035</v>
      </c>
      <c r="D114" s="97" t="s">
        <v>2444</v>
      </c>
      <c r="E114" s="143">
        <v>158</v>
      </c>
      <c r="F114" s="173" t="str">
        <f>VLOOKUP(E114,VIP!$A$2:$O14815,2,0)</f>
        <v>DRBR158</v>
      </c>
      <c r="G114" s="173" t="str">
        <f>VLOOKUP(E114,'LISTADO ATM'!$A$2:$B$901,2,0)</f>
        <v xml:space="preserve">ATM Oficina Romana Norte </v>
      </c>
      <c r="H114" s="173" t="str">
        <f>VLOOKUP(E114,VIP!$A$2:$O19776,7,FALSE)</f>
        <v>Si</v>
      </c>
      <c r="I114" s="173" t="str">
        <f>VLOOKUP(E114,VIP!$A$2:$O11741,8,FALSE)</f>
        <v>Si</v>
      </c>
      <c r="J114" s="173" t="str">
        <f>VLOOKUP(E114,VIP!$A$2:$O11691,8,FALSE)</f>
        <v>Si</v>
      </c>
      <c r="K114" s="173" t="str">
        <f>VLOOKUP(E114,VIP!$A$2:$O15265,6,0)</f>
        <v>SI</v>
      </c>
      <c r="L114" s="147" t="s">
        <v>2780</v>
      </c>
      <c r="M114" s="96" t="s">
        <v>2441</v>
      </c>
      <c r="N114" s="96" t="s">
        <v>2448</v>
      </c>
      <c r="O114" s="173" t="s">
        <v>2449</v>
      </c>
      <c r="P114" s="173"/>
      <c r="Q114" s="96" t="s">
        <v>2780</v>
      </c>
      <c r="R114" s="44"/>
      <c r="S114" s="102"/>
      <c r="T114" s="102"/>
      <c r="U114" s="102"/>
      <c r="V114" s="78"/>
      <c r="W114" s="69"/>
    </row>
    <row r="115" spans="1:23" ht="18" x14ac:dyDescent="0.25">
      <c r="A115" s="173" t="str">
        <f>VLOOKUP(E115,'LISTADO ATM'!$A$2:$C$902,3,0)</f>
        <v>DISTRITO NACIONAL</v>
      </c>
      <c r="B115" s="112" t="s">
        <v>2781</v>
      </c>
      <c r="C115" s="97">
        <v>44415.885439814818</v>
      </c>
      <c r="D115" s="97" t="s">
        <v>2444</v>
      </c>
      <c r="E115" s="143">
        <v>165</v>
      </c>
      <c r="F115" s="173" t="str">
        <f>VLOOKUP(E115,VIP!$A$2:$O14816,2,0)</f>
        <v>DRBR165</v>
      </c>
      <c r="G115" s="173" t="str">
        <f>VLOOKUP(E115,'LISTADO ATM'!$A$2:$B$901,2,0)</f>
        <v>ATM Autoservicio Megacentro</v>
      </c>
      <c r="H115" s="173" t="str">
        <f>VLOOKUP(E115,VIP!$A$2:$O19777,7,FALSE)</f>
        <v>Si</v>
      </c>
      <c r="I115" s="173" t="str">
        <f>VLOOKUP(E115,VIP!$A$2:$O11742,8,FALSE)</f>
        <v>Si</v>
      </c>
      <c r="J115" s="173" t="str">
        <f>VLOOKUP(E115,VIP!$A$2:$O11692,8,FALSE)</f>
        <v>Si</v>
      </c>
      <c r="K115" s="173" t="str">
        <f>VLOOKUP(E115,VIP!$A$2:$O15266,6,0)</f>
        <v>SI</v>
      </c>
      <c r="L115" s="147" t="s">
        <v>2780</v>
      </c>
      <c r="M115" s="96" t="s">
        <v>2441</v>
      </c>
      <c r="N115" s="96" t="s">
        <v>2448</v>
      </c>
      <c r="O115" s="173" t="s">
        <v>2449</v>
      </c>
      <c r="P115" s="173"/>
      <c r="Q115" s="96" t="s">
        <v>2780</v>
      </c>
      <c r="R115" s="44"/>
      <c r="S115" s="102"/>
      <c r="T115" s="102"/>
      <c r="U115" s="102"/>
      <c r="V115" s="78"/>
      <c r="W115" s="69"/>
    </row>
    <row r="116" spans="1:23" ht="18" x14ac:dyDescent="0.25">
      <c r="A116" s="173" t="str">
        <f>VLOOKUP(E116,'LISTADO ATM'!$A$2:$C$902,3,0)</f>
        <v>SUR</v>
      </c>
      <c r="B116" s="112" t="s">
        <v>2719</v>
      </c>
      <c r="C116" s="97">
        <v>44415.826678240737</v>
      </c>
      <c r="D116" s="97" t="s">
        <v>2444</v>
      </c>
      <c r="E116" s="143">
        <v>871</v>
      </c>
      <c r="F116" s="173" t="str">
        <f>VLOOKUP(E116,VIP!$A$2:$O14819,2,0)</f>
        <v>DRBR871</v>
      </c>
      <c r="G116" s="173" t="str">
        <f>VLOOKUP(E116,'LISTADO ATM'!$A$2:$B$901,2,0)</f>
        <v>ATM Plaza Cultural San Juan</v>
      </c>
      <c r="H116" s="173" t="str">
        <f>VLOOKUP(E116,VIP!$A$2:$O19780,7,FALSE)</f>
        <v>N/A</v>
      </c>
      <c r="I116" s="173" t="str">
        <f>VLOOKUP(E116,VIP!$A$2:$O11745,8,FALSE)</f>
        <v>N/A</v>
      </c>
      <c r="J116" s="173" t="str">
        <f>VLOOKUP(E116,VIP!$A$2:$O11695,8,FALSE)</f>
        <v>N/A</v>
      </c>
      <c r="K116" s="173" t="str">
        <f>VLOOKUP(E116,VIP!$A$2:$O15269,6,0)</f>
        <v>N/A</v>
      </c>
      <c r="L116" s="147" t="s">
        <v>2437</v>
      </c>
      <c r="M116" s="96" t="s">
        <v>2441</v>
      </c>
      <c r="N116" s="96" t="s">
        <v>2448</v>
      </c>
      <c r="O116" s="173" t="s">
        <v>2449</v>
      </c>
      <c r="P116" s="173"/>
      <c r="Q116" s="96" t="s">
        <v>2720</v>
      </c>
      <c r="R116" s="44"/>
      <c r="S116" s="102"/>
      <c r="T116" s="102"/>
      <c r="U116" s="102"/>
      <c r="V116" s="78"/>
      <c r="W116" s="69"/>
    </row>
    <row r="117" spans="1:23" ht="18" x14ac:dyDescent="0.25">
      <c r="A117" s="173" t="str">
        <f>VLOOKUP(E117,'LISTADO ATM'!$A$2:$C$902,3,0)</f>
        <v>DISTRITO NACIONAL</v>
      </c>
      <c r="B117" s="112" t="s">
        <v>2724</v>
      </c>
      <c r="C117" s="97">
        <v>44415.818391203706</v>
      </c>
      <c r="D117" s="97" t="s">
        <v>2444</v>
      </c>
      <c r="E117" s="143">
        <v>354</v>
      </c>
      <c r="F117" s="173" t="str">
        <f>VLOOKUP(E117,VIP!$A$2:$O14821,2,0)</f>
        <v>DRBR354</v>
      </c>
      <c r="G117" s="173" t="str">
        <f>VLOOKUP(E117,'LISTADO ATM'!$A$2:$B$901,2,0)</f>
        <v xml:space="preserve">ATM Oficina Núñez de Cáceres II </v>
      </c>
      <c r="H117" s="173" t="str">
        <f>VLOOKUP(E117,VIP!$A$2:$O19782,7,FALSE)</f>
        <v>Si</v>
      </c>
      <c r="I117" s="173" t="str">
        <f>VLOOKUP(E117,VIP!$A$2:$O11747,8,FALSE)</f>
        <v>Si</v>
      </c>
      <c r="J117" s="173" t="str">
        <f>VLOOKUP(E117,VIP!$A$2:$O11697,8,FALSE)</f>
        <v>Si</v>
      </c>
      <c r="K117" s="173" t="str">
        <f>VLOOKUP(E117,VIP!$A$2:$O15271,6,0)</f>
        <v>NO</v>
      </c>
      <c r="L117" s="147" t="s">
        <v>2437</v>
      </c>
      <c r="M117" s="96" t="s">
        <v>2441</v>
      </c>
      <c r="N117" s="96" t="s">
        <v>2448</v>
      </c>
      <c r="O117" s="173" t="s">
        <v>2449</v>
      </c>
      <c r="P117" s="173"/>
      <c r="Q117" s="96" t="s">
        <v>2725</v>
      </c>
      <c r="R117" s="44"/>
      <c r="S117" s="102"/>
      <c r="T117" s="102"/>
      <c r="U117" s="102"/>
      <c r="V117" s="78"/>
      <c r="W117" s="69"/>
    </row>
    <row r="118" spans="1:23" ht="18" x14ac:dyDescent="0.25">
      <c r="A118" s="173" t="str">
        <f>VLOOKUP(E118,'LISTADO ATM'!$A$2:$C$902,3,0)</f>
        <v>DISTRITO NACIONAL</v>
      </c>
      <c r="B118" s="112" t="s">
        <v>2726</v>
      </c>
      <c r="C118" s="97">
        <v>44415.817893518521</v>
      </c>
      <c r="D118" s="97" t="s">
        <v>2444</v>
      </c>
      <c r="E118" s="143">
        <v>160</v>
      </c>
      <c r="F118" s="173" t="str">
        <f>VLOOKUP(E118,VIP!$A$2:$O14822,2,0)</f>
        <v>DRBR160</v>
      </c>
      <c r="G118" s="173" t="str">
        <f>VLOOKUP(E118,'LISTADO ATM'!$A$2:$B$901,2,0)</f>
        <v xml:space="preserve">ATM Oficina Herrera </v>
      </c>
      <c r="H118" s="173" t="str">
        <f>VLOOKUP(E118,VIP!$A$2:$O19783,7,FALSE)</f>
        <v>Si</v>
      </c>
      <c r="I118" s="173" t="str">
        <f>VLOOKUP(E118,VIP!$A$2:$O11748,8,FALSE)</f>
        <v>Si</v>
      </c>
      <c r="J118" s="173" t="str">
        <f>VLOOKUP(E118,VIP!$A$2:$O11698,8,FALSE)</f>
        <v>Si</v>
      </c>
      <c r="K118" s="173" t="str">
        <f>VLOOKUP(E118,VIP!$A$2:$O15272,6,0)</f>
        <v>NO</v>
      </c>
      <c r="L118" s="147" t="s">
        <v>2437</v>
      </c>
      <c r="M118" s="96" t="s">
        <v>2441</v>
      </c>
      <c r="N118" s="96" t="s">
        <v>2448</v>
      </c>
      <c r="O118" s="173" t="s">
        <v>2449</v>
      </c>
      <c r="P118" s="176"/>
      <c r="Q118" s="96" t="s">
        <v>2437</v>
      </c>
      <c r="R118" s="44"/>
      <c r="S118" s="102"/>
      <c r="T118" s="102"/>
      <c r="U118" s="102"/>
      <c r="V118" s="78"/>
      <c r="W118" s="69"/>
    </row>
    <row r="119" spans="1:23" ht="18" x14ac:dyDescent="0.25">
      <c r="A119" s="173" t="str">
        <f>VLOOKUP(E119,'LISTADO ATM'!$A$2:$C$902,3,0)</f>
        <v>ESTE</v>
      </c>
      <c r="B119" s="112" t="s">
        <v>2614</v>
      </c>
      <c r="C119" s="97">
        <v>44412.372395833336</v>
      </c>
      <c r="D119" s="97" t="s">
        <v>2444</v>
      </c>
      <c r="E119" s="143">
        <v>673</v>
      </c>
      <c r="F119" s="173" t="str">
        <f>VLOOKUP(E119,VIP!$A$2:$O14876,2,0)</f>
        <v>DRBR673</v>
      </c>
      <c r="G119" s="173" t="str">
        <f>VLOOKUP(E119,'LISTADO ATM'!$A$2:$B$901,2,0)</f>
        <v>ATM Clínica Dr. Cruz Jiminián</v>
      </c>
      <c r="H119" s="173" t="str">
        <f>VLOOKUP(E119,VIP!$A$2:$O19837,7,FALSE)</f>
        <v>Si</v>
      </c>
      <c r="I119" s="173" t="str">
        <f>VLOOKUP(E119,VIP!$A$2:$O11802,8,FALSE)</f>
        <v>Si</v>
      </c>
      <c r="J119" s="173" t="str">
        <f>VLOOKUP(E119,VIP!$A$2:$O11752,8,FALSE)</f>
        <v>Si</v>
      </c>
      <c r="K119" s="173" t="str">
        <f>VLOOKUP(E119,VIP!$A$2:$O15326,6,0)</f>
        <v>NO</v>
      </c>
      <c r="L119" s="147" t="s">
        <v>2437</v>
      </c>
      <c r="M119" s="96" t="s">
        <v>2441</v>
      </c>
      <c r="N119" s="96" t="s">
        <v>2448</v>
      </c>
      <c r="O119" s="173" t="s">
        <v>2449</v>
      </c>
      <c r="P119" s="96"/>
      <c r="Q119" s="96" t="s">
        <v>2437</v>
      </c>
      <c r="R119" s="44"/>
      <c r="S119" s="102"/>
      <c r="T119" s="102"/>
      <c r="U119" s="102"/>
      <c r="V119" s="78"/>
      <c r="W119" s="69"/>
    </row>
    <row r="120" spans="1:23" ht="18" x14ac:dyDescent="0.25">
      <c r="A120" s="173" t="str">
        <f>VLOOKUP(E120,'LISTADO ATM'!$A$2:$C$902,3,0)</f>
        <v>DISTRITO NACIONAL</v>
      </c>
      <c r="B120" s="112" t="s">
        <v>2697</v>
      </c>
      <c r="C120" s="97">
        <v>44415.510949074072</v>
      </c>
      <c r="D120" s="97" t="s">
        <v>2444</v>
      </c>
      <c r="E120" s="143">
        <v>735</v>
      </c>
      <c r="F120" s="173" t="str">
        <f>VLOOKUP(E120,VIP!$A$2:$O14800,2,0)</f>
        <v>DRBR179</v>
      </c>
      <c r="G120" s="173" t="str">
        <f>VLOOKUP(E120,'LISTADO ATM'!$A$2:$B$901,2,0)</f>
        <v xml:space="preserve">ATM Oficina Independencia II  </v>
      </c>
      <c r="H120" s="173" t="str">
        <f>VLOOKUP(E120,VIP!$A$2:$O19761,7,FALSE)</f>
        <v>Si</v>
      </c>
      <c r="I120" s="173" t="str">
        <f>VLOOKUP(E120,VIP!$A$2:$O11726,8,FALSE)</f>
        <v>Si</v>
      </c>
      <c r="J120" s="173" t="str">
        <f>VLOOKUP(E120,VIP!$A$2:$O11676,8,FALSE)</f>
        <v>Si</v>
      </c>
      <c r="K120" s="173" t="str">
        <f>VLOOKUP(E120,VIP!$A$2:$O15250,6,0)</f>
        <v>NO</v>
      </c>
      <c r="L120" s="147" t="s">
        <v>2437</v>
      </c>
      <c r="M120" s="96" t="s">
        <v>2441</v>
      </c>
      <c r="N120" s="96" t="s">
        <v>2448</v>
      </c>
      <c r="O120" s="173" t="s">
        <v>2449</v>
      </c>
      <c r="P120" s="173"/>
      <c r="Q120" s="96" t="s">
        <v>2437</v>
      </c>
      <c r="R120" s="44"/>
      <c r="S120" s="102"/>
      <c r="T120" s="102"/>
      <c r="U120" s="102"/>
      <c r="V120" s="78"/>
      <c r="W120" s="69"/>
    </row>
    <row r="121" spans="1:23" ht="18" x14ac:dyDescent="0.25">
      <c r="A121" s="173" t="str">
        <f>VLOOKUP(E121,'LISTADO ATM'!$A$2:$C$902,3,0)</f>
        <v>SUR</v>
      </c>
      <c r="B121" s="112" t="s">
        <v>2666</v>
      </c>
      <c r="C121" s="97">
        <v>44415.031863425924</v>
      </c>
      <c r="D121" s="97" t="s">
        <v>2444</v>
      </c>
      <c r="E121" s="143">
        <v>825</v>
      </c>
      <c r="F121" s="173" t="str">
        <f>VLOOKUP(E121,VIP!$A$2:$O14781,2,0)</f>
        <v>DRBR825</v>
      </c>
      <c r="G121" s="173" t="str">
        <f>VLOOKUP(E121,'LISTADO ATM'!$A$2:$B$901,2,0)</f>
        <v xml:space="preserve">ATM Estacion Eco Cibeles (Las Matas de Farfán) </v>
      </c>
      <c r="H121" s="173" t="str">
        <f>VLOOKUP(E121,VIP!$A$2:$O19742,7,FALSE)</f>
        <v>Si</v>
      </c>
      <c r="I121" s="173" t="str">
        <f>VLOOKUP(E121,VIP!$A$2:$O11707,8,FALSE)</f>
        <v>Si</v>
      </c>
      <c r="J121" s="173" t="str">
        <f>VLOOKUP(E121,VIP!$A$2:$O11657,8,FALSE)</f>
        <v>Si</v>
      </c>
      <c r="K121" s="173" t="str">
        <f>VLOOKUP(E121,VIP!$A$2:$O15231,6,0)</f>
        <v>NO</v>
      </c>
      <c r="L121" s="147" t="s">
        <v>2437</v>
      </c>
      <c r="M121" s="96" t="s">
        <v>2441</v>
      </c>
      <c r="N121" s="96" t="s">
        <v>2448</v>
      </c>
      <c r="O121" s="173" t="s">
        <v>2449</v>
      </c>
      <c r="P121" s="173"/>
      <c r="Q121" s="96" t="s">
        <v>2437</v>
      </c>
      <c r="R121" s="44"/>
      <c r="S121" s="102"/>
      <c r="T121" s="102"/>
      <c r="U121" s="102"/>
      <c r="V121" s="78"/>
      <c r="W121" s="69"/>
    </row>
    <row r="122" spans="1:23" ht="18" x14ac:dyDescent="0.25">
      <c r="A122" s="173" t="str">
        <f>VLOOKUP(E122,'LISTADO ATM'!$A$2:$C$902,3,0)</f>
        <v>NORTE</v>
      </c>
      <c r="B122" s="112" t="s">
        <v>2721</v>
      </c>
      <c r="C122" s="97">
        <v>44415.81894675926</v>
      </c>
      <c r="D122" s="97" t="s">
        <v>2722</v>
      </c>
      <c r="E122" s="143">
        <v>910</v>
      </c>
      <c r="F122" s="173" t="str">
        <f>VLOOKUP(E122,VIP!$A$2:$O14820,2,0)</f>
        <v>DRBR12A</v>
      </c>
      <c r="G122" s="173" t="str">
        <f>VLOOKUP(E122,'LISTADO ATM'!$A$2:$B$901,2,0)</f>
        <v xml:space="preserve">ATM Oficina El Sol II (Santiago) </v>
      </c>
      <c r="H122" s="173" t="str">
        <f>VLOOKUP(E122,VIP!$A$2:$O19781,7,FALSE)</f>
        <v>Si</v>
      </c>
      <c r="I122" s="173" t="str">
        <f>VLOOKUP(E122,VIP!$A$2:$O11746,8,FALSE)</f>
        <v>Si</v>
      </c>
      <c r="J122" s="173" t="str">
        <f>VLOOKUP(E122,VIP!$A$2:$O11696,8,FALSE)</f>
        <v>Si</v>
      </c>
      <c r="K122" s="173" t="str">
        <f>VLOOKUP(E122,VIP!$A$2:$O15270,6,0)</f>
        <v>SI</v>
      </c>
      <c r="L122" s="147" t="s">
        <v>2437</v>
      </c>
      <c r="M122" s="96" t="s">
        <v>2441</v>
      </c>
      <c r="N122" s="96" t="s">
        <v>2448</v>
      </c>
      <c r="O122" s="173" t="s">
        <v>2723</v>
      </c>
      <c r="P122" s="173"/>
      <c r="Q122" s="96" t="s">
        <v>2437</v>
      </c>
      <c r="R122" s="44"/>
      <c r="S122" s="102"/>
      <c r="T122" s="102"/>
      <c r="U122" s="102"/>
      <c r="V122" s="78"/>
      <c r="W122" s="69"/>
    </row>
    <row r="123" spans="1:23" ht="18" x14ac:dyDescent="0.25">
      <c r="A123" s="173" t="str">
        <f>VLOOKUP(E123,'LISTADO ATM'!$A$2:$C$902,3,0)</f>
        <v>DISTRITO NACIONAL</v>
      </c>
      <c r="B123" s="112" t="s">
        <v>2774</v>
      </c>
      <c r="C123" s="97">
        <v>44415.937280092592</v>
      </c>
      <c r="D123" s="97" t="s">
        <v>2444</v>
      </c>
      <c r="E123" s="143">
        <v>911</v>
      </c>
      <c r="F123" s="173" t="str">
        <f>VLOOKUP(E123,VIP!$A$2:$O14809,2,0)</f>
        <v>DRBR911</v>
      </c>
      <c r="G123" s="173" t="str">
        <f>VLOOKUP(E123,'LISTADO ATM'!$A$2:$B$901,2,0)</f>
        <v xml:space="preserve">ATM Oficina Venezuela II </v>
      </c>
      <c r="H123" s="173" t="str">
        <f>VLOOKUP(E123,VIP!$A$2:$O19770,7,FALSE)</f>
        <v>Si</v>
      </c>
      <c r="I123" s="173" t="str">
        <f>VLOOKUP(E123,VIP!$A$2:$O11735,8,FALSE)</f>
        <v>Si</v>
      </c>
      <c r="J123" s="173" t="str">
        <f>VLOOKUP(E123,VIP!$A$2:$O11685,8,FALSE)</f>
        <v>Si</v>
      </c>
      <c r="K123" s="173" t="str">
        <f>VLOOKUP(E123,VIP!$A$2:$O15259,6,0)</f>
        <v>SI</v>
      </c>
      <c r="L123" s="147" t="s">
        <v>2437</v>
      </c>
      <c r="M123" s="96" t="s">
        <v>2441</v>
      </c>
      <c r="N123" s="96" t="s">
        <v>2448</v>
      </c>
      <c r="O123" s="173" t="s">
        <v>2449</v>
      </c>
      <c r="P123" s="173"/>
      <c r="Q123" s="96" t="s">
        <v>2437</v>
      </c>
      <c r="R123" s="44"/>
      <c r="S123" s="102"/>
      <c r="T123" s="102"/>
      <c r="U123" s="102"/>
      <c r="V123" s="78"/>
      <c r="W123" s="69"/>
    </row>
    <row r="124" spans="1:23" ht="18" x14ac:dyDescent="0.25">
      <c r="A124" s="173" t="str">
        <f>VLOOKUP(E124,'LISTADO ATM'!$A$2:$C$902,3,0)</f>
        <v>NORTE</v>
      </c>
      <c r="B124" s="112" t="s">
        <v>2776</v>
      </c>
      <c r="C124" s="97">
        <v>44415.925636574073</v>
      </c>
      <c r="D124" s="97" t="s">
        <v>2177</v>
      </c>
      <c r="E124" s="143">
        <v>454</v>
      </c>
      <c r="F124" s="173" t="str">
        <f>VLOOKUP(E124,VIP!$A$2:$O14812,2,0)</f>
        <v>DRBR454</v>
      </c>
      <c r="G124" s="173" t="str">
        <f>VLOOKUP(E124,'LISTADO ATM'!$A$2:$B$901,2,0)</f>
        <v>ATM Partido Dajabón</v>
      </c>
      <c r="H124" s="173" t="str">
        <f>VLOOKUP(E124,VIP!$A$2:$O19773,7,FALSE)</f>
        <v>Si</v>
      </c>
      <c r="I124" s="173" t="str">
        <f>VLOOKUP(E124,VIP!$A$2:$O11738,8,FALSE)</f>
        <v>Si</v>
      </c>
      <c r="J124" s="173" t="str">
        <f>VLOOKUP(E124,VIP!$A$2:$O11688,8,FALSE)</f>
        <v>Si</v>
      </c>
      <c r="K124" s="173" t="str">
        <f>VLOOKUP(E124,VIP!$A$2:$O15262,6,0)</f>
        <v>NO</v>
      </c>
      <c r="L124" s="147" t="s">
        <v>2668</v>
      </c>
      <c r="M124" s="96" t="s">
        <v>2441</v>
      </c>
      <c r="N124" s="96" t="s">
        <v>2448</v>
      </c>
      <c r="O124" s="173" t="s">
        <v>2588</v>
      </c>
      <c r="P124" s="173"/>
      <c r="Q124" s="96" t="s">
        <v>2668</v>
      </c>
      <c r="R124" s="44"/>
      <c r="S124" s="102"/>
      <c r="T124" s="102"/>
      <c r="U124" s="102"/>
      <c r="V124" s="78"/>
      <c r="W124" s="69"/>
    </row>
    <row r="125" spans="1:23" ht="18" x14ac:dyDescent="0.25">
      <c r="A125" s="173" t="str">
        <f>VLOOKUP(E125,'LISTADO ATM'!$A$2:$C$902,3,0)</f>
        <v>DISTRITO NACIONAL</v>
      </c>
      <c r="B125" s="112" t="s">
        <v>2777</v>
      </c>
      <c r="C125" s="97">
        <v>44415.925324074073</v>
      </c>
      <c r="D125" s="97" t="s">
        <v>2176</v>
      </c>
      <c r="E125" s="143">
        <v>527</v>
      </c>
      <c r="F125" s="173" t="str">
        <f>VLOOKUP(E125,VIP!$A$2:$O14813,2,0)</f>
        <v>DRBR527</v>
      </c>
      <c r="G125" s="173" t="str">
        <f>VLOOKUP(E125,'LISTADO ATM'!$A$2:$B$901,2,0)</f>
        <v>ATM Oficina Zona Oriental II</v>
      </c>
      <c r="H125" s="173" t="str">
        <f>VLOOKUP(E125,VIP!$A$2:$O19774,7,FALSE)</f>
        <v>Si</v>
      </c>
      <c r="I125" s="173" t="str">
        <f>VLOOKUP(E125,VIP!$A$2:$O11739,8,FALSE)</f>
        <v>Si</v>
      </c>
      <c r="J125" s="173" t="str">
        <f>VLOOKUP(E125,VIP!$A$2:$O11689,8,FALSE)</f>
        <v>Si</v>
      </c>
      <c r="K125" s="173" t="str">
        <f>VLOOKUP(E125,VIP!$A$2:$O15263,6,0)</f>
        <v>SI</v>
      </c>
      <c r="L125" s="147" t="s">
        <v>2668</v>
      </c>
      <c r="M125" s="96" t="s">
        <v>2441</v>
      </c>
      <c r="N125" s="96" t="s">
        <v>2448</v>
      </c>
      <c r="O125" s="173" t="s">
        <v>2450</v>
      </c>
      <c r="P125" s="173"/>
      <c r="Q125" s="96" t="s">
        <v>2668</v>
      </c>
      <c r="R125" s="44"/>
      <c r="S125" s="102"/>
      <c r="T125" s="102"/>
      <c r="U125" s="102"/>
      <c r="V125" s="78"/>
      <c r="W125" s="69"/>
    </row>
    <row r="126" spans="1:23" ht="18" x14ac:dyDescent="0.25">
      <c r="A126" s="173" t="str">
        <f>VLOOKUP(E126,'LISTADO ATM'!$A$2:$C$902,3,0)</f>
        <v>DISTRITO NACIONAL</v>
      </c>
      <c r="B126" s="112" t="s">
        <v>2734</v>
      </c>
      <c r="C126" s="97">
        <v>44415.764363425929</v>
      </c>
      <c r="D126" s="97" t="s">
        <v>2176</v>
      </c>
      <c r="E126" s="143">
        <v>183</v>
      </c>
      <c r="F126" s="173" t="str">
        <f>VLOOKUP(E126,VIP!$A$2:$O14830,2,0)</f>
        <v>DRBR183</v>
      </c>
      <c r="G126" s="173" t="str">
        <f>VLOOKUP(E126,'LISTADO ATM'!$A$2:$B$901,2,0)</f>
        <v>ATM Estación Nativa Km. 22 Aut. Duarte.</v>
      </c>
      <c r="H126" s="173" t="str">
        <f>VLOOKUP(E126,VIP!$A$2:$O19791,7,FALSE)</f>
        <v>N/A</v>
      </c>
      <c r="I126" s="173" t="str">
        <f>VLOOKUP(E126,VIP!$A$2:$O11756,8,FALSE)</f>
        <v>N/A</v>
      </c>
      <c r="J126" s="173" t="str">
        <f>VLOOKUP(E126,VIP!$A$2:$O11706,8,FALSE)</f>
        <v>N/A</v>
      </c>
      <c r="K126" s="173" t="str">
        <f>VLOOKUP(E126,VIP!$A$2:$O15280,6,0)</f>
        <v>N/A</v>
      </c>
      <c r="L126" s="147" t="s">
        <v>2711</v>
      </c>
      <c r="M126" s="96" t="s">
        <v>2441</v>
      </c>
      <c r="N126" s="96" t="s">
        <v>2448</v>
      </c>
      <c r="O126" s="173" t="s">
        <v>2450</v>
      </c>
      <c r="P126" s="173" t="s">
        <v>2765</v>
      </c>
      <c r="Q126" s="96" t="s">
        <v>2711</v>
      </c>
      <c r="R126" s="44"/>
      <c r="S126" s="102"/>
      <c r="T126" s="102"/>
      <c r="U126" s="102"/>
      <c r="V126" s="78"/>
      <c r="W126" s="69"/>
    </row>
    <row r="127" spans="1:23" ht="18" x14ac:dyDescent="0.25">
      <c r="A127" s="173" t="str">
        <f>VLOOKUP(E127,'LISTADO ATM'!$A$2:$C$902,3,0)</f>
        <v>NORTE</v>
      </c>
      <c r="B127" s="112" t="s">
        <v>2731</v>
      </c>
      <c r="C127" s="97">
        <v>44415.768935185188</v>
      </c>
      <c r="D127" s="97" t="s">
        <v>2177</v>
      </c>
      <c r="E127" s="143">
        <v>413</v>
      </c>
      <c r="F127" s="173" t="str">
        <f>VLOOKUP(E127,VIP!$A$2:$O14827,2,0)</f>
        <v>DRBR413</v>
      </c>
      <c r="G127" s="173" t="str">
        <f>VLOOKUP(E127,'LISTADO ATM'!$A$2:$B$901,2,0)</f>
        <v xml:space="preserve">ATM UNP Las Galeras Samaná </v>
      </c>
      <c r="H127" s="173" t="str">
        <f>VLOOKUP(E127,VIP!$A$2:$O19788,7,FALSE)</f>
        <v>Si</v>
      </c>
      <c r="I127" s="173" t="str">
        <f>VLOOKUP(E127,VIP!$A$2:$O11753,8,FALSE)</f>
        <v>Si</v>
      </c>
      <c r="J127" s="173" t="str">
        <f>VLOOKUP(E127,VIP!$A$2:$O11703,8,FALSE)</f>
        <v>Si</v>
      </c>
      <c r="K127" s="173" t="str">
        <f>VLOOKUP(E127,VIP!$A$2:$O15277,6,0)</f>
        <v>NO</v>
      </c>
      <c r="L127" s="147" t="s">
        <v>2711</v>
      </c>
      <c r="M127" s="96" t="s">
        <v>2441</v>
      </c>
      <c r="N127" s="96" t="s">
        <v>2448</v>
      </c>
      <c r="O127" s="173" t="s">
        <v>2588</v>
      </c>
      <c r="P127" s="173" t="s">
        <v>2765</v>
      </c>
      <c r="Q127" s="96" t="s">
        <v>2711</v>
      </c>
      <c r="R127" s="44"/>
      <c r="S127" s="102"/>
      <c r="T127" s="102"/>
      <c r="U127" s="102"/>
      <c r="V127" s="78"/>
      <c r="W127" s="69"/>
    </row>
    <row r="128" spans="1:23" ht="18" x14ac:dyDescent="0.25">
      <c r="A128" s="173" t="str">
        <f>VLOOKUP(E128,'LISTADO ATM'!$A$2:$C$902,3,0)</f>
        <v>DISTRITO NACIONAL</v>
      </c>
      <c r="B128" s="112" t="s">
        <v>2733</v>
      </c>
      <c r="C128" s="97">
        <v>44415.76494212963</v>
      </c>
      <c r="D128" s="97" t="s">
        <v>2176</v>
      </c>
      <c r="E128" s="143">
        <v>696</v>
      </c>
      <c r="F128" s="173" t="str">
        <f>VLOOKUP(E128,VIP!$A$2:$O14829,2,0)</f>
        <v>DRBR696</v>
      </c>
      <c r="G128" s="173" t="str">
        <f>VLOOKUP(E128,'LISTADO ATM'!$A$2:$B$901,2,0)</f>
        <v>ATM Olé Jacobo Majluta</v>
      </c>
      <c r="H128" s="173" t="str">
        <f>VLOOKUP(E128,VIP!$A$2:$O19790,7,FALSE)</f>
        <v>Si</v>
      </c>
      <c r="I128" s="173" t="str">
        <f>VLOOKUP(E128,VIP!$A$2:$O11755,8,FALSE)</f>
        <v>Si</v>
      </c>
      <c r="J128" s="173" t="str">
        <f>VLOOKUP(E128,VIP!$A$2:$O11705,8,FALSE)</f>
        <v>Si</v>
      </c>
      <c r="K128" s="173" t="str">
        <f>VLOOKUP(E128,VIP!$A$2:$O15279,6,0)</f>
        <v>NO</v>
      </c>
      <c r="L128" s="147" t="s">
        <v>2711</v>
      </c>
      <c r="M128" s="96" t="s">
        <v>2441</v>
      </c>
      <c r="N128" s="96" t="s">
        <v>2448</v>
      </c>
      <c r="O128" s="173" t="s">
        <v>2450</v>
      </c>
      <c r="P128" s="173" t="s">
        <v>2765</v>
      </c>
      <c r="Q128" s="96" t="s">
        <v>2711</v>
      </c>
      <c r="R128" s="44"/>
      <c r="S128" s="102"/>
      <c r="T128" s="102"/>
      <c r="U128" s="102"/>
      <c r="V128" s="78"/>
      <c r="W128" s="69"/>
    </row>
    <row r="129" spans="1:29" ht="18" x14ac:dyDescent="0.25">
      <c r="A129" s="173" t="str">
        <f>VLOOKUP(E129,'LISTADO ATM'!$A$2:$C$902,3,0)</f>
        <v>SUR</v>
      </c>
      <c r="B129" s="112" t="s">
        <v>2710</v>
      </c>
      <c r="C129" s="97">
        <v>44415.839305555557</v>
      </c>
      <c r="D129" s="97" t="s">
        <v>2176</v>
      </c>
      <c r="E129" s="143">
        <v>829</v>
      </c>
      <c r="F129" s="173" t="str">
        <f>VLOOKUP(E129,VIP!$A$2:$O14812,2,0)</f>
        <v>DRBR829</v>
      </c>
      <c r="G129" s="173" t="str">
        <f>VLOOKUP(E129,'LISTADO ATM'!$A$2:$B$901,2,0)</f>
        <v xml:space="preserve">ATM UNP Multicentro Sirena Baní </v>
      </c>
      <c r="H129" s="173" t="str">
        <f>VLOOKUP(E129,VIP!$A$2:$O19773,7,FALSE)</f>
        <v>Si</v>
      </c>
      <c r="I129" s="173" t="str">
        <f>VLOOKUP(E129,VIP!$A$2:$O11738,8,FALSE)</f>
        <v>Si</v>
      </c>
      <c r="J129" s="173" t="str">
        <f>VLOOKUP(E129,VIP!$A$2:$O11688,8,FALSE)</f>
        <v>Si</v>
      </c>
      <c r="K129" s="173" t="str">
        <f>VLOOKUP(E129,VIP!$A$2:$O15262,6,0)</f>
        <v>NO</v>
      </c>
      <c r="L129" s="147" t="s">
        <v>2711</v>
      </c>
      <c r="M129" s="96" t="s">
        <v>2441</v>
      </c>
      <c r="N129" s="96" t="s">
        <v>2448</v>
      </c>
      <c r="O129" s="173" t="s">
        <v>2450</v>
      </c>
      <c r="P129" s="173" t="s">
        <v>2765</v>
      </c>
      <c r="Q129" s="96" t="s">
        <v>2711</v>
      </c>
      <c r="R129" s="44"/>
      <c r="S129" s="102"/>
      <c r="T129" s="102"/>
      <c r="U129" s="102"/>
      <c r="V129" s="78"/>
      <c r="W129" s="69"/>
    </row>
    <row r="130" spans="1:29" ht="18" x14ac:dyDescent="0.25">
      <c r="A130" s="173" t="str">
        <f>VLOOKUP(E130,'LISTADO ATM'!$A$2:$C$902,3,0)</f>
        <v>DISTRITO NACIONAL</v>
      </c>
      <c r="B130" s="112" t="s">
        <v>2712</v>
      </c>
      <c r="C130" s="97">
        <v>44415.838900462964</v>
      </c>
      <c r="D130" s="97" t="s">
        <v>2176</v>
      </c>
      <c r="E130" s="143">
        <v>946</v>
      </c>
      <c r="F130" s="173" t="str">
        <f>VLOOKUP(E130,VIP!$A$2:$O14813,2,0)</f>
        <v>DRBR24R</v>
      </c>
      <c r="G130" s="173" t="str">
        <f>VLOOKUP(E130,'LISTADO ATM'!$A$2:$B$901,2,0)</f>
        <v xml:space="preserve">ATM Oficina Núñez de Cáceres I </v>
      </c>
      <c r="H130" s="173" t="str">
        <f>VLOOKUP(E130,VIP!$A$2:$O19774,7,FALSE)</f>
        <v>Si</v>
      </c>
      <c r="I130" s="173" t="str">
        <f>VLOOKUP(E130,VIP!$A$2:$O11739,8,FALSE)</f>
        <v>Si</v>
      </c>
      <c r="J130" s="173" t="str">
        <f>VLOOKUP(E130,VIP!$A$2:$O11689,8,FALSE)</f>
        <v>Si</v>
      </c>
      <c r="K130" s="173" t="str">
        <f>VLOOKUP(E130,VIP!$A$2:$O15263,6,0)</f>
        <v>NO</v>
      </c>
      <c r="L130" s="147" t="s">
        <v>2711</v>
      </c>
      <c r="M130" s="96" t="s">
        <v>2441</v>
      </c>
      <c r="N130" s="96" t="s">
        <v>2448</v>
      </c>
      <c r="O130" s="173" t="s">
        <v>2450</v>
      </c>
      <c r="P130" s="173" t="s">
        <v>2765</v>
      </c>
      <c r="Q130" s="96" t="s">
        <v>2711</v>
      </c>
      <c r="R130" s="44"/>
      <c r="S130" s="102"/>
      <c r="T130" s="102"/>
      <c r="U130" s="102"/>
      <c r="V130" s="78"/>
      <c r="W130" s="69"/>
    </row>
    <row r="131" spans="1:29" ht="18" x14ac:dyDescent="0.25">
      <c r="A131" s="176" t="str">
        <f>VLOOKUP(E131,'LISTADO ATM'!$A$2:$C$902,3,0)</f>
        <v>DISTRITO NACIONAL</v>
      </c>
      <c r="B131" s="112" t="s">
        <v>2681</v>
      </c>
      <c r="C131" s="97">
        <v>44415.425034722219</v>
      </c>
      <c r="D131" s="97" t="s">
        <v>2464</v>
      </c>
      <c r="E131" s="143">
        <v>516</v>
      </c>
      <c r="F131" s="176" t="str">
        <f>VLOOKUP(E131,VIP!$A$2:$O14786,2,0)</f>
        <v>DRBR516</v>
      </c>
      <c r="G131" s="176" t="str">
        <f>VLOOKUP(E131,'LISTADO ATM'!$A$2:$B$901,2,0)</f>
        <v xml:space="preserve">ATM Oficina Gascue </v>
      </c>
      <c r="H131" s="176" t="str">
        <f>VLOOKUP(E131,VIP!$A$2:$O19747,7,FALSE)</f>
        <v>Si</v>
      </c>
      <c r="I131" s="176" t="str">
        <f>VLOOKUP(E131,VIP!$A$2:$O11712,8,FALSE)</f>
        <v>Si</v>
      </c>
      <c r="J131" s="176" t="str">
        <f>VLOOKUP(E131,VIP!$A$2:$O11662,8,FALSE)</f>
        <v>Si</v>
      </c>
      <c r="K131" s="176" t="str">
        <f>VLOOKUP(E131,VIP!$A$2:$O15236,6,0)</f>
        <v>SI</v>
      </c>
      <c r="L131" s="147" t="s">
        <v>2413</v>
      </c>
      <c r="M131" s="96" t="s">
        <v>2441</v>
      </c>
      <c r="N131" s="96" t="s">
        <v>2448</v>
      </c>
      <c r="O131" s="176" t="s">
        <v>2465</v>
      </c>
      <c r="P131" s="176"/>
      <c r="Q131" s="96" t="s">
        <v>2413</v>
      </c>
      <c r="R131" s="44"/>
      <c r="S131" s="44"/>
      <c r="T131" s="44"/>
      <c r="U131" s="44"/>
      <c r="V131" s="44"/>
      <c r="W131" s="44"/>
      <c r="X131" s="44"/>
      <c r="Y131" s="102"/>
      <c r="Z131" s="102"/>
      <c r="AA131" s="102"/>
      <c r="AB131" s="78"/>
      <c r="AC131" s="69"/>
    </row>
    <row r="132" spans="1:29" ht="18" x14ac:dyDescent="0.25">
      <c r="A132" s="176" t="str">
        <f>VLOOKUP(E132,'LISTADO ATM'!$A$2:$C$902,3,0)</f>
        <v>ESTE</v>
      </c>
      <c r="B132" s="112" t="s">
        <v>2728</v>
      </c>
      <c r="C132" s="97">
        <v>44415.816134259258</v>
      </c>
      <c r="D132" s="97" t="s">
        <v>2444</v>
      </c>
      <c r="E132" s="143">
        <v>609</v>
      </c>
      <c r="F132" s="176" t="str">
        <f>VLOOKUP(E132,VIP!$A$2:$O14824,2,0)</f>
        <v>DRBR120</v>
      </c>
      <c r="G132" s="176" t="str">
        <f>VLOOKUP(E132,'LISTADO ATM'!$A$2:$B$901,2,0)</f>
        <v xml:space="preserve">ATM S/M Jumbo (San Pedro) </v>
      </c>
      <c r="H132" s="176" t="str">
        <f>VLOOKUP(E132,VIP!$A$2:$O19785,7,FALSE)</f>
        <v>Si</v>
      </c>
      <c r="I132" s="176" t="str">
        <f>VLOOKUP(E132,VIP!$A$2:$O11750,8,FALSE)</f>
        <v>Si</v>
      </c>
      <c r="J132" s="176" t="str">
        <f>VLOOKUP(E132,VIP!$A$2:$O11700,8,FALSE)</f>
        <v>Si</v>
      </c>
      <c r="K132" s="176" t="str">
        <f>VLOOKUP(E132,VIP!$A$2:$O15274,6,0)</f>
        <v>NO</v>
      </c>
      <c r="L132" s="147" t="s">
        <v>2413</v>
      </c>
      <c r="M132" s="96" t="s">
        <v>2441</v>
      </c>
      <c r="N132" s="96" t="s">
        <v>2448</v>
      </c>
      <c r="O132" s="176" t="s">
        <v>2449</v>
      </c>
      <c r="P132" s="176"/>
      <c r="Q132" s="96" t="s">
        <v>2413</v>
      </c>
      <c r="R132" s="44"/>
      <c r="S132" s="44"/>
      <c r="T132" s="44"/>
      <c r="U132" s="44"/>
      <c r="V132" s="44"/>
      <c r="W132" s="44"/>
      <c r="X132" s="44"/>
      <c r="Y132" s="102"/>
      <c r="Z132" s="102"/>
      <c r="AA132" s="102"/>
      <c r="AB132" s="78"/>
      <c r="AC132" s="69"/>
    </row>
    <row r="133" spans="1:29" ht="18" x14ac:dyDescent="0.25">
      <c r="A133" s="176" t="str">
        <f>VLOOKUP(E133,'LISTADO ATM'!$A$2:$C$902,3,0)</f>
        <v>DISTRITO NACIONAL</v>
      </c>
      <c r="B133" s="112" t="s">
        <v>2727</v>
      </c>
      <c r="C133" s="97">
        <v>44415.816886574074</v>
      </c>
      <c r="D133" s="97" t="s">
        <v>2444</v>
      </c>
      <c r="E133" s="143">
        <v>734</v>
      </c>
      <c r="F133" s="176" t="str">
        <f>VLOOKUP(E133,VIP!$A$2:$O14823,2,0)</f>
        <v>DRBR178</v>
      </c>
      <c r="G133" s="176" t="str">
        <f>VLOOKUP(E133,'LISTADO ATM'!$A$2:$B$901,2,0)</f>
        <v xml:space="preserve">ATM Oficina Independencia I </v>
      </c>
      <c r="H133" s="176" t="str">
        <f>VLOOKUP(E133,VIP!$A$2:$O19784,7,FALSE)</f>
        <v>Si</v>
      </c>
      <c r="I133" s="176" t="str">
        <f>VLOOKUP(E133,VIP!$A$2:$O11749,8,FALSE)</f>
        <v>Si</v>
      </c>
      <c r="J133" s="176" t="str">
        <f>VLOOKUP(E133,VIP!$A$2:$O11699,8,FALSE)</f>
        <v>Si</v>
      </c>
      <c r="K133" s="176" t="str">
        <f>VLOOKUP(E133,VIP!$A$2:$O15273,6,0)</f>
        <v>SI</v>
      </c>
      <c r="L133" s="147" t="s">
        <v>2413</v>
      </c>
      <c r="M133" s="96" t="s">
        <v>2441</v>
      </c>
      <c r="N133" s="96" t="s">
        <v>2448</v>
      </c>
      <c r="O133" s="176" t="s">
        <v>2449</v>
      </c>
      <c r="P133" s="176"/>
      <c r="Q133" s="96" t="s">
        <v>2413</v>
      </c>
      <c r="R133" s="44"/>
      <c r="S133" s="44"/>
      <c r="T133" s="44"/>
      <c r="U133" s="44"/>
      <c r="V133" s="44"/>
      <c r="W133" s="44"/>
      <c r="X133" s="44"/>
      <c r="Y133" s="102"/>
      <c r="Z133" s="102"/>
      <c r="AA133" s="102"/>
      <c r="AB133" s="78"/>
      <c r="AC133" s="69"/>
    </row>
    <row r="134" spans="1:29" ht="18" x14ac:dyDescent="0.25">
      <c r="A134" s="176" t="str">
        <f>VLOOKUP(E134,'LISTADO ATM'!$A$2:$C$902,3,0)</f>
        <v>SUR</v>
      </c>
      <c r="B134" s="112" t="s">
        <v>2718</v>
      </c>
      <c r="C134" s="97">
        <v>44415.828275462962</v>
      </c>
      <c r="D134" s="97" t="s">
        <v>2444</v>
      </c>
      <c r="E134" s="143">
        <v>984</v>
      </c>
      <c r="F134" s="176" t="str">
        <f>VLOOKUP(E134,VIP!$A$2:$O14831,2,0)</f>
        <v>DRBR984</v>
      </c>
      <c r="G134" s="176" t="str">
        <f>VLOOKUP(E134,'LISTADO ATM'!$A$2:$B$901,2,0)</f>
        <v xml:space="preserve">ATM Oficina Neiba II </v>
      </c>
      <c r="H134" s="176" t="str">
        <f>VLOOKUP(E134,VIP!$A$2:$O19792,7,FALSE)</f>
        <v>Si</v>
      </c>
      <c r="I134" s="176" t="str">
        <f>VLOOKUP(E134,VIP!$A$2:$O11757,8,FALSE)</f>
        <v>Si</v>
      </c>
      <c r="J134" s="176" t="str">
        <f>VLOOKUP(E134,VIP!$A$2:$O11707,8,FALSE)</f>
        <v>Si</v>
      </c>
      <c r="K134" s="176" t="str">
        <f>VLOOKUP(E134,VIP!$A$2:$O15281,6,0)</f>
        <v>NO</v>
      </c>
      <c r="L134" s="147" t="s">
        <v>2413</v>
      </c>
      <c r="M134" s="96" t="s">
        <v>2441</v>
      </c>
      <c r="N134" s="96" t="s">
        <v>2448</v>
      </c>
      <c r="O134" s="176" t="s">
        <v>2449</v>
      </c>
      <c r="P134" s="176"/>
      <c r="Q134" s="96" t="s">
        <v>2413</v>
      </c>
      <c r="R134" s="44"/>
      <c r="S134" s="44"/>
      <c r="T134" s="44"/>
      <c r="U134" s="44"/>
      <c r="V134" s="44"/>
      <c r="W134" s="44"/>
      <c r="X134" s="44"/>
      <c r="Y134" s="102"/>
      <c r="Z134" s="102"/>
      <c r="AA134" s="102"/>
      <c r="AB134" s="78"/>
      <c r="AC134" s="69"/>
    </row>
    <row r="135" spans="1:29" ht="18" x14ac:dyDescent="0.25">
      <c r="A135" s="176" t="str">
        <f>VLOOKUP(E135,'LISTADO ATM'!$A$2:$C$902,3,0)</f>
        <v>DISTRITO NACIONAL</v>
      </c>
      <c r="B135" s="112" t="s">
        <v>2700</v>
      </c>
      <c r="C135" s="97">
        <v>44415.582928240743</v>
      </c>
      <c r="D135" s="97" t="s">
        <v>2176</v>
      </c>
      <c r="E135" s="143">
        <v>14</v>
      </c>
      <c r="F135" s="176" t="str">
        <f>VLOOKUP(E135,VIP!$A$2:$O14803,2,0)</f>
        <v>DRBR014</v>
      </c>
      <c r="G135" s="176" t="str">
        <f>VLOOKUP(E135,'LISTADO ATM'!$A$2:$B$901,2,0)</f>
        <v xml:space="preserve">ATM Oficina Aeropuerto Las Américas I </v>
      </c>
      <c r="H135" s="176" t="str">
        <f>VLOOKUP(E135,VIP!$A$2:$O19764,7,FALSE)</f>
        <v>Si</v>
      </c>
      <c r="I135" s="176" t="str">
        <f>VLOOKUP(E135,VIP!$A$2:$O11729,8,FALSE)</f>
        <v>Si</v>
      </c>
      <c r="J135" s="176" t="str">
        <f>VLOOKUP(E135,VIP!$A$2:$O11679,8,FALSE)</f>
        <v>Si</v>
      </c>
      <c r="K135" s="176" t="str">
        <f>VLOOKUP(E135,VIP!$A$2:$O15253,6,0)</f>
        <v>NO</v>
      </c>
      <c r="L135" s="147" t="s">
        <v>2460</v>
      </c>
      <c r="M135" s="96" t="s">
        <v>2441</v>
      </c>
      <c r="N135" s="96" t="s">
        <v>2448</v>
      </c>
      <c r="O135" s="176" t="s">
        <v>2450</v>
      </c>
      <c r="P135" s="176"/>
      <c r="Q135" s="96" t="s">
        <v>2460</v>
      </c>
      <c r="R135" s="44"/>
      <c r="S135" s="102"/>
      <c r="T135" s="102"/>
      <c r="U135" s="102"/>
      <c r="V135" s="78"/>
      <c r="W135" s="69"/>
    </row>
    <row r="136" spans="1:29" ht="18" x14ac:dyDescent="0.25">
      <c r="A136" s="176" t="str">
        <f>VLOOKUP(E136,'LISTADO ATM'!$A$2:$C$902,3,0)</f>
        <v>DISTRITO NACIONAL</v>
      </c>
      <c r="B136" s="112" t="s">
        <v>2676</v>
      </c>
      <c r="C136" s="97">
        <v>44415.358854166669</v>
      </c>
      <c r="D136" s="97" t="s">
        <v>2176</v>
      </c>
      <c r="E136" s="143">
        <v>20</v>
      </c>
      <c r="F136" s="176" t="str">
        <f>VLOOKUP(E136,VIP!$A$2:$O14781,2,0)</f>
        <v>DRBR049</v>
      </c>
      <c r="G136" s="176" t="str">
        <f>VLOOKUP(E136,'LISTADO ATM'!$A$2:$B$901,2,0)</f>
        <v>ATM S/M Aprezio Las Palmas</v>
      </c>
      <c r="H136" s="176" t="str">
        <f>VLOOKUP(E136,VIP!$A$2:$O19742,7,FALSE)</f>
        <v>Si</v>
      </c>
      <c r="I136" s="176" t="str">
        <f>VLOOKUP(E136,VIP!$A$2:$O11707,8,FALSE)</f>
        <v>Si</v>
      </c>
      <c r="J136" s="176" t="str">
        <f>VLOOKUP(E136,VIP!$A$2:$O11657,8,FALSE)</f>
        <v>Si</v>
      </c>
      <c r="K136" s="176" t="str">
        <f>VLOOKUP(E136,VIP!$A$2:$O15231,6,0)</f>
        <v>NO</v>
      </c>
      <c r="L136" s="147" t="s">
        <v>2460</v>
      </c>
      <c r="M136" s="96" t="s">
        <v>2441</v>
      </c>
      <c r="N136" s="96" t="s">
        <v>2448</v>
      </c>
      <c r="O136" s="176" t="s">
        <v>2450</v>
      </c>
      <c r="P136" s="176"/>
      <c r="Q136" s="96" t="s">
        <v>2460</v>
      </c>
      <c r="R136" s="44"/>
      <c r="S136" s="102"/>
      <c r="T136" s="102"/>
      <c r="U136" s="102"/>
      <c r="V136" s="78"/>
      <c r="W136" s="69"/>
    </row>
    <row r="137" spans="1:29" ht="18" x14ac:dyDescent="0.25">
      <c r="A137" s="176" t="str">
        <f>VLOOKUP(E137,'LISTADO ATM'!$A$2:$C$902,3,0)</f>
        <v>DISTRITO NACIONAL</v>
      </c>
      <c r="B137" s="112" t="s">
        <v>2636</v>
      </c>
      <c r="C137" s="97">
        <v>44414.742268518516</v>
      </c>
      <c r="D137" s="97" t="s">
        <v>2176</v>
      </c>
      <c r="E137" s="143">
        <v>35</v>
      </c>
      <c r="F137" s="176" t="str">
        <f>VLOOKUP(E137,VIP!$A$2:$O14773,2,0)</f>
        <v>DRBR035</v>
      </c>
      <c r="G137" s="176" t="str">
        <f>VLOOKUP(E137,'LISTADO ATM'!$A$2:$B$901,2,0)</f>
        <v xml:space="preserve">ATM Dirección General de Aduanas I </v>
      </c>
      <c r="H137" s="176" t="str">
        <f>VLOOKUP(E137,VIP!$A$2:$O19734,7,FALSE)</f>
        <v>Si</v>
      </c>
      <c r="I137" s="176" t="str">
        <f>VLOOKUP(E137,VIP!$A$2:$O11699,8,FALSE)</f>
        <v>Si</v>
      </c>
      <c r="J137" s="176" t="str">
        <f>VLOOKUP(E137,VIP!$A$2:$O11649,8,FALSE)</f>
        <v>Si</v>
      </c>
      <c r="K137" s="176" t="str">
        <f>VLOOKUP(E137,VIP!$A$2:$O15223,6,0)</f>
        <v>NO</v>
      </c>
      <c r="L137" s="147" t="s">
        <v>2460</v>
      </c>
      <c r="M137" s="96" t="s">
        <v>2441</v>
      </c>
      <c r="N137" s="96" t="s">
        <v>2448</v>
      </c>
      <c r="O137" s="176" t="s">
        <v>2450</v>
      </c>
      <c r="P137" s="176"/>
      <c r="Q137" s="96" t="s">
        <v>2460</v>
      </c>
      <c r="R137" s="44"/>
      <c r="S137" s="102"/>
      <c r="T137" s="102"/>
      <c r="U137" s="102"/>
      <c r="V137" s="78"/>
      <c r="W137" s="69"/>
    </row>
    <row r="138" spans="1:29" ht="18" x14ac:dyDescent="0.25">
      <c r="A138" s="176" t="str">
        <f>VLOOKUP(E138,'LISTADO ATM'!$A$2:$C$902,3,0)</f>
        <v>DISTRITO NACIONAL</v>
      </c>
      <c r="B138" s="112" t="s">
        <v>2704</v>
      </c>
      <c r="C138" s="97">
        <v>44415.624328703707</v>
      </c>
      <c r="D138" s="97" t="s">
        <v>2176</v>
      </c>
      <c r="E138" s="143">
        <v>240</v>
      </c>
      <c r="F138" s="176" t="str">
        <f>VLOOKUP(E138,VIP!$A$2:$O14807,2,0)</f>
        <v>DRBR24D</v>
      </c>
      <c r="G138" s="176" t="str">
        <f>VLOOKUP(E138,'LISTADO ATM'!$A$2:$B$901,2,0)</f>
        <v xml:space="preserve">ATM Oficina Carrefour I </v>
      </c>
      <c r="H138" s="176" t="str">
        <f>VLOOKUP(E138,VIP!$A$2:$O19768,7,FALSE)</f>
        <v>Si</v>
      </c>
      <c r="I138" s="176" t="str">
        <f>VLOOKUP(E138,VIP!$A$2:$O11733,8,FALSE)</f>
        <v>Si</v>
      </c>
      <c r="J138" s="176" t="str">
        <f>VLOOKUP(E138,VIP!$A$2:$O11683,8,FALSE)</f>
        <v>Si</v>
      </c>
      <c r="K138" s="176" t="str">
        <f>VLOOKUP(E138,VIP!$A$2:$O15257,6,0)</f>
        <v>SI</v>
      </c>
      <c r="L138" s="147" t="s">
        <v>2460</v>
      </c>
      <c r="M138" s="96" t="s">
        <v>2441</v>
      </c>
      <c r="N138" s="96" t="s">
        <v>2448</v>
      </c>
      <c r="O138" s="176" t="s">
        <v>2450</v>
      </c>
      <c r="P138" s="176"/>
      <c r="Q138" s="96" t="s">
        <v>2460</v>
      </c>
      <c r="R138" s="44"/>
      <c r="S138" s="102"/>
      <c r="T138" s="102"/>
      <c r="U138" s="102"/>
      <c r="V138" s="78"/>
      <c r="W138" s="69"/>
    </row>
    <row r="139" spans="1:29" ht="18" x14ac:dyDescent="0.25">
      <c r="A139" s="176" t="str">
        <f>VLOOKUP(E139,'LISTADO ATM'!$A$2:$C$902,3,0)</f>
        <v>DISTRITO NACIONAL</v>
      </c>
      <c r="B139" s="112" t="s">
        <v>2693</v>
      </c>
      <c r="C139" s="97">
        <v>44415.489710648151</v>
      </c>
      <c r="D139" s="97" t="s">
        <v>2176</v>
      </c>
      <c r="E139" s="143">
        <v>264</v>
      </c>
      <c r="F139" s="176" t="str">
        <f>VLOOKUP(E139,VIP!$A$2:$O14796,2,0)</f>
        <v>DRBR264</v>
      </c>
      <c r="G139" s="176" t="str">
        <f>VLOOKUP(E139,'LISTADO ATM'!$A$2:$B$901,2,0)</f>
        <v xml:space="preserve">ATM S/M Nacional Independencia </v>
      </c>
      <c r="H139" s="176" t="str">
        <f>VLOOKUP(E139,VIP!$A$2:$O19757,7,FALSE)</f>
        <v>Si</v>
      </c>
      <c r="I139" s="176" t="str">
        <f>VLOOKUP(E139,VIP!$A$2:$O11722,8,FALSE)</f>
        <v>Si</v>
      </c>
      <c r="J139" s="176" t="str">
        <f>VLOOKUP(E139,VIP!$A$2:$O11672,8,FALSE)</f>
        <v>Si</v>
      </c>
      <c r="K139" s="176" t="str">
        <f>VLOOKUP(E139,VIP!$A$2:$O15246,6,0)</f>
        <v>SI</v>
      </c>
      <c r="L139" s="147" t="s">
        <v>2460</v>
      </c>
      <c r="M139" s="96" t="s">
        <v>2441</v>
      </c>
      <c r="N139" s="96" t="s">
        <v>2448</v>
      </c>
      <c r="O139" s="176" t="s">
        <v>2450</v>
      </c>
      <c r="P139" s="176"/>
      <c r="Q139" s="96" t="s">
        <v>2460</v>
      </c>
      <c r="R139" s="44"/>
      <c r="S139" s="102"/>
      <c r="T139" s="102"/>
      <c r="U139" s="102"/>
      <c r="V139" s="78"/>
      <c r="W139" s="69"/>
    </row>
    <row r="140" spans="1:29" ht="18" x14ac:dyDescent="0.25">
      <c r="A140" s="176" t="str">
        <f>VLOOKUP(E140,'LISTADO ATM'!$A$2:$C$902,3,0)</f>
        <v>SUR</v>
      </c>
      <c r="B140" s="112" t="s">
        <v>2698</v>
      </c>
      <c r="C140" s="97">
        <v>44415.549537037034</v>
      </c>
      <c r="D140" s="97" t="s">
        <v>2176</v>
      </c>
      <c r="E140" s="143">
        <v>356</v>
      </c>
      <c r="F140" s="176" t="str">
        <f>VLOOKUP(E140,VIP!$A$2:$O14801,2,0)</f>
        <v>DRBR356</v>
      </c>
      <c r="G140" s="176" t="str">
        <f>VLOOKUP(E140,'LISTADO ATM'!$A$2:$B$901,2,0)</f>
        <v xml:space="preserve">ATM Estación Sigma (San Cristóbal) </v>
      </c>
      <c r="H140" s="176" t="str">
        <f>VLOOKUP(E140,VIP!$A$2:$O19762,7,FALSE)</f>
        <v>Si</v>
      </c>
      <c r="I140" s="176" t="str">
        <f>VLOOKUP(E140,VIP!$A$2:$O11727,8,FALSE)</f>
        <v>Si</v>
      </c>
      <c r="J140" s="176" t="str">
        <f>VLOOKUP(E140,VIP!$A$2:$O11677,8,FALSE)</f>
        <v>Si</v>
      </c>
      <c r="K140" s="176" t="str">
        <f>VLOOKUP(E140,VIP!$A$2:$O15251,6,0)</f>
        <v>NO</v>
      </c>
      <c r="L140" s="147" t="s">
        <v>2460</v>
      </c>
      <c r="M140" s="96" t="s">
        <v>2441</v>
      </c>
      <c r="N140" s="96" t="s">
        <v>2448</v>
      </c>
      <c r="O140" s="176" t="s">
        <v>2450</v>
      </c>
      <c r="P140" s="176"/>
      <c r="Q140" s="96" t="s">
        <v>2460</v>
      </c>
      <c r="R140" s="44"/>
      <c r="S140" s="102"/>
      <c r="T140" s="102"/>
      <c r="U140" s="102"/>
      <c r="V140" s="78"/>
      <c r="W140" s="69"/>
    </row>
    <row r="141" spans="1:29" ht="18" x14ac:dyDescent="0.25">
      <c r="A141" s="176" t="str">
        <f>VLOOKUP(E141,'LISTADO ATM'!$A$2:$C$902,3,0)</f>
        <v>DISTRITO NACIONAL</v>
      </c>
      <c r="B141" s="112" t="s">
        <v>2703</v>
      </c>
      <c r="C141" s="97">
        <v>44415.623715277776</v>
      </c>
      <c r="D141" s="97" t="s">
        <v>2176</v>
      </c>
      <c r="E141" s="143">
        <v>407</v>
      </c>
      <c r="F141" s="176" t="str">
        <f>VLOOKUP(E141,VIP!$A$2:$O14806,2,0)</f>
        <v>DRBR407</v>
      </c>
      <c r="G141" s="176" t="str">
        <f>VLOOKUP(E141,'LISTADO ATM'!$A$2:$B$901,2,0)</f>
        <v xml:space="preserve">ATM Multicentro La Sirena Villa Mella </v>
      </c>
      <c r="H141" s="176" t="str">
        <f>VLOOKUP(E141,VIP!$A$2:$O19767,7,FALSE)</f>
        <v>Si</v>
      </c>
      <c r="I141" s="176" t="str">
        <f>VLOOKUP(E141,VIP!$A$2:$O11732,8,FALSE)</f>
        <v>Si</v>
      </c>
      <c r="J141" s="176" t="str">
        <f>VLOOKUP(E141,VIP!$A$2:$O11682,8,FALSE)</f>
        <v>Si</v>
      </c>
      <c r="K141" s="176" t="str">
        <f>VLOOKUP(E141,VIP!$A$2:$O15256,6,0)</f>
        <v>NO</v>
      </c>
      <c r="L141" s="147" t="s">
        <v>2460</v>
      </c>
      <c r="M141" s="96" t="s">
        <v>2441</v>
      </c>
      <c r="N141" s="96" t="s">
        <v>2448</v>
      </c>
      <c r="O141" s="176" t="s">
        <v>2450</v>
      </c>
      <c r="P141" s="176"/>
      <c r="Q141" s="96" t="s">
        <v>2460</v>
      </c>
      <c r="R141" s="44"/>
      <c r="S141" s="102"/>
      <c r="T141" s="102"/>
      <c r="U141" s="102"/>
      <c r="V141" s="78"/>
      <c r="W141" s="69"/>
    </row>
    <row r="142" spans="1:29" ht="18" x14ac:dyDescent="0.25">
      <c r="A142" s="176" t="str">
        <f>VLOOKUP(E142,'LISTADO ATM'!$A$2:$C$902,3,0)</f>
        <v>DISTRITO NACIONAL</v>
      </c>
      <c r="B142" s="112" t="s">
        <v>2699</v>
      </c>
      <c r="C142" s="97">
        <v>44415.581250000003</v>
      </c>
      <c r="D142" s="97" t="s">
        <v>2176</v>
      </c>
      <c r="E142" s="143">
        <v>461</v>
      </c>
      <c r="F142" s="176" t="str">
        <f>VLOOKUP(E142,VIP!$A$2:$O14802,2,0)</f>
        <v>DRBR461</v>
      </c>
      <c r="G142" s="176" t="str">
        <f>VLOOKUP(E142,'LISTADO ATM'!$A$2:$B$901,2,0)</f>
        <v xml:space="preserve">ATM Autobanco Sarasota I </v>
      </c>
      <c r="H142" s="176" t="str">
        <f>VLOOKUP(E142,VIP!$A$2:$O19763,7,FALSE)</f>
        <v>Si</v>
      </c>
      <c r="I142" s="176" t="str">
        <f>VLOOKUP(E142,VIP!$A$2:$O11728,8,FALSE)</f>
        <v>Si</v>
      </c>
      <c r="J142" s="176" t="str">
        <f>VLOOKUP(E142,VIP!$A$2:$O11678,8,FALSE)</f>
        <v>Si</v>
      </c>
      <c r="K142" s="176" t="str">
        <f>VLOOKUP(E142,VIP!$A$2:$O15252,6,0)</f>
        <v>SI</v>
      </c>
      <c r="L142" s="147" t="s">
        <v>2460</v>
      </c>
      <c r="M142" s="96" t="s">
        <v>2441</v>
      </c>
      <c r="N142" s="96" t="s">
        <v>2448</v>
      </c>
      <c r="O142" s="176" t="s">
        <v>2450</v>
      </c>
      <c r="P142" s="176"/>
      <c r="Q142" s="96" t="s">
        <v>2460</v>
      </c>
      <c r="R142" s="44"/>
      <c r="S142" s="102"/>
      <c r="T142" s="102"/>
      <c r="U142" s="102"/>
      <c r="V142" s="78"/>
      <c r="W142" s="69"/>
    </row>
    <row r="143" spans="1:29" ht="18" x14ac:dyDescent="0.25">
      <c r="A143" s="176" t="str">
        <f>VLOOKUP(E143,'LISTADO ATM'!$A$2:$C$902,3,0)</f>
        <v>DISTRITO NACIONAL</v>
      </c>
      <c r="B143" s="112" t="s">
        <v>2679</v>
      </c>
      <c r="C143" s="97">
        <v>44415.405023148145</v>
      </c>
      <c r="D143" s="97" t="s">
        <v>2176</v>
      </c>
      <c r="E143" s="143">
        <v>600</v>
      </c>
      <c r="F143" s="176" t="str">
        <f>VLOOKUP(E143,VIP!$A$2:$O14784,2,0)</f>
        <v>DRBR600</v>
      </c>
      <c r="G143" s="176" t="str">
        <f>VLOOKUP(E143,'LISTADO ATM'!$A$2:$B$901,2,0)</f>
        <v>ATM S/M Bravo Hipica</v>
      </c>
      <c r="H143" s="176" t="str">
        <f>VLOOKUP(E143,VIP!$A$2:$O19745,7,FALSE)</f>
        <v>N/A</v>
      </c>
      <c r="I143" s="176" t="str">
        <f>VLOOKUP(E143,VIP!$A$2:$O11710,8,FALSE)</f>
        <v>N/A</v>
      </c>
      <c r="J143" s="176" t="str">
        <f>VLOOKUP(E143,VIP!$A$2:$O11660,8,FALSE)</f>
        <v>N/A</v>
      </c>
      <c r="K143" s="176" t="str">
        <f>VLOOKUP(E143,VIP!$A$2:$O15234,6,0)</f>
        <v>N/A</v>
      </c>
      <c r="L143" s="147" t="s">
        <v>2460</v>
      </c>
      <c r="M143" s="96" t="s">
        <v>2441</v>
      </c>
      <c r="N143" s="96" t="s">
        <v>2448</v>
      </c>
      <c r="O143" s="176" t="s">
        <v>2450</v>
      </c>
      <c r="P143" s="176"/>
      <c r="Q143" s="96" t="s">
        <v>2460</v>
      </c>
      <c r="R143" s="44"/>
      <c r="S143" s="102"/>
      <c r="T143" s="102"/>
      <c r="U143" s="102"/>
      <c r="V143" s="78"/>
      <c r="W143" s="69"/>
    </row>
    <row r="144" spans="1:29" ht="18" x14ac:dyDescent="0.25">
      <c r="A144" s="176" t="str">
        <f>VLOOKUP(E144,'LISTADO ATM'!$A$2:$C$902,3,0)</f>
        <v>DISTRITO NACIONAL</v>
      </c>
      <c r="B144" s="112" t="s">
        <v>2705</v>
      </c>
      <c r="C144" s="97">
        <v>44415.624837962961</v>
      </c>
      <c r="D144" s="97" t="s">
        <v>2176</v>
      </c>
      <c r="E144" s="143">
        <v>931</v>
      </c>
      <c r="F144" s="176" t="str">
        <f>VLOOKUP(E144,VIP!$A$2:$O14808,2,0)</f>
        <v>DRBR24N</v>
      </c>
      <c r="G144" s="176" t="str">
        <f>VLOOKUP(E144,'LISTADO ATM'!$A$2:$B$901,2,0)</f>
        <v xml:space="preserve">ATM Autobanco Luperón I </v>
      </c>
      <c r="H144" s="176" t="str">
        <f>VLOOKUP(E144,VIP!$A$2:$O19769,7,FALSE)</f>
        <v>Si</v>
      </c>
      <c r="I144" s="176" t="str">
        <f>VLOOKUP(E144,VIP!$A$2:$O11734,8,FALSE)</f>
        <v>Si</v>
      </c>
      <c r="J144" s="176" t="str">
        <f>VLOOKUP(E144,VIP!$A$2:$O11684,8,FALSE)</f>
        <v>Si</v>
      </c>
      <c r="K144" s="176" t="str">
        <f>VLOOKUP(E144,VIP!$A$2:$O15258,6,0)</f>
        <v>NO</v>
      </c>
      <c r="L144" s="147" t="s">
        <v>2460</v>
      </c>
      <c r="M144" s="96" t="s">
        <v>2441</v>
      </c>
      <c r="N144" s="96" t="s">
        <v>2448</v>
      </c>
      <c r="O144" s="176" t="s">
        <v>2450</v>
      </c>
      <c r="P144" s="176"/>
      <c r="Q144" s="96" t="s">
        <v>2460</v>
      </c>
      <c r="R144" s="44"/>
      <c r="S144" s="102"/>
      <c r="T144" s="102"/>
      <c r="U144" s="102"/>
      <c r="V144" s="78"/>
      <c r="W144" s="69"/>
    </row>
    <row r="1038523" spans="16:16" ht="18" x14ac:dyDescent="0.25">
      <c r="P1038523" s="113"/>
    </row>
  </sheetData>
  <autoFilter ref="A4:Q144">
    <sortState ref="A5:Q144">
      <sortCondition ref="M4:M14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">
    <cfRule type="duplicateValues" dxfId="288" priority="119"/>
  </conditionalFormatting>
  <conditionalFormatting sqref="E6">
    <cfRule type="duplicateValues" dxfId="287" priority="118"/>
  </conditionalFormatting>
  <conditionalFormatting sqref="E6">
    <cfRule type="duplicateValues" dxfId="286" priority="116"/>
  </conditionalFormatting>
  <conditionalFormatting sqref="E6">
    <cfRule type="duplicateValues" dxfId="285" priority="114"/>
  </conditionalFormatting>
  <conditionalFormatting sqref="E6">
    <cfRule type="duplicateValues" dxfId="284" priority="113"/>
  </conditionalFormatting>
  <conditionalFormatting sqref="E6">
    <cfRule type="duplicateValues" dxfId="283" priority="112"/>
  </conditionalFormatting>
  <conditionalFormatting sqref="E48:E51">
    <cfRule type="duplicateValues" dxfId="282" priority="52"/>
  </conditionalFormatting>
  <conditionalFormatting sqref="B48:B51">
    <cfRule type="duplicateValues" dxfId="281" priority="51"/>
  </conditionalFormatting>
  <conditionalFormatting sqref="B5">
    <cfRule type="duplicateValues" dxfId="280" priority="130828"/>
  </conditionalFormatting>
  <conditionalFormatting sqref="E5">
    <cfRule type="duplicateValues" dxfId="279" priority="130829"/>
  </conditionalFormatting>
  <conditionalFormatting sqref="B7">
    <cfRule type="duplicateValues" dxfId="278" priority="130860"/>
  </conditionalFormatting>
  <conditionalFormatting sqref="E7">
    <cfRule type="duplicateValues" dxfId="277" priority="130861"/>
  </conditionalFormatting>
  <conditionalFormatting sqref="E24:E31">
    <cfRule type="duplicateValues" dxfId="276" priority="130879"/>
  </conditionalFormatting>
  <conditionalFormatting sqref="B24:B31">
    <cfRule type="duplicateValues" dxfId="275" priority="130880"/>
  </conditionalFormatting>
  <conditionalFormatting sqref="B6">
    <cfRule type="duplicateValues" dxfId="274" priority="130910"/>
  </conditionalFormatting>
  <conditionalFormatting sqref="E5:E7">
    <cfRule type="duplicateValues" dxfId="273" priority="130918"/>
  </conditionalFormatting>
  <conditionalFormatting sqref="E8:E23">
    <cfRule type="duplicateValues" dxfId="272" priority="130924"/>
  </conditionalFormatting>
  <conditionalFormatting sqref="B8:B23">
    <cfRule type="duplicateValues" dxfId="271" priority="130926"/>
  </conditionalFormatting>
  <conditionalFormatting sqref="E32:E47">
    <cfRule type="duplicateValues" dxfId="270" priority="130942"/>
  </conditionalFormatting>
  <conditionalFormatting sqref="B32:B47">
    <cfRule type="duplicateValues" dxfId="269" priority="130944"/>
  </conditionalFormatting>
  <conditionalFormatting sqref="E52:E56">
    <cfRule type="duplicateValues" dxfId="268" priority="130974"/>
  </conditionalFormatting>
  <conditionalFormatting sqref="B52:B56">
    <cfRule type="duplicateValues" dxfId="267" priority="130975"/>
  </conditionalFormatting>
  <conditionalFormatting sqref="E57:E62">
    <cfRule type="duplicateValues" dxfId="266" priority="46"/>
  </conditionalFormatting>
  <conditionalFormatting sqref="B57:B62">
    <cfRule type="duplicateValues" dxfId="265" priority="45"/>
  </conditionalFormatting>
  <conditionalFormatting sqref="E63:E76">
    <cfRule type="duplicateValues" dxfId="264" priority="26"/>
  </conditionalFormatting>
  <conditionalFormatting sqref="B63:B76">
    <cfRule type="duplicateValues" dxfId="263" priority="25"/>
  </conditionalFormatting>
  <conditionalFormatting sqref="E77:E92">
    <cfRule type="duplicateValues" dxfId="262" priority="6"/>
  </conditionalFormatting>
  <conditionalFormatting sqref="B77:B92">
    <cfRule type="duplicateValues" dxfId="261" priority="5"/>
  </conditionalFormatting>
  <conditionalFormatting sqref="E5:E130">
    <cfRule type="duplicateValues" dxfId="260" priority="131005"/>
  </conditionalFormatting>
  <conditionalFormatting sqref="B93:B130">
    <cfRule type="duplicateValues" dxfId="259" priority="131006"/>
  </conditionalFormatting>
  <conditionalFormatting sqref="B145:B1048576 B1:B4">
    <cfRule type="duplicateValues" dxfId="8" priority="131007"/>
  </conditionalFormatting>
  <conditionalFormatting sqref="B145:B1048576">
    <cfRule type="duplicateValues" dxfId="7" priority="131010"/>
  </conditionalFormatting>
  <conditionalFormatting sqref="B145:B1048576 B1:B5">
    <cfRule type="duplicateValues" dxfId="6" priority="131012"/>
  </conditionalFormatting>
  <conditionalFormatting sqref="E145:E1048576 E1:E4">
    <cfRule type="duplicateValues" dxfId="5" priority="131015"/>
  </conditionalFormatting>
  <conditionalFormatting sqref="E145:E1048576">
    <cfRule type="duplicateValues" dxfId="4" priority="131018"/>
  </conditionalFormatting>
  <conditionalFormatting sqref="E145:E1048576 E1:E5">
    <cfRule type="duplicateValues" dxfId="3" priority="131020"/>
  </conditionalFormatting>
  <conditionalFormatting sqref="E145:E1048576 E1:E7">
    <cfRule type="duplicateValues" dxfId="2" priority="131023"/>
  </conditionalFormatting>
  <conditionalFormatting sqref="E5:E144">
    <cfRule type="duplicateValues" dxfId="1" priority="131026"/>
  </conditionalFormatting>
  <conditionalFormatting sqref="B131:B144">
    <cfRule type="duplicateValues" dxfId="0" priority="131027"/>
  </conditionalFormatting>
  <hyperlinks>
    <hyperlink ref="B34" r:id="rId7" display="http://s460-helpdesk/CAisd/pdmweb.exe?OP=SEARCH+FACTORY=in+SKIPLIST=1+QBE.EQ.id=3690035"/>
    <hyperlink ref="B12" r:id="rId8" display="http://s460-helpdesk/CAisd/pdmweb.exe?OP=SEARCH+FACTORY=in+SKIPLIST=1+QBE.EQ.id=3690033"/>
    <hyperlink ref="B18" r:id="rId9" display="http://s460-helpdesk/CAisd/pdmweb.exe?OP=SEARCH+FACTORY=in+SKIPLIST=1+QBE.EQ.id=3690032"/>
    <hyperlink ref="B87" r:id="rId10" display="http://s460-helpdesk/CAisd/pdmweb.exe?OP=SEARCH+FACTORY=in+SKIPLIST=1+QBE.EQ.id=3690031"/>
    <hyperlink ref="B69" r:id="rId11" display="http://s460-helpdesk/CAisd/pdmweb.exe?OP=SEARCH+FACTORY=in+SKIPLIST=1+QBE.EQ.id=3690029"/>
    <hyperlink ref="B13" r:id="rId12" display="http://s460-helpdesk/CAisd/pdmweb.exe?OP=SEARCH+FACTORY=in+SKIPLIST=1+QBE.EQ.id=3690028"/>
    <hyperlink ref="B86" r:id="rId13" display="http://s460-helpdesk/CAisd/pdmweb.exe?OP=SEARCH+FACTORY=in+SKIPLIST=1+QBE.EQ.id=3690186"/>
    <hyperlink ref="B63" r:id="rId14" display="http://s460-helpdesk/CAisd/pdmweb.exe?OP=SEARCH+FACTORY=in+SKIPLIST=1+QBE.EQ.id=3690162"/>
    <hyperlink ref="B46" r:id="rId15" display="http://s460-helpdesk/CAisd/pdmweb.exe?OP=SEARCH+FACTORY=in+SKIPLIST=1+QBE.EQ.id=3690159"/>
    <hyperlink ref="B91" r:id="rId16" display="http://s460-helpdesk/CAisd/pdmweb.exe?OP=SEARCH+FACTORY=in+SKIPLIST=1+QBE.EQ.id=3690155"/>
    <hyperlink ref="B22" r:id="rId17" display="http://s460-helpdesk/CAisd/pdmweb.exe?OP=SEARCH+FACTORY=in+SKIPLIST=1+QBE.EQ.id=3690154"/>
    <hyperlink ref="B90" r:id="rId18" display="http://s460-helpdesk/CAisd/pdmweb.exe?OP=SEARCH+FACTORY=in+SKIPLIST=1+QBE.EQ.id=3690153"/>
    <hyperlink ref="B61" r:id="rId19" display="http://s460-helpdesk/CAisd/pdmweb.exe?OP=SEARCH+FACTORY=in+SKIPLIST=1+QBE.EQ.id=3690139"/>
    <hyperlink ref="B80" r:id="rId20" display="http://s460-helpdesk/CAisd/pdmweb.exe?OP=SEARCH+FACTORY=in+SKIPLIST=1+QBE.EQ.id=3690137"/>
    <hyperlink ref="B131" r:id="rId21" display="http://s460-helpdesk/CAisd/pdmweb.exe?OP=SEARCH+FACTORY=in+SKIPLIST=1+QBE.EQ.id=3690136"/>
    <hyperlink ref="B26" r:id="rId22" display="http://s460-helpdesk/CAisd/pdmweb.exe?OP=SEARCH+FACTORY=in+SKIPLIST=1+QBE.EQ.id=3690124"/>
    <hyperlink ref="B143" r:id="rId23" display="http://s460-helpdesk/CAisd/pdmweb.exe?OP=SEARCH+FACTORY=in+SKIPLIST=1+QBE.EQ.id=3690117"/>
    <hyperlink ref="B23" r:id="rId24" display="http://s460-helpdesk/CAisd/pdmweb.exe?OP=SEARCH+FACTORY=in+SKIPLIST=1+QBE.EQ.id=3690114"/>
    <hyperlink ref="B21" r:id="rId25" display="http://s460-helpdesk/CAisd/pdmweb.exe?OP=SEARCH+FACTORY=in+SKIPLIST=1+QBE.EQ.id=3690111"/>
    <hyperlink ref="B136" r:id="rId26" display="http://s460-helpdesk/CAisd/pdmweb.exe?OP=SEARCH+FACTORY=in+SKIPLIST=1+QBE.EQ.id=3690044"/>
    <hyperlink ref="B41" r:id="rId27" display="http://s460-helpdesk/CAisd/pdmweb.exe?OP=SEARCH+FACTORY=in+SKIPLIST=1+QBE.EQ.id=3690303"/>
    <hyperlink ref="B144" r:id="rId28" display="http://s460-helpdesk/CAisd/pdmweb.exe?OP=SEARCH+FACTORY=in+SKIPLIST=1+QBE.EQ.id=3690286"/>
    <hyperlink ref="B138" r:id="rId29" display="http://s460-helpdesk/CAisd/pdmweb.exe?OP=SEARCH+FACTORY=in+SKIPLIST=1+QBE.EQ.id=3690285"/>
    <hyperlink ref="B141" r:id="rId30" display="http://s460-helpdesk/CAisd/pdmweb.exe?OP=SEARCH+FACTORY=in+SKIPLIST=1+QBE.EQ.id=3690284"/>
    <hyperlink ref="B111" r:id="rId31" display="http://s460-helpdesk/CAisd/pdmweb.exe?OP=SEARCH+FACTORY=in+SKIPLIST=1+QBE.EQ.id=3690279"/>
    <hyperlink ref="B35" r:id="rId32" display="http://s460-helpdesk/CAisd/pdmweb.exe?OP=SEARCH+FACTORY=in+SKIPLIST=1+QBE.EQ.id=3690278"/>
    <hyperlink ref="B135" r:id="rId33" display="http://s460-helpdesk/CAisd/pdmweb.exe?OP=SEARCH+FACTORY=in+SKIPLIST=1+QBE.EQ.id=3690277"/>
    <hyperlink ref="B142" r:id="rId34" display="http://s460-helpdesk/CAisd/pdmweb.exe?OP=SEARCH+FACTORY=in+SKIPLIST=1+QBE.EQ.id=3690276"/>
    <hyperlink ref="B140" r:id="rId35" display="http://s460-helpdesk/CAisd/pdmweb.exe?OP=SEARCH+FACTORY=in+SKIPLIST=1+QBE.EQ.id=3690254"/>
    <hyperlink ref="B120" r:id="rId36" display="http://s460-helpdesk/CAisd/pdmweb.exe?OP=SEARCH+FACTORY=in+SKIPLIST=1+QBE.EQ.id=3690231"/>
    <hyperlink ref="B81" r:id="rId37" display="http://s460-helpdesk/CAisd/pdmweb.exe?OP=SEARCH+FACTORY=in+SKIPLIST=1+QBE.EQ.id=3690229"/>
    <hyperlink ref="B95" r:id="rId38" display="http://s460-helpdesk/CAisd/pdmweb.exe?OP=SEARCH+FACTORY=in+SKIPLIST=1+QBE.EQ.id=3690217"/>
    <hyperlink ref="B94" r:id="rId39" display="http://s460-helpdesk/CAisd/pdmweb.exe?OP=SEARCH+FACTORY=in+SKIPLIST=1+QBE.EQ.id=3690216"/>
    <hyperlink ref="B139" r:id="rId40" display="http://s460-helpdesk/CAisd/pdmweb.exe?OP=SEARCH+FACTORY=in+SKIPLIST=1+QBE.EQ.id=3690210"/>
  </hyperlinks>
  <pageMargins left="0.7" right="0.7" top="0.75" bottom="0.75" header="0.3" footer="0.3"/>
  <pageSetup scale="60" orientation="landscape" r:id="rId41"/>
  <legacyDrawing r:id="rId4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zoomScale="70" zoomScaleNormal="70" workbookViewId="0">
      <selection activeCell="D14" sqref="D14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9" t="s">
        <v>2146</v>
      </c>
      <c r="B1" s="200"/>
      <c r="C1" s="200"/>
      <c r="D1" s="200"/>
      <c r="E1" s="201"/>
      <c r="F1" s="197" t="s">
        <v>2545</v>
      </c>
      <c r="G1" s="198"/>
      <c r="H1" s="101">
        <f>COUNTIF(A:E,"2 Gavetas Vacías + 1 Fallando")</f>
        <v>6</v>
      </c>
      <c r="I1" s="101">
        <f>COUNTIF(A:E,("3 Gavetas Vacías"))</f>
        <v>4</v>
      </c>
      <c r="J1" s="82">
        <f>COUNTIF(A:E,"2 Gavetas Fallando + 1 Vacia")</f>
        <v>1</v>
      </c>
    </row>
    <row r="2" spans="1:11" ht="25.5" customHeight="1" x14ac:dyDescent="0.25">
      <c r="A2" s="202" t="s">
        <v>2446</v>
      </c>
      <c r="B2" s="203"/>
      <c r="C2" s="203"/>
      <c r="D2" s="203"/>
      <c r="E2" s="204"/>
      <c r="F2" s="100" t="s">
        <v>2544</v>
      </c>
      <c r="G2" s="99">
        <f>G3+G4</f>
        <v>148</v>
      </c>
      <c r="H2" s="100" t="s">
        <v>2554</v>
      </c>
      <c r="I2" s="99">
        <f>COUNTIF(A:E,"Abastecido")</f>
        <v>8</v>
      </c>
      <c r="J2" s="100" t="s">
        <v>2571</v>
      </c>
      <c r="K2" s="99">
        <f>COUNTIF(REPORTE!1:1048576,"REINICIO FALLIDO")</f>
        <v>5</v>
      </c>
    </row>
    <row r="3" spans="1:11" ht="18" x14ac:dyDescent="0.25">
      <c r="A3" s="130"/>
      <c r="B3" s="148"/>
      <c r="C3" s="131"/>
      <c r="D3" s="131"/>
      <c r="E3" s="138"/>
      <c r="F3" s="100" t="s">
        <v>2543</v>
      </c>
      <c r="G3" s="99">
        <f>COUNTIF(REPORTE!A:Q,"fuera de Servicio")</f>
        <v>61</v>
      </c>
      <c r="H3" s="100" t="s">
        <v>2550</v>
      </c>
      <c r="I3" s="99">
        <f>COUNTIF(A:E,"Gavetas Vacías + Gavetas Fallando")</f>
        <v>9</v>
      </c>
      <c r="J3" s="100" t="s">
        <v>2572</v>
      </c>
      <c r="K3" s="99">
        <f>COUNTIF(REPORTE!1:1048576,"CARGA FALLIDA")</f>
        <v>1</v>
      </c>
    </row>
    <row r="4" spans="1:11" ht="18.75" thickBot="1" x14ac:dyDescent="0.3">
      <c r="A4" s="137" t="s">
        <v>2409</v>
      </c>
      <c r="B4" s="146">
        <v>44414.708333333336</v>
      </c>
      <c r="C4" s="131"/>
      <c r="D4" s="131"/>
      <c r="E4" s="153"/>
      <c r="F4" s="100" t="s">
        <v>2540</v>
      </c>
      <c r="G4" s="99">
        <f>COUNTIF(REPORTE!A:Q,"En Servicio")</f>
        <v>87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7" t="s">
        <v>2410</v>
      </c>
      <c r="B5" s="146">
        <v>44415.25</v>
      </c>
      <c r="C5" s="151"/>
      <c r="D5" s="131"/>
      <c r="E5" s="153"/>
      <c r="F5" s="100" t="s">
        <v>2541</v>
      </c>
      <c r="G5" s="99">
        <f>COUNTIF(REPORTE!A:Q,"REINICIO EXITOSO")</f>
        <v>6</v>
      </c>
      <c r="H5" s="100" t="s">
        <v>2547</v>
      </c>
      <c r="I5" s="99">
        <f>I1+H1+J1</f>
        <v>11</v>
      </c>
    </row>
    <row r="6" spans="1:11" ht="18" x14ac:dyDescent="0.25">
      <c r="A6" s="130"/>
      <c r="B6" s="148"/>
      <c r="C6" s="131"/>
      <c r="D6" s="131"/>
      <c r="E6" s="139"/>
      <c r="F6" s="100" t="s">
        <v>2542</v>
      </c>
      <c r="G6" s="99">
        <f>COUNTIF(REPORTE!A:Q,"carga exitosa")</f>
        <v>12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205" t="s">
        <v>2575</v>
      </c>
      <c r="B7" s="206"/>
      <c r="C7" s="206"/>
      <c r="D7" s="206"/>
      <c r="E7" s="207"/>
      <c r="F7" s="100" t="s">
        <v>2546</v>
      </c>
      <c r="G7" s="99">
        <f>COUNTIF(A:E,"Sin Efectivo")</f>
        <v>5</v>
      </c>
      <c r="H7" s="100" t="s">
        <v>2552</v>
      </c>
      <c r="I7" s="99">
        <f>COUNTIF(A:E,"GAVETA DE DEPOSITO LLENA")</f>
        <v>3</v>
      </c>
    </row>
    <row r="8" spans="1:11" ht="18" x14ac:dyDescent="0.25">
      <c r="A8" s="142" t="s">
        <v>15</v>
      </c>
      <c r="B8" s="142" t="s">
        <v>2411</v>
      </c>
      <c r="C8" s="142" t="s">
        <v>46</v>
      </c>
      <c r="D8" s="142" t="s">
        <v>2414</v>
      </c>
      <c r="E8" s="142" t="s">
        <v>2412</v>
      </c>
    </row>
    <row r="9" spans="1:11" s="110" customFormat="1" ht="18" x14ac:dyDescent="0.25">
      <c r="A9" s="143" t="str">
        <f>VLOOKUP(B9,'[1]LISTADO ATM'!$A$2:$C$822,3,0)</f>
        <v>DISTRITO NACIONAL</v>
      </c>
      <c r="B9" s="176">
        <v>698</v>
      </c>
      <c r="C9" s="160" t="str">
        <f>VLOOKUP(B9,'[1]LISTADO ATM'!$A$2:$B$822,2,0)</f>
        <v>ATM Parador Bellamar</v>
      </c>
      <c r="D9" s="141" t="s">
        <v>2539</v>
      </c>
      <c r="E9" s="156">
        <v>3335981404</v>
      </c>
    </row>
    <row r="10" spans="1:11" s="110" customFormat="1" ht="18" x14ac:dyDescent="0.25">
      <c r="A10" s="143" t="str">
        <f>VLOOKUP(B10,'[1]LISTADO ATM'!$A$2:$C$822,3,0)</f>
        <v>DISTRITO NACIONAL</v>
      </c>
      <c r="B10" s="176">
        <v>908</v>
      </c>
      <c r="C10" s="160" t="str">
        <f>VLOOKUP(B10,'[1]LISTADO ATM'!$A$2:$B$822,2,0)</f>
        <v xml:space="preserve">ATM Oficina Plaza Botánika </v>
      </c>
      <c r="D10" s="141" t="s">
        <v>2539</v>
      </c>
      <c r="E10" s="156" t="s">
        <v>2766</v>
      </c>
    </row>
    <row r="11" spans="1:11" s="110" customFormat="1" ht="18" x14ac:dyDescent="0.25">
      <c r="A11" s="143" t="str">
        <f>VLOOKUP(B11,'[1]LISTADO ATM'!$A$2:$C$822,3,0)</f>
        <v>NORTE</v>
      </c>
      <c r="B11" s="176">
        <v>348</v>
      </c>
      <c r="C11" s="160" t="str">
        <f>VLOOKUP(B11,'[1]LISTADO ATM'!$A$2:$B$822,2,0)</f>
        <v xml:space="preserve">ATM Oficina Las Terrenas </v>
      </c>
      <c r="D11" s="141" t="s">
        <v>2539</v>
      </c>
      <c r="E11" s="156">
        <v>3335981405</v>
      </c>
    </row>
    <row r="12" spans="1:11" s="110" customFormat="1" ht="18" customHeight="1" x14ac:dyDescent="0.25">
      <c r="A12" s="143" t="str">
        <f>VLOOKUP(B12,'[1]LISTADO ATM'!$A$2:$C$822,3,0)</f>
        <v>NORTE</v>
      </c>
      <c r="B12" s="176">
        <v>151</v>
      </c>
      <c r="C12" s="160" t="str">
        <f>VLOOKUP(B12,'[1]LISTADO ATM'!$A$2:$B$822,2,0)</f>
        <v xml:space="preserve">ATM Oficina Nagua </v>
      </c>
      <c r="D12" s="141" t="s">
        <v>2539</v>
      </c>
      <c r="E12" s="156" t="s">
        <v>2767</v>
      </c>
    </row>
    <row r="13" spans="1:11" s="110" customFormat="1" ht="18" x14ac:dyDescent="0.25">
      <c r="A13" s="143" t="str">
        <f>VLOOKUP(B13,'[1]LISTADO ATM'!$A$2:$C$822,3,0)</f>
        <v>ESTE</v>
      </c>
      <c r="B13" s="176">
        <v>16</v>
      </c>
      <c r="C13" s="160" t="str">
        <f>VLOOKUP(B13,'[1]LISTADO ATM'!$A$2:$B$822,2,0)</f>
        <v>ATM Estación Texaco Sabana de la Mar</v>
      </c>
      <c r="D13" s="141" t="s">
        <v>2539</v>
      </c>
      <c r="E13" s="155">
        <v>3335980530</v>
      </c>
    </row>
    <row r="14" spans="1:11" s="110" customFormat="1" ht="18" x14ac:dyDescent="0.25">
      <c r="A14" s="143" t="str">
        <f>VLOOKUP(B14,'[1]LISTADO ATM'!$A$2:$C$822,3,0)</f>
        <v>DISTRITO NACIONAL</v>
      </c>
      <c r="B14" s="176">
        <v>562</v>
      </c>
      <c r="C14" s="160" t="str">
        <f>VLOOKUP(B14,'[1]LISTADO ATM'!$A$2:$B$822,2,0)</f>
        <v xml:space="preserve">ATM S/M Jumbo Carretera Mella </v>
      </c>
      <c r="D14" s="141" t="s">
        <v>2539</v>
      </c>
      <c r="E14" s="155">
        <v>3335981662</v>
      </c>
    </row>
    <row r="15" spans="1:11" s="110" customFormat="1" ht="18" x14ac:dyDescent="0.25">
      <c r="A15" s="143" t="str">
        <f>VLOOKUP(B15,'[1]LISTADO ATM'!$A$2:$C$822,3,0)</f>
        <v>ESTE</v>
      </c>
      <c r="B15" s="176">
        <v>608</v>
      </c>
      <c r="C15" s="160" t="str">
        <f>VLOOKUP(B15,'[1]LISTADO ATM'!$A$2:$B$822,2,0)</f>
        <v xml:space="preserve">ATM Oficina Jumbo (San Pedro) </v>
      </c>
      <c r="D15" s="141" t="s">
        <v>2539</v>
      </c>
      <c r="E15" s="156">
        <v>3335981422</v>
      </c>
    </row>
    <row r="16" spans="1:11" s="110" customFormat="1" ht="18" x14ac:dyDescent="0.25">
      <c r="A16" s="143" t="e">
        <f>VLOOKUP(B16,'[1]LISTADO ATM'!$A$2:$C$822,3,0)</f>
        <v>#N/A</v>
      </c>
      <c r="B16" s="176"/>
      <c r="C16" s="160" t="e">
        <f>VLOOKUP(B16,'[1]LISTADO ATM'!$A$2:$B$822,2,0)</f>
        <v>#N/A</v>
      </c>
      <c r="D16" s="141" t="s">
        <v>2539</v>
      </c>
      <c r="E16" s="155"/>
    </row>
    <row r="17" spans="1:7" s="110" customFormat="1" ht="18.75" customHeight="1" thickBot="1" x14ac:dyDescent="0.3">
      <c r="A17" s="133" t="s">
        <v>2467</v>
      </c>
      <c r="B17" s="162">
        <f>COUNT(B9:B15)</f>
        <v>7</v>
      </c>
      <c r="C17" s="208"/>
      <c r="D17" s="209"/>
      <c r="E17" s="210"/>
    </row>
    <row r="18" spans="1:7" s="110" customFormat="1" x14ac:dyDescent="0.25">
      <c r="A18" s="130"/>
      <c r="B18" s="149"/>
      <c r="C18" s="130"/>
      <c r="D18" s="130"/>
      <c r="E18" s="135"/>
    </row>
    <row r="19" spans="1:7" s="110" customFormat="1" ht="18" customHeight="1" x14ac:dyDescent="0.25">
      <c r="A19" s="205" t="s">
        <v>2576</v>
      </c>
      <c r="B19" s="206"/>
      <c r="C19" s="206"/>
      <c r="D19" s="206"/>
      <c r="E19" s="207"/>
    </row>
    <row r="20" spans="1:7" s="118" customFormat="1" ht="18" x14ac:dyDescent="0.25">
      <c r="A20" s="142" t="s">
        <v>15</v>
      </c>
      <c r="B20" s="142" t="s">
        <v>2411</v>
      </c>
      <c r="C20" s="142" t="s">
        <v>46</v>
      </c>
      <c r="D20" s="142" t="s">
        <v>2414</v>
      </c>
      <c r="E20" s="142" t="s">
        <v>2412</v>
      </c>
    </row>
    <row r="21" spans="1:7" s="118" customFormat="1" ht="18" x14ac:dyDescent="0.25">
      <c r="A21" s="143" t="str">
        <f>VLOOKUP(B21,'[1]LISTADO ATM'!$A$2:$C$822,3,0)</f>
        <v>NORTE</v>
      </c>
      <c r="B21" s="176">
        <v>388</v>
      </c>
      <c r="C21" s="144" t="str">
        <f>VLOOKUP(B21,'[1]LISTADO ATM'!$A$2:$B$822,2,0)</f>
        <v xml:space="preserve">ATM Multicentro La Sirena Puerto Plata </v>
      </c>
      <c r="D21" s="141" t="s">
        <v>2535</v>
      </c>
      <c r="E21" s="156" t="s">
        <v>2618</v>
      </c>
    </row>
    <row r="22" spans="1:7" s="118" customFormat="1" ht="18" customHeight="1" x14ac:dyDescent="0.25">
      <c r="A22" s="143" t="str">
        <f>VLOOKUP(B22,'[1]LISTADO ATM'!$A$2:$C$822,3,0)</f>
        <v>NORTE</v>
      </c>
      <c r="B22" s="176">
        <v>431</v>
      </c>
      <c r="C22" s="144" t="str">
        <f>VLOOKUP(B22,'[1]LISTADO ATM'!$A$2:$B$822,2,0)</f>
        <v xml:space="preserve">ATM Autoservicio Sol (Santiago) </v>
      </c>
      <c r="D22" s="141" t="s">
        <v>2535</v>
      </c>
      <c r="E22" s="169">
        <v>3335981342</v>
      </c>
    </row>
    <row r="23" spans="1:7" s="118" customFormat="1" ht="18" x14ac:dyDescent="0.25">
      <c r="A23" s="143" t="str">
        <f>VLOOKUP(B23,'[1]LISTADO ATM'!$A$2:$C$822,3,0)</f>
        <v>DISTRITO NACIONAL</v>
      </c>
      <c r="B23" s="176">
        <v>312</v>
      </c>
      <c r="C23" s="144" t="str">
        <f>VLOOKUP(B23,'[1]LISTADO ATM'!$A$2:$B$822,2,0)</f>
        <v xml:space="preserve">ATM Oficina Tiradentes II (Naco) </v>
      </c>
      <c r="D23" s="141" t="s">
        <v>2535</v>
      </c>
      <c r="E23" s="156">
        <v>3335981409</v>
      </c>
    </row>
    <row r="24" spans="1:7" s="118" customFormat="1" ht="18" customHeight="1" x14ac:dyDescent="0.25">
      <c r="A24" s="143" t="str">
        <f>VLOOKUP(B24,'[1]LISTADO ATM'!$A$2:$C$822,3,0)</f>
        <v>NORTE</v>
      </c>
      <c r="B24" s="176">
        <v>307</v>
      </c>
      <c r="C24" s="144" t="str">
        <f>VLOOKUP(B24,'[1]LISTADO ATM'!$A$2:$B$822,2,0)</f>
        <v>ATM Oficina Nagua II</v>
      </c>
      <c r="D24" s="141" t="s">
        <v>2535</v>
      </c>
      <c r="E24" s="156">
        <v>3335981334</v>
      </c>
    </row>
    <row r="25" spans="1:7" s="118" customFormat="1" ht="18" customHeight="1" x14ac:dyDescent="0.25">
      <c r="A25" s="143" t="str">
        <f>VLOOKUP(B25,'[1]LISTADO ATM'!$A$2:$C$822,3,0)</f>
        <v>SUR</v>
      </c>
      <c r="B25" s="176">
        <v>48</v>
      </c>
      <c r="C25" s="144" t="str">
        <f>VLOOKUP(B25,'[1]LISTADO ATM'!$A$2:$B$822,2,0)</f>
        <v xml:space="preserve">ATM Autoservicio Neiba I </v>
      </c>
      <c r="D25" s="141" t="s">
        <v>2535</v>
      </c>
      <c r="E25" s="156">
        <v>3335979761</v>
      </c>
    </row>
    <row r="26" spans="1:7" s="118" customFormat="1" ht="18" customHeight="1" thickBot="1" x14ac:dyDescent="0.3">
      <c r="A26" s="133" t="s">
        <v>2467</v>
      </c>
      <c r="B26" s="162">
        <f>COUNT(B21:B25)</f>
        <v>5</v>
      </c>
      <c r="C26" s="208"/>
      <c r="D26" s="209"/>
      <c r="E26" s="210"/>
    </row>
    <row r="27" spans="1:7" s="118" customFormat="1" ht="18.75" customHeight="1" thickBot="1" x14ac:dyDescent="0.3">
      <c r="A27" s="130"/>
      <c r="B27" s="149"/>
      <c r="C27" s="130"/>
      <c r="D27" s="130"/>
      <c r="E27" s="135"/>
    </row>
    <row r="28" spans="1:7" s="118" customFormat="1" ht="18.75" customHeight="1" thickBot="1" x14ac:dyDescent="0.3">
      <c r="A28" s="192" t="s">
        <v>2468</v>
      </c>
      <c r="B28" s="193"/>
      <c r="C28" s="193"/>
      <c r="D28" s="193"/>
      <c r="E28" s="194"/>
    </row>
    <row r="29" spans="1:7" s="118" customFormat="1" ht="18" x14ac:dyDescent="0.25">
      <c r="A29" s="132" t="s">
        <v>15</v>
      </c>
      <c r="B29" s="132" t="s">
        <v>2411</v>
      </c>
      <c r="C29" s="132" t="s">
        <v>46</v>
      </c>
      <c r="D29" s="132" t="s">
        <v>2414</v>
      </c>
      <c r="E29" s="132" t="s">
        <v>2412</v>
      </c>
    </row>
    <row r="30" spans="1:7" s="118" customFormat="1" ht="18.75" customHeight="1" x14ac:dyDescent="0.25">
      <c r="A30" s="143" t="str">
        <f>VLOOKUP(B30,'[1]LISTADO ATM'!$A$2:$C$822,3,0)</f>
        <v>DISTRITO NACIONAL</v>
      </c>
      <c r="B30" s="176">
        <v>516</v>
      </c>
      <c r="C30" s="144" t="str">
        <f>VLOOKUP(B30,'[1]LISTADO ATM'!$A$2:$B$822,2,0)</f>
        <v xml:space="preserve">ATM Oficina Gascue </v>
      </c>
      <c r="D30" s="152" t="s">
        <v>2432</v>
      </c>
      <c r="E30" s="156" t="s">
        <v>2768</v>
      </c>
    </row>
    <row r="31" spans="1:7" s="118" customFormat="1" ht="18" x14ac:dyDescent="0.25">
      <c r="A31" s="143" t="str">
        <f>VLOOKUP(B31,'[1]LISTADO ATM'!$A$2:$C$822,3,0)</f>
        <v>ESTE</v>
      </c>
      <c r="B31" s="176">
        <v>609</v>
      </c>
      <c r="C31" s="144" t="str">
        <f>VLOOKUP(B31,'[1]LISTADO ATM'!$A$2:$B$822,2,0)</f>
        <v xml:space="preserve">ATM S/M Jumbo (San Pedro) </v>
      </c>
      <c r="D31" s="152" t="s">
        <v>2432</v>
      </c>
      <c r="E31" s="156">
        <v>3335981799</v>
      </c>
    </row>
    <row r="32" spans="1:7" s="118" customFormat="1" ht="18.75" customHeight="1" x14ac:dyDescent="0.25">
      <c r="A32" s="143" t="str">
        <f>VLOOKUP(B32,'[1]LISTADO ATM'!$A$2:$C$822,3,0)</f>
        <v>DISTRITO NACIONAL</v>
      </c>
      <c r="B32" s="176">
        <v>734</v>
      </c>
      <c r="C32" s="144" t="str">
        <f>VLOOKUP(B32,'[1]LISTADO ATM'!$A$2:$B$822,2,0)</f>
        <v xml:space="preserve">ATM Oficina Independencia I </v>
      </c>
      <c r="D32" s="152" t="s">
        <v>2432</v>
      </c>
      <c r="E32" s="156">
        <v>3335981800</v>
      </c>
      <c r="G32" s="130"/>
    </row>
    <row r="33" spans="1:10" s="118" customFormat="1" ht="18" x14ac:dyDescent="0.25">
      <c r="A33" s="143" t="str">
        <f>VLOOKUP(B33,'[1]LISTADO ATM'!$A$2:$C$822,3,0)</f>
        <v>SUR</v>
      </c>
      <c r="B33" s="176">
        <v>984</v>
      </c>
      <c r="C33" s="144" t="str">
        <f>VLOOKUP(B33,'[1]LISTADO ATM'!$A$2:$B$822,2,0)</f>
        <v xml:space="preserve">ATM Oficina Neiba II </v>
      </c>
      <c r="D33" s="152" t="s">
        <v>2432</v>
      </c>
      <c r="E33" s="156">
        <v>3335981807</v>
      </c>
      <c r="F33" s="130"/>
      <c r="G33" s="130"/>
      <c r="H33" s="130"/>
      <c r="I33" s="130"/>
      <c r="J33" s="130"/>
    </row>
    <row r="34" spans="1:10" s="118" customFormat="1" ht="18" x14ac:dyDescent="0.25">
      <c r="A34" s="143" t="e">
        <f>VLOOKUP(B34,'[1]LISTADO ATM'!$A$2:$C$822,3,0)</f>
        <v>#N/A</v>
      </c>
      <c r="B34" s="176"/>
      <c r="C34" s="144" t="e">
        <f>VLOOKUP(B34,'[1]LISTADO ATM'!$A$2:$B$822,2,0)</f>
        <v>#N/A</v>
      </c>
      <c r="D34" s="152" t="s">
        <v>2432</v>
      </c>
      <c r="E34" s="156"/>
      <c r="F34" s="130"/>
      <c r="G34" s="130"/>
      <c r="H34" s="130"/>
      <c r="I34" s="130"/>
      <c r="J34" s="130"/>
    </row>
    <row r="35" spans="1:10" s="118" customFormat="1" ht="18" customHeight="1" thickBot="1" x14ac:dyDescent="0.3">
      <c r="A35" s="133"/>
      <c r="B35" s="162">
        <f>COUNT(B30:B34)</f>
        <v>4</v>
      </c>
      <c r="C35" s="140"/>
      <c r="D35" s="140"/>
      <c r="E35" s="157"/>
      <c r="F35" s="130"/>
      <c r="G35" s="130"/>
      <c r="H35" s="130"/>
      <c r="I35" s="130"/>
      <c r="J35" s="130"/>
    </row>
    <row r="36" spans="1:10" s="118" customFormat="1" ht="15.75" thickBot="1" x14ac:dyDescent="0.3">
      <c r="A36" s="130"/>
      <c r="B36" s="149"/>
      <c r="C36" s="130"/>
      <c r="D36" s="130"/>
      <c r="E36" s="135"/>
      <c r="F36" s="130"/>
      <c r="G36" s="130"/>
      <c r="H36" s="130"/>
      <c r="I36" s="130"/>
      <c r="J36" s="130"/>
    </row>
    <row r="37" spans="1:10" s="118" customFormat="1" ht="18" customHeight="1" x14ac:dyDescent="0.25">
      <c r="A37" s="187" t="s">
        <v>2769</v>
      </c>
      <c r="B37" s="188"/>
      <c r="C37" s="188"/>
      <c r="D37" s="188"/>
      <c r="E37" s="189"/>
      <c r="F37" s="130"/>
      <c r="G37" s="130"/>
      <c r="H37" s="130"/>
      <c r="I37" s="130"/>
      <c r="J37" s="130"/>
    </row>
    <row r="38" spans="1:10" s="118" customFormat="1" ht="18" x14ac:dyDescent="0.25">
      <c r="A38" s="142" t="s">
        <v>15</v>
      </c>
      <c r="B38" s="142" t="s">
        <v>2411</v>
      </c>
      <c r="C38" s="142" t="s">
        <v>46</v>
      </c>
      <c r="D38" s="142" t="s">
        <v>2414</v>
      </c>
      <c r="E38" s="142" t="s">
        <v>2412</v>
      </c>
      <c r="F38" s="130"/>
      <c r="G38" s="130"/>
      <c r="H38" s="130"/>
      <c r="I38" s="130"/>
      <c r="J38" s="130"/>
    </row>
    <row r="39" spans="1:10" s="118" customFormat="1" ht="18" x14ac:dyDescent="0.25">
      <c r="A39" s="143" t="str">
        <f>VLOOKUP(B39,'[1]LISTADO ATM'!$A$2:$C$822,3,0)</f>
        <v>ESTE</v>
      </c>
      <c r="B39" s="176">
        <v>673</v>
      </c>
      <c r="C39" s="144" t="str">
        <f>VLOOKUP(B39,'[1]LISTADO ATM'!$A$2:$B$922,2,0)</f>
        <v>ATM Clínica Dr. Cruz Jiminián</v>
      </c>
      <c r="D39" s="143" t="s">
        <v>2474</v>
      </c>
      <c r="E39" s="156">
        <v>3335977297</v>
      </c>
      <c r="F39" s="130"/>
      <c r="G39" s="130"/>
      <c r="H39" s="130"/>
      <c r="I39" s="130"/>
      <c r="J39" s="130"/>
    </row>
    <row r="40" spans="1:10" s="118" customFormat="1" ht="18.75" customHeight="1" x14ac:dyDescent="0.25">
      <c r="A40" s="143" t="str">
        <f>VLOOKUP(B40,'[1]LISTADO ATM'!$A$2:$C$822,3,0)</f>
        <v>DISTRITO NACIONAL</v>
      </c>
      <c r="B40" s="176">
        <v>557</v>
      </c>
      <c r="C40" s="144" t="str">
        <f>VLOOKUP(B40,'[1]LISTADO ATM'!$A$2:$B$822,2,0)</f>
        <v xml:space="preserve">ATM Multicentro La Sirena Ave. Mella </v>
      </c>
      <c r="D40" s="143" t="s">
        <v>2474</v>
      </c>
      <c r="E40" s="156">
        <v>3335981122</v>
      </c>
      <c r="F40" s="130"/>
      <c r="G40" s="130"/>
      <c r="H40" s="130"/>
      <c r="I40" s="130"/>
      <c r="J40" s="130"/>
    </row>
    <row r="41" spans="1:10" s="118" customFormat="1" ht="18" customHeight="1" x14ac:dyDescent="0.25">
      <c r="A41" s="143" t="str">
        <f>VLOOKUP(B41,'[1]LISTADO ATM'!$A$2:$C$822,3,0)</f>
        <v>SUR</v>
      </c>
      <c r="B41" s="176">
        <v>825</v>
      </c>
      <c r="C41" s="144" t="str">
        <f>VLOOKUP(B41,'[1]LISTADO ATM'!$A$2:$B$822,2,0)</f>
        <v xml:space="preserve">ATM Estacion Eco Cibeles (Las Matas de Farfán) </v>
      </c>
      <c r="D41" s="143" t="s">
        <v>2474</v>
      </c>
      <c r="E41" s="156">
        <v>3335981449</v>
      </c>
      <c r="F41" s="130"/>
      <c r="G41" s="130"/>
      <c r="H41" s="130"/>
      <c r="I41" s="130"/>
      <c r="J41" s="130"/>
    </row>
    <row r="42" spans="1:10" s="118" customFormat="1" ht="18.75" customHeight="1" x14ac:dyDescent="0.25">
      <c r="A42" s="143" t="str">
        <f>VLOOKUP(B42,'[1]LISTADO ATM'!$A$2:$C$822,3,0)</f>
        <v>DISTRITO NACIONAL</v>
      </c>
      <c r="B42" s="176">
        <v>735</v>
      </c>
      <c r="C42" s="144" t="str">
        <f>VLOOKUP(B42,'[1]LISTADO ATM'!$A$2:$B$822,2,0)</f>
        <v xml:space="preserve">ATM Oficina Independencia II  </v>
      </c>
      <c r="D42" s="143" t="s">
        <v>2474</v>
      </c>
      <c r="E42" s="156" t="s">
        <v>2770</v>
      </c>
    </row>
    <row r="43" spans="1:10" s="118" customFormat="1" ht="18" customHeight="1" x14ac:dyDescent="0.25">
      <c r="A43" s="143" t="str">
        <f>VLOOKUP(B43,'[1]LISTADO ATM'!$A$2:$C$822,3,0)</f>
        <v>DISTRITO NACIONAL</v>
      </c>
      <c r="B43" s="176">
        <v>160</v>
      </c>
      <c r="C43" s="144" t="str">
        <f>VLOOKUP(B43,'[1]LISTADO ATM'!$A$2:$B$822,2,0)</f>
        <v xml:space="preserve">ATM Oficina Herrera </v>
      </c>
      <c r="D43" s="143" t="s">
        <v>2474</v>
      </c>
      <c r="E43" s="156">
        <v>3335981801</v>
      </c>
    </row>
    <row r="44" spans="1:10" s="118" customFormat="1" ht="18" customHeight="1" x14ac:dyDescent="0.25">
      <c r="A44" s="143" t="str">
        <f>VLOOKUP(B44,'[1]LISTADO ATM'!$A$2:$C$822,3,0)</f>
        <v>DISTRITO NACIONAL</v>
      </c>
      <c r="B44" s="176">
        <v>354</v>
      </c>
      <c r="C44" s="144" t="str">
        <f>VLOOKUP(B44,'[1]LISTADO ATM'!$A$2:$B$822,2,0)</f>
        <v xml:space="preserve">ATM Oficina Núñez de Cáceres II </v>
      </c>
      <c r="D44" s="143" t="s">
        <v>2474</v>
      </c>
      <c r="E44" s="156">
        <v>3335981802</v>
      </c>
    </row>
    <row r="45" spans="1:10" s="118" customFormat="1" ht="18.75" customHeight="1" x14ac:dyDescent="0.25">
      <c r="A45" s="143" t="str">
        <f>VLOOKUP(B45,'[1]LISTADO ATM'!$A$2:$C$822,3,0)</f>
        <v>NORTE</v>
      </c>
      <c r="B45" s="176">
        <v>910</v>
      </c>
      <c r="C45" s="144" t="str">
        <f>VLOOKUP(B45,'[1]LISTADO ATM'!$A$2:$B$822,2,0)</f>
        <v xml:space="preserve">ATM Oficina El Sol II (Santiago) </v>
      </c>
      <c r="D45" s="143" t="s">
        <v>2474</v>
      </c>
      <c r="E45" s="156">
        <v>3335981803</v>
      </c>
    </row>
    <row r="46" spans="1:10" s="118" customFormat="1" ht="18.75" customHeight="1" x14ac:dyDescent="0.25">
      <c r="A46" s="143" t="str">
        <f>VLOOKUP(B46,'[1]LISTADO ATM'!$A$2:$C$822,3,0)</f>
        <v>SUR</v>
      </c>
      <c r="B46" s="176">
        <v>871</v>
      </c>
      <c r="C46" s="144" t="str">
        <f>VLOOKUP(B46,'[1]LISTADO ATM'!$A$2:$B$822,2,0)</f>
        <v>ATM Plaza Cultural San Juan</v>
      </c>
      <c r="D46" s="143" t="s">
        <v>2474</v>
      </c>
      <c r="E46" s="156">
        <v>3335981804</v>
      </c>
    </row>
    <row r="47" spans="1:10" s="118" customFormat="1" ht="18" x14ac:dyDescent="0.25">
      <c r="A47" s="143" t="str">
        <f>VLOOKUP(B47,'[1]LISTADO ATM'!$A$2:$C$822,3,0)</f>
        <v>DISTRITO NACIONAL</v>
      </c>
      <c r="B47" s="176">
        <v>911</v>
      </c>
      <c r="C47" s="144" t="str">
        <f>VLOOKUP(B47,'[1]LISTADO ATM'!$A$2:$B$822,2,0)</f>
        <v xml:space="preserve">ATM Oficina Venezuela II </v>
      </c>
      <c r="D47" s="143" t="s">
        <v>2474</v>
      </c>
      <c r="E47" s="156">
        <v>3335981829</v>
      </c>
    </row>
    <row r="48" spans="1:10" s="118" customFormat="1" ht="18" x14ac:dyDescent="0.25">
      <c r="A48" s="143" t="e">
        <f>VLOOKUP(B48,'[1]LISTADO ATM'!$A$2:$C$822,3,0)</f>
        <v>#N/A</v>
      </c>
      <c r="B48" s="176"/>
      <c r="C48" s="144" t="e">
        <f>VLOOKUP(B48,'[1]LISTADO ATM'!$A$2:$B$822,2,0)</f>
        <v>#N/A</v>
      </c>
      <c r="D48" s="143"/>
      <c r="E48" s="156"/>
    </row>
    <row r="49" spans="1:5" s="118" customFormat="1" ht="18" customHeight="1" x14ac:dyDescent="0.25">
      <c r="A49" s="143" t="e">
        <f>VLOOKUP(B49,'[1]LISTADO ATM'!$A$2:$C$822,3,0)</f>
        <v>#N/A</v>
      </c>
      <c r="B49" s="176"/>
      <c r="C49" s="144" t="e">
        <f>VLOOKUP(B49,'[1]LISTADO ATM'!$A$2:$B$822,2,0)</f>
        <v>#N/A</v>
      </c>
      <c r="D49" s="143"/>
      <c r="E49" s="156"/>
    </row>
    <row r="50" spans="1:5" s="118" customFormat="1" ht="18" customHeight="1" thickBot="1" x14ac:dyDescent="0.3">
      <c r="A50" s="145" t="s">
        <v>2467</v>
      </c>
      <c r="B50" s="162">
        <f>COUNT(B39:B49)</f>
        <v>9</v>
      </c>
      <c r="C50" s="140"/>
      <c r="D50" s="140"/>
      <c r="E50" s="157"/>
    </row>
    <row r="51" spans="1:5" s="118" customFormat="1" ht="18.75" customHeight="1" thickBot="1" x14ac:dyDescent="0.3">
      <c r="A51" s="130"/>
      <c r="B51" s="149"/>
      <c r="C51" s="130"/>
      <c r="D51" s="130"/>
      <c r="E51" s="135"/>
    </row>
    <row r="52" spans="1:5" s="118" customFormat="1" ht="18" customHeight="1" x14ac:dyDescent="0.25">
      <c r="A52" s="187" t="s">
        <v>2590</v>
      </c>
      <c r="B52" s="188"/>
      <c r="C52" s="188"/>
      <c r="D52" s="188"/>
      <c r="E52" s="189"/>
    </row>
    <row r="53" spans="1:5" s="118" customFormat="1" ht="18" customHeight="1" x14ac:dyDescent="0.25">
      <c r="A53" s="142" t="s">
        <v>15</v>
      </c>
      <c r="B53" s="142" t="s">
        <v>2411</v>
      </c>
      <c r="C53" s="142" t="s">
        <v>46</v>
      </c>
      <c r="D53" s="142" t="s">
        <v>2414</v>
      </c>
      <c r="E53" s="154" t="s">
        <v>2412</v>
      </c>
    </row>
    <row r="54" spans="1:5" s="118" customFormat="1" ht="18" x14ac:dyDescent="0.25">
      <c r="A54" s="143" t="str">
        <f>VLOOKUP(B54,'[1]LISTADO ATM'!$A$2:$C$822,3,0)</f>
        <v>DISTRITO NACIONAL</v>
      </c>
      <c r="B54" s="176">
        <v>648</v>
      </c>
      <c r="C54" s="144" t="str">
        <f>VLOOKUP(B54,'[1]LISTADO ATM'!$A$2:$B$822,2,0)</f>
        <v xml:space="preserve">ATM Hermandad de Pensionados </v>
      </c>
      <c r="D54" s="159" t="s">
        <v>2555</v>
      </c>
      <c r="E54" s="169">
        <v>3335981133</v>
      </c>
    </row>
    <row r="55" spans="1:5" s="118" customFormat="1" ht="18" customHeight="1" x14ac:dyDescent="0.25">
      <c r="A55" s="143" t="str">
        <f>VLOOKUP(B55,'[1]LISTADO ATM'!$A$2:$C$822,3,0)</f>
        <v>DISTRITO NACIONAL</v>
      </c>
      <c r="B55" s="176">
        <v>378</v>
      </c>
      <c r="C55" s="144" t="str">
        <f>VLOOKUP(B55,'[1]LISTADO ATM'!$A$2:$B$822,2,0)</f>
        <v>ATM UNP Villa Flores</v>
      </c>
      <c r="D55" s="159" t="s">
        <v>2555</v>
      </c>
      <c r="E55" s="156">
        <v>3335981712</v>
      </c>
    </row>
    <row r="56" spans="1:5" s="118" customFormat="1" ht="17.45" customHeight="1" x14ac:dyDescent="0.25">
      <c r="A56" s="143" t="str">
        <f>VLOOKUP(B56,'[1]LISTADO ATM'!$A$2:$C$822,3,0)</f>
        <v>ESTE</v>
      </c>
      <c r="B56" s="176">
        <v>842</v>
      </c>
      <c r="C56" s="144" t="str">
        <f>VLOOKUP(B56,'[1]LISTADO ATM'!$A$2:$B$822,2,0)</f>
        <v xml:space="preserve">ATM Plaza Orense II (La Romana) </v>
      </c>
      <c r="D56" s="159" t="s">
        <v>2555</v>
      </c>
      <c r="E56" s="156" t="s">
        <v>2771</v>
      </c>
    </row>
    <row r="57" spans="1:5" s="118" customFormat="1" ht="18" x14ac:dyDescent="0.25">
      <c r="A57" s="143" t="str">
        <f>VLOOKUP(B57,'[1]LISTADO ATM'!$A$2:$C$822,3,0)</f>
        <v>DISTRITO NACIONAL</v>
      </c>
      <c r="B57" s="176">
        <v>165</v>
      </c>
      <c r="C57" s="144" t="str">
        <f>VLOOKUP(B57,'[1]LISTADO ATM'!$A$2:$B$822,2,0)</f>
        <v>ATM Autoservicio Megacentro</v>
      </c>
      <c r="D57" s="159" t="s">
        <v>2592</v>
      </c>
      <c r="E57" s="156">
        <v>3335981822</v>
      </c>
    </row>
    <row r="58" spans="1:5" s="118" customFormat="1" ht="18.75" customHeight="1" x14ac:dyDescent="0.25">
      <c r="A58" s="143" t="str">
        <f>VLOOKUP(B58,'[1]LISTADO ATM'!$A$2:$C$822,3,0)</f>
        <v>ESTE</v>
      </c>
      <c r="B58" s="176">
        <v>158</v>
      </c>
      <c r="C58" s="144" t="str">
        <f>VLOOKUP(B58,'[1]LISTADO ATM'!$A$2:$B$822,2,0)</f>
        <v xml:space="preserve">ATM Oficina Romana Norte </v>
      </c>
      <c r="D58" s="159" t="s">
        <v>2592</v>
      </c>
      <c r="E58" s="156">
        <v>3335981823</v>
      </c>
    </row>
    <row r="59" spans="1:5" s="118" customFormat="1" ht="18" customHeight="1" x14ac:dyDescent="0.25">
      <c r="A59" s="143" t="str">
        <f>VLOOKUP(B59,'[1]LISTADO ATM'!$A$2:$C$822,3,0)</f>
        <v>DISTRITO NACIONAL</v>
      </c>
      <c r="B59" s="176">
        <v>540</v>
      </c>
      <c r="C59" s="144" t="str">
        <f>VLOOKUP(B59,'[1]LISTADO ATM'!$A$2:$B$822,2,0)</f>
        <v xml:space="preserve">ATM Autoservicio Sambil I </v>
      </c>
      <c r="D59" s="159" t="s">
        <v>2592</v>
      </c>
      <c r="E59" s="156">
        <v>3335981824</v>
      </c>
    </row>
    <row r="60" spans="1:5" s="118" customFormat="1" ht="18" customHeight="1" x14ac:dyDescent="0.25">
      <c r="A60" s="143" t="e">
        <f>VLOOKUP(B60,'[1]LISTADO ATM'!$A$2:$C$822,3,0)</f>
        <v>#N/A</v>
      </c>
      <c r="B60" s="176"/>
      <c r="C60" s="144" t="e">
        <f>VLOOKUP(B60,'[1]LISTADO ATM'!$A$2:$B$822,2,0)</f>
        <v>#N/A</v>
      </c>
      <c r="D60" s="159"/>
      <c r="E60" s="156"/>
    </row>
    <row r="61" spans="1:5" s="118" customFormat="1" ht="18.75" thickBot="1" x14ac:dyDescent="0.3">
      <c r="A61" s="145" t="s">
        <v>2467</v>
      </c>
      <c r="B61" s="162">
        <f>COUNT(B54:B60)</f>
        <v>6</v>
      </c>
      <c r="C61" s="140"/>
      <c r="D61" s="140"/>
      <c r="E61" s="157"/>
    </row>
    <row r="62" spans="1:5" s="110" customFormat="1" ht="18" customHeight="1" thickBot="1" x14ac:dyDescent="0.3">
      <c r="A62" s="130"/>
      <c r="B62" s="149"/>
      <c r="C62" s="130"/>
      <c r="D62" s="130"/>
      <c r="E62" s="135"/>
    </row>
    <row r="63" spans="1:5" s="110" customFormat="1" ht="18" customHeight="1" thickBot="1" x14ac:dyDescent="0.3">
      <c r="A63" s="190" t="s">
        <v>2469</v>
      </c>
      <c r="B63" s="191"/>
      <c r="C63" s="130" t="s">
        <v>2408</v>
      </c>
      <c r="D63" s="135"/>
      <c r="E63" s="135"/>
    </row>
    <row r="64" spans="1:5" s="118" customFormat="1" ht="18" customHeight="1" thickBot="1" x14ac:dyDescent="0.3">
      <c r="A64" s="164">
        <f>+B35+B50+B61</f>
        <v>19</v>
      </c>
      <c r="B64" s="165"/>
      <c r="C64" s="130"/>
      <c r="D64" s="130"/>
      <c r="E64" s="69"/>
    </row>
    <row r="65" spans="1:6" s="118" customFormat="1" ht="18" customHeight="1" thickBot="1" x14ac:dyDescent="0.3">
      <c r="A65" s="130"/>
      <c r="B65" s="149"/>
      <c r="C65" s="130"/>
      <c r="D65" s="130"/>
      <c r="E65" s="135"/>
    </row>
    <row r="66" spans="1:6" s="118" customFormat="1" ht="18.75" customHeight="1" thickBot="1" x14ac:dyDescent="0.3">
      <c r="A66" s="192" t="s">
        <v>2470</v>
      </c>
      <c r="B66" s="193"/>
      <c r="C66" s="193"/>
      <c r="D66" s="193"/>
      <c r="E66" s="194"/>
    </row>
    <row r="67" spans="1:6" s="118" customFormat="1" ht="18.75" customHeight="1" x14ac:dyDescent="0.25">
      <c r="A67" s="136" t="s">
        <v>15</v>
      </c>
      <c r="B67" s="136" t="s">
        <v>2411</v>
      </c>
      <c r="C67" s="134" t="s">
        <v>46</v>
      </c>
      <c r="D67" s="195" t="s">
        <v>2414</v>
      </c>
      <c r="E67" s="196"/>
    </row>
    <row r="68" spans="1:6" s="118" customFormat="1" ht="18" customHeight="1" x14ac:dyDescent="0.25">
      <c r="A68" s="143" t="str">
        <f>VLOOKUP(B68,'[1]LISTADO ATM'!$A$2:$C$822,3,0)</f>
        <v>DISTRITO NACIONAL</v>
      </c>
      <c r="B68" s="176">
        <v>259</v>
      </c>
      <c r="C68" s="143" t="str">
        <f>VLOOKUP(B68,'[1]LISTADO ATM'!$A$2:$B$822,2,0)</f>
        <v>ATM Senado de la Republica</v>
      </c>
      <c r="D68" s="186" t="s">
        <v>2773</v>
      </c>
      <c r="E68" s="186"/>
    </row>
    <row r="69" spans="1:6" s="118" customFormat="1" ht="18" customHeight="1" x14ac:dyDescent="0.25">
      <c r="A69" s="143" t="str">
        <f>VLOOKUP(B69,'[1]LISTADO ATM'!$A$2:$C$822,3,0)</f>
        <v>ESTE</v>
      </c>
      <c r="B69" s="176">
        <v>367</v>
      </c>
      <c r="C69" s="143" t="str">
        <f>VLOOKUP(B69,'[1]LISTADO ATM'!$A$2:$B$822,2,0)</f>
        <v>ATM Ayuntamiento El Puerto</v>
      </c>
      <c r="D69" s="186" t="s">
        <v>2773</v>
      </c>
      <c r="E69" s="186"/>
    </row>
    <row r="70" spans="1:6" s="118" customFormat="1" ht="18" x14ac:dyDescent="0.25">
      <c r="A70" s="143" t="str">
        <f>VLOOKUP(B70,'[1]LISTADO ATM'!$A$2:$C$822,3,0)</f>
        <v>DISTRITO NACIONAL</v>
      </c>
      <c r="B70" s="176">
        <v>162</v>
      </c>
      <c r="C70" s="143" t="str">
        <f>VLOOKUP(B70,'[1]LISTADO ATM'!$A$2:$B$822,2,0)</f>
        <v xml:space="preserve">ATM Oficina Tiradentes I </v>
      </c>
      <c r="D70" s="186" t="s">
        <v>2593</v>
      </c>
      <c r="E70" s="186"/>
    </row>
    <row r="71" spans="1:6" s="118" customFormat="1" ht="18.75" customHeight="1" x14ac:dyDescent="0.25">
      <c r="A71" s="143" t="str">
        <f>VLOOKUP(B71,'[1]LISTADO ATM'!$A$2:$C$822,3,0)</f>
        <v>DISTRITO NACIONAL</v>
      </c>
      <c r="B71" s="176">
        <v>725</v>
      </c>
      <c r="C71" s="143" t="str">
        <f>VLOOKUP(B71,'[1]LISTADO ATM'!$A$2:$B$822,2,0)</f>
        <v xml:space="preserve">ATM El Huacal II  </v>
      </c>
      <c r="D71" s="186" t="s">
        <v>2773</v>
      </c>
      <c r="E71" s="186"/>
    </row>
    <row r="72" spans="1:6" s="110" customFormat="1" ht="18.75" customHeight="1" x14ac:dyDescent="0.25">
      <c r="A72" s="143" t="str">
        <f>VLOOKUP(B72,'[1]LISTADO ATM'!$A$2:$C$822,3,0)</f>
        <v>NORTE</v>
      </c>
      <c r="B72" s="176">
        <v>903</v>
      </c>
      <c r="C72" s="143" t="str">
        <f>VLOOKUP(B72,'[1]LISTADO ATM'!$A$2:$B$822,2,0)</f>
        <v xml:space="preserve">ATM Oficina La Vega Real I </v>
      </c>
      <c r="D72" s="186" t="s">
        <v>2593</v>
      </c>
      <c r="E72" s="186"/>
      <c r="F72" s="118"/>
    </row>
    <row r="73" spans="1:6" s="118" customFormat="1" ht="18" x14ac:dyDescent="0.25">
      <c r="A73" s="143" t="str">
        <f>VLOOKUP(B73,'[1]LISTADO ATM'!$A$2:$C$822,3,0)</f>
        <v>DISTRITO NACIONAL</v>
      </c>
      <c r="B73" s="176">
        <v>708</v>
      </c>
      <c r="C73" s="143" t="str">
        <f>VLOOKUP(B73,'[1]LISTADO ATM'!$A$2:$B$822,2,0)</f>
        <v xml:space="preserve">ATM El Vestir De Hoy </v>
      </c>
      <c r="D73" s="186" t="s">
        <v>2773</v>
      </c>
      <c r="E73" s="186"/>
    </row>
    <row r="74" spans="1:6" s="110" customFormat="1" ht="18" customHeight="1" x14ac:dyDescent="0.25">
      <c r="A74" s="143" t="str">
        <f>VLOOKUP(B74,'[1]LISTADO ATM'!$A$2:$C$822,3,0)</f>
        <v>DISTRITO NACIONAL</v>
      </c>
      <c r="B74" s="176">
        <v>438</v>
      </c>
      <c r="C74" s="143" t="str">
        <f>VLOOKUP(B74,'[1]LISTADO ATM'!$A$2:$B$822,2,0)</f>
        <v xml:space="preserve">ATM Autobanco Torre IV </v>
      </c>
      <c r="D74" s="186" t="s">
        <v>2772</v>
      </c>
      <c r="E74" s="186"/>
      <c r="F74" s="118"/>
    </row>
    <row r="75" spans="1:6" s="110" customFormat="1" ht="17.45" customHeight="1" x14ac:dyDescent="0.25">
      <c r="A75" s="143" t="str">
        <f>VLOOKUP(B75,'[1]LISTADO ATM'!$A$2:$C$822,3,0)</f>
        <v>NORTE</v>
      </c>
      <c r="B75" s="176">
        <v>749</v>
      </c>
      <c r="C75" s="143" t="str">
        <f>VLOOKUP(B75,'[1]LISTADO ATM'!$A$2:$B$822,2,0)</f>
        <v xml:space="preserve">ATM Oficina Yaque </v>
      </c>
      <c r="D75" s="186" t="s">
        <v>2593</v>
      </c>
      <c r="E75" s="186"/>
      <c r="F75" s="118"/>
    </row>
    <row r="76" spans="1:6" s="110" customFormat="1" ht="18" customHeight="1" x14ac:dyDescent="0.25">
      <c r="A76" s="143" t="str">
        <f>VLOOKUP(B76,'[1]LISTADO ATM'!$A$2:$C$822,3,0)</f>
        <v>DISTRITO NACIONAL</v>
      </c>
      <c r="B76" s="176">
        <v>717</v>
      </c>
      <c r="C76" s="143" t="str">
        <f>VLOOKUP(B76,'[1]LISTADO ATM'!$A$2:$B$822,2,0)</f>
        <v xml:space="preserve">ATM Oficina Los Alcarrizos </v>
      </c>
      <c r="D76" s="186" t="s">
        <v>2773</v>
      </c>
      <c r="E76" s="186"/>
      <c r="F76" s="118"/>
    </row>
    <row r="77" spans="1:6" s="110" customFormat="1" ht="18.75" customHeight="1" x14ac:dyDescent="0.25">
      <c r="A77" s="143" t="str">
        <f>VLOOKUP(B77,'[1]LISTADO ATM'!$A$2:$C$822,3,0)</f>
        <v>ESTE</v>
      </c>
      <c r="B77" s="176">
        <v>353</v>
      </c>
      <c r="C77" s="143" t="str">
        <f>VLOOKUP(B77,'[1]LISTADO ATM'!$A$2:$B$822,2,0)</f>
        <v xml:space="preserve">ATM Estación Boulevard Juan Dolio </v>
      </c>
      <c r="D77" s="186" t="s">
        <v>2593</v>
      </c>
      <c r="E77" s="186"/>
    </row>
    <row r="78" spans="1:6" s="110" customFormat="1" ht="18" customHeight="1" x14ac:dyDescent="0.25">
      <c r="A78" s="143" t="str">
        <f>VLOOKUP(B78,'[1]LISTADO ATM'!$A$2:$C$822,3,0)</f>
        <v>DISTRITO NACIONAL</v>
      </c>
      <c r="B78" s="176">
        <v>435</v>
      </c>
      <c r="C78" s="143" t="str">
        <f>VLOOKUP(B78,'[1]LISTADO ATM'!$A$2:$B$822,2,0)</f>
        <v xml:space="preserve">ATM Autobanco Torre I </v>
      </c>
      <c r="D78" s="186" t="s">
        <v>2773</v>
      </c>
      <c r="E78" s="186"/>
      <c r="F78" s="118"/>
    </row>
    <row r="79" spans="1:6" s="118" customFormat="1" ht="18" x14ac:dyDescent="0.25">
      <c r="A79" s="143" t="e">
        <f>VLOOKUP(B79,'[1]LISTADO ATM'!$A$2:$C$822,3,0)</f>
        <v>#N/A</v>
      </c>
      <c r="B79" s="176"/>
      <c r="C79" s="143" t="e">
        <f>VLOOKUP(B79,'[1]LISTADO ATM'!$A$2:$B$822,2,0)</f>
        <v>#N/A</v>
      </c>
      <c r="D79" s="186"/>
      <c r="E79" s="186"/>
    </row>
    <row r="80" spans="1:6" s="118" customFormat="1" ht="18" customHeight="1" thickBot="1" x14ac:dyDescent="0.3">
      <c r="A80" s="145" t="s">
        <v>2467</v>
      </c>
      <c r="B80" s="162">
        <f>COUNT(B68:B79)</f>
        <v>11</v>
      </c>
      <c r="C80" s="150"/>
      <c r="D80" s="150"/>
      <c r="E80" s="158"/>
    </row>
    <row r="81" spans="1:6" s="118" customFormat="1" x14ac:dyDescent="0.25">
      <c r="B81" s="121"/>
      <c r="E81" s="69"/>
    </row>
    <row r="82" spans="1:6" s="118" customFormat="1" ht="18" customHeight="1" x14ac:dyDescent="0.25">
      <c r="B82" s="121"/>
      <c r="E82" s="69"/>
    </row>
    <row r="83" spans="1:6" s="118" customFormat="1" x14ac:dyDescent="0.25">
      <c r="B83" s="121"/>
      <c r="E83" s="69"/>
    </row>
    <row r="84" spans="1:6" s="118" customFormat="1" x14ac:dyDescent="0.25">
      <c r="B84" s="121"/>
      <c r="E84" s="69"/>
    </row>
    <row r="85" spans="1:6" s="110" customFormat="1" ht="18.75" customHeight="1" x14ac:dyDescent="0.25">
      <c r="A85" s="118"/>
      <c r="B85" s="121"/>
      <c r="C85" s="118"/>
      <c r="D85" s="118"/>
      <c r="E85" s="69"/>
      <c r="F85" s="118"/>
    </row>
    <row r="86" spans="1:6" s="110" customFormat="1" ht="18" customHeight="1" x14ac:dyDescent="0.25">
      <c r="A86" s="118"/>
      <c r="B86" s="121"/>
      <c r="C86" s="118"/>
      <c r="D86" s="118"/>
      <c r="E86" s="69"/>
      <c r="F86" s="118"/>
    </row>
    <row r="87" spans="1:6" s="118" customFormat="1" ht="18" customHeight="1" x14ac:dyDescent="0.25">
      <c r="B87" s="121"/>
      <c r="E87" s="69"/>
    </row>
    <row r="88" spans="1:6" s="118" customFormat="1" ht="18" customHeight="1" x14ac:dyDescent="0.25">
      <c r="B88" s="121"/>
      <c r="E88" s="69"/>
    </row>
    <row r="89" spans="1:6" s="110" customFormat="1" x14ac:dyDescent="0.25">
      <c r="A89" s="118"/>
      <c r="B89" s="121"/>
      <c r="C89" s="118"/>
      <c r="D89" s="118"/>
      <c r="E89" s="69"/>
      <c r="F89" s="118"/>
    </row>
    <row r="90" spans="1:6" s="110" customFormat="1" x14ac:dyDescent="0.25">
      <c r="A90" s="118"/>
      <c r="B90" s="121"/>
      <c r="C90" s="118"/>
      <c r="D90" s="118"/>
      <c r="E90" s="69"/>
      <c r="F90" s="118"/>
    </row>
    <row r="91" spans="1:6" s="110" customFormat="1" ht="18.75" customHeight="1" x14ac:dyDescent="0.25">
      <c r="A91" s="118"/>
      <c r="B91" s="121"/>
      <c r="C91" s="118"/>
      <c r="D91" s="118"/>
      <c r="E91" s="69"/>
      <c r="F91" s="118"/>
    </row>
    <row r="92" spans="1:6" s="110" customFormat="1" x14ac:dyDescent="0.25">
      <c r="A92" s="118"/>
      <c r="B92" s="121"/>
      <c r="C92" s="118"/>
      <c r="D92" s="118"/>
      <c r="E92" s="69"/>
      <c r="F92" s="118"/>
    </row>
    <row r="93" spans="1:6" s="118" customFormat="1" ht="18" customHeight="1" x14ac:dyDescent="0.25">
      <c r="B93" s="121"/>
      <c r="E93" s="69"/>
    </row>
    <row r="94" spans="1:6" s="118" customFormat="1" ht="18.75" customHeight="1" x14ac:dyDescent="0.25">
      <c r="B94" s="121"/>
      <c r="E94" s="69"/>
    </row>
    <row r="95" spans="1:6" s="118" customFormat="1" x14ac:dyDescent="0.25">
      <c r="B95" s="121"/>
      <c r="E95" s="69"/>
    </row>
    <row r="96" spans="1:6" s="110" customFormat="1" x14ac:dyDescent="0.25">
      <c r="A96" s="118"/>
      <c r="B96" s="121"/>
      <c r="C96" s="118"/>
      <c r="D96" s="118"/>
      <c r="E96" s="69"/>
    </row>
    <row r="97" spans="1:5" s="110" customFormat="1" ht="18.75" customHeight="1" x14ac:dyDescent="0.25">
      <c r="A97" s="118"/>
      <c r="B97" s="121"/>
      <c r="C97" s="118"/>
      <c r="D97" s="118"/>
      <c r="E97" s="69"/>
    </row>
    <row r="98" spans="1:5" s="110" customFormat="1" ht="18" customHeight="1" x14ac:dyDescent="0.25">
      <c r="A98" s="118"/>
      <c r="B98" s="121"/>
      <c r="C98" s="118"/>
      <c r="D98" s="118"/>
      <c r="E98" s="69"/>
    </row>
    <row r="99" spans="1:5" s="110" customFormat="1" x14ac:dyDescent="0.25">
      <c r="A99" s="118"/>
      <c r="B99" s="121"/>
      <c r="C99" s="118"/>
      <c r="D99" s="118"/>
      <c r="E99" s="69"/>
    </row>
    <row r="100" spans="1:5" s="110" customFormat="1" ht="18.75" customHeight="1" x14ac:dyDescent="0.25">
      <c r="A100" s="118"/>
      <c r="B100" s="121"/>
      <c r="C100" s="118"/>
      <c r="D100" s="118"/>
      <c r="E100" s="69"/>
    </row>
    <row r="101" spans="1:5" s="110" customFormat="1" ht="18" customHeight="1" x14ac:dyDescent="0.25">
      <c r="A101" s="118"/>
      <c r="B101" s="121"/>
      <c r="C101" s="118"/>
      <c r="D101" s="118"/>
      <c r="E101" s="69"/>
    </row>
    <row r="104" spans="1:5" ht="18" customHeight="1" x14ac:dyDescent="0.25"/>
    <row r="105" spans="1:5" ht="18" customHeight="1" x14ac:dyDescent="0.25"/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5">
    <mergeCell ref="A19:E19"/>
    <mergeCell ref="C26:E26"/>
    <mergeCell ref="A28:E28"/>
    <mergeCell ref="F1:G1"/>
    <mergeCell ref="A1:E1"/>
    <mergeCell ref="A2:E2"/>
    <mergeCell ref="A7:E7"/>
    <mergeCell ref="C17:E17"/>
    <mergeCell ref="A37:E37"/>
    <mergeCell ref="A52:E52"/>
    <mergeCell ref="A63:B63"/>
    <mergeCell ref="A66:E66"/>
    <mergeCell ref="D67:E67"/>
    <mergeCell ref="D68:E68"/>
    <mergeCell ref="D69:E69"/>
    <mergeCell ref="D70:E70"/>
    <mergeCell ref="D71:E71"/>
    <mergeCell ref="D72:E72"/>
    <mergeCell ref="D78:E78"/>
    <mergeCell ref="D79:E79"/>
    <mergeCell ref="D73:E73"/>
    <mergeCell ref="D74:E74"/>
    <mergeCell ref="D75:E75"/>
    <mergeCell ref="D76:E76"/>
    <mergeCell ref="D77:E77"/>
  </mergeCells>
  <phoneticPr fontId="46" type="noConversion"/>
  <conditionalFormatting sqref="E549:E1048576">
    <cfRule type="duplicateValues" dxfId="258" priority="1232"/>
  </conditionalFormatting>
  <conditionalFormatting sqref="B413:B548">
    <cfRule type="duplicateValues" dxfId="257" priority="1149"/>
  </conditionalFormatting>
  <conditionalFormatting sqref="B381:B412">
    <cfRule type="duplicateValues" dxfId="256" priority="130693"/>
  </conditionalFormatting>
  <conditionalFormatting sqref="E381:E412">
    <cfRule type="duplicateValues" dxfId="255" priority="130694"/>
  </conditionalFormatting>
  <conditionalFormatting sqref="E381:E412">
    <cfRule type="duplicateValues" dxfId="254" priority="130695"/>
    <cfRule type="duplicateValues" dxfId="253" priority="130696"/>
  </conditionalFormatting>
  <conditionalFormatting sqref="E81:E380">
    <cfRule type="duplicateValues" dxfId="252" priority="896"/>
  </conditionalFormatting>
  <conditionalFormatting sqref="E81:E380">
    <cfRule type="duplicateValues" dxfId="251" priority="894"/>
    <cfRule type="duplicateValues" dxfId="250" priority="895"/>
  </conditionalFormatting>
  <conditionalFormatting sqref="B81:B380">
    <cfRule type="duplicateValues" dxfId="249" priority="909"/>
  </conditionalFormatting>
  <conditionalFormatting sqref="B81:B380">
    <cfRule type="duplicateValues" dxfId="248" priority="822"/>
    <cfRule type="duplicateValues" dxfId="247" priority="824"/>
    <cfRule type="duplicateValues" dxfId="246" priority="826"/>
  </conditionalFormatting>
  <conditionalFormatting sqref="E81:E380">
    <cfRule type="duplicateValues" dxfId="245" priority="825"/>
  </conditionalFormatting>
  <conditionalFormatting sqref="E80 E35:E37 E61:E67 E1:E7 E50:E53 E17:E19 E26:E28">
    <cfRule type="duplicateValues" dxfId="244" priority="78"/>
  </conditionalFormatting>
  <conditionalFormatting sqref="E80 E35:E37 E61:E67 E1:E7 E50:E53 E17:E19 E26:E28">
    <cfRule type="duplicateValues" dxfId="243" priority="76"/>
    <cfRule type="duplicateValues" dxfId="242" priority="77"/>
  </conditionalFormatting>
  <conditionalFormatting sqref="E80 E61:E67 E1:E7 E35:E37 E26:E28 E17:E19 E50:E53 E39:E45">
    <cfRule type="duplicateValues" dxfId="241" priority="75"/>
  </conditionalFormatting>
  <conditionalFormatting sqref="E39:E45">
    <cfRule type="duplicateValues" dxfId="240" priority="79"/>
  </conditionalFormatting>
  <conditionalFormatting sqref="E39:E45">
    <cfRule type="duplicateValues" dxfId="239" priority="80"/>
    <cfRule type="duplicateValues" dxfId="238" priority="81"/>
  </conditionalFormatting>
  <conditionalFormatting sqref="E80 E35:E37 E1:E7 E50:E54 E61:E67 E14 E16:E19 E39:E45 E21:E28">
    <cfRule type="duplicateValues" dxfId="237" priority="74"/>
  </conditionalFormatting>
  <conditionalFormatting sqref="E41">
    <cfRule type="duplicateValues" dxfId="236" priority="70"/>
  </conditionalFormatting>
  <conditionalFormatting sqref="E41">
    <cfRule type="duplicateValues" dxfId="235" priority="71"/>
  </conditionalFormatting>
  <conditionalFormatting sqref="E41">
    <cfRule type="duplicateValues" dxfId="234" priority="72"/>
    <cfRule type="duplicateValues" dxfId="233" priority="73"/>
  </conditionalFormatting>
  <conditionalFormatting sqref="E41">
    <cfRule type="duplicateValues" dxfId="232" priority="69"/>
  </conditionalFormatting>
  <conditionalFormatting sqref="B80 B39 B1:B7 B54 B41 B9:B19 B21:B28 B35:B37 B50:B52 B61:B66">
    <cfRule type="duplicateValues" dxfId="231" priority="82"/>
    <cfRule type="duplicateValues" dxfId="230" priority="83"/>
  </conditionalFormatting>
  <conditionalFormatting sqref="E68">
    <cfRule type="duplicateValues" dxfId="229" priority="66"/>
  </conditionalFormatting>
  <conditionalFormatting sqref="E68">
    <cfRule type="duplicateValues" dxfId="228" priority="64"/>
    <cfRule type="duplicateValues" dxfId="227" priority="65"/>
  </conditionalFormatting>
  <conditionalFormatting sqref="E68">
    <cfRule type="duplicateValues" dxfId="226" priority="63"/>
  </conditionalFormatting>
  <conditionalFormatting sqref="E68">
    <cfRule type="duplicateValues" dxfId="225" priority="62"/>
  </conditionalFormatting>
  <conditionalFormatting sqref="B68:B71">
    <cfRule type="duplicateValues" dxfId="224" priority="67"/>
    <cfRule type="duplicateValues" dxfId="223" priority="68"/>
  </conditionalFormatting>
  <conditionalFormatting sqref="E40">
    <cfRule type="duplicateValues" dxfId="222" priority="56"/>
  </conditionalFormatting>
  <conditionalFormatting sqref="E40">
    <cfRule type="duplicateValues" dxfId="221" priority="57"/>
  </conditionalFormatting>
  <conditionalFormatting sqref="E40">
    <cfRule type="duplicateValues" dxfId="220" priority="58"/>
    <cfRule type="duplicateValues" dxfId="219" priority="59"/>
  </conditionalFormatting>
  <conditionalFormatting sqref="E40">
    <cfRule type="duplicateValues" dxfId="218" priority="55"/>
  </conditionalFormatting>
  <conditionalFormatting sqref="B40">
    <cfRule type="duplicateValues" dxfId="217" priority="60"/>
    <cfRule type="duplicateValues" dxfId="216" priority="61"/>
  </conditionalFormatting>
  <conditionalFormatting sqref="B68:B80 B21:B28 B1:B7 B9:B19 B30:B37 B39:B66">
    <cfRule type="duplicateValues" dxfId="215" priority="54"/>
  </conditionalFormatting>
  <conditionalFormatting sqref="E10">
    <cfRule type="duplicateValues" dxfId="214" priority="47"/>
  </conditionalFormatting>
  <conditionalFormatting sqref="E10">
    <cfRule type="duplicateValues" dxfId="213" priority="48"/>
    <cfRule type="duplicateValues" dxfId="212" priority="49"/>
  </conditionalFormatting>
  <conditionalFormatting sqref="E10">
    <cfRule type="duplicateValues" dxfId="211" priority="46"/>
  </conditionalFormatting>
  <conditionalFormatting sqref="E9">
    <cfRule type="duplicateValues" dxfId="210" priority="51"/>
  </conditionalFormatting>
  <conditionalFormatting sqref="E9">
    <cfRule type="duplicateValues" dxfId="209" priority="52"/>
    <cfRule type="duplicateValues" dxfId="208" priority="53"/>
  </conditionalFormatting>
  <conditionalFormatting sqref="E9">
    <cfRule type="duplicateValues" dxfId="207" priority="50"/>
  </conditionalFormatting>
  <conditionalFormatting sqref="E11">
    <cfRule type="duplicateValues" dxfId="206" priority="43"/>
  </conditionalFormatting>
  <conditionalFormatting sqref="E11">
    <cfRule type="duplicateValues" dxfId="205" priority="44"/>
    <cfRule type="duplicateValues" dxfId="204" priority="45"/>
  </conditionalFormatting>
  <conditionalFormatting sqref="E11">
    <cfRule type="duplicateValues" dxfId="203" priority="42"/>
  </conditionalFormatting>
  <conditionalFormatting sqref="B72">
    <cfRule type="duplicateValues" dxfId="202" priority="84"/>
    <cfRule type="duplicateValues" dxfId="201" priority="85"/>
  </conditionalFormatting>
  <conditionalFormatting sqref="E12">
    <cfRule type="duplicateValues" dxfId="200" priority="38"/>
  </conditionalFormatting>
  <conditionalFormatting sqref="E12">
    <cfRule type="duplicateValues" dxfId="199" priority="39"/>
  </conditionalFormatting>
  <conditionalFormatting sqref="E12">
    <cfRule type="duplicateValues" dxfId="198" priority="40"/>
    <cfRule type="duplicateValues" dxfId="197" priority="41"/>
  </conditionalFormatting>
  <conditionalFormatting sqref="E12">
    <cfRule type="duplicateValues" dxfId="196" priority="37"/>
  </conditionalFormatting>
  <conditionalFormatting sqref="E21">
    <cfRule type="duplicateValues" dxfId="195" priority="33"/>
  </conditionalFormatting>
  <conditionalFormatting sqref="E21">
    <cfRule type="duplicateValues" dxfId="194" priority="31"/>
    <cfRule type="duplicateValues" dxfId="193" priority="32"/>
  </conditionalFormatting>
  <conditionalFormatting sqref="E21">
    <cfRule type="duplicateValues" dxfId="192" priority="30"/>
  </conditionalFormatting>
  <conditionalFormatting sqref="E21">
    <cfRule type="duplicateValues" dxfId="191" priority="27"/>
  </conditionalFormatting>
  <conditionalFormatting sqref="E21">
    <cfRule type="duplicateValues" dxfId="190" priority="28"/>
    <cfRule type="duplicateValues" dxfId="189" priority="29"/>
  </conditionalFormatting>
  <conditionalFormatting sqref="E21">
    <cfRule type="duplicateValues" dxfId="188" priority="34"/>
  </conditionalFormatting>
  <conditionalFormatting sqref="E21">
    <cfRule type="duplicateValues" dxfId="187" priority="35"/>
    <cfRule type="duplicateValues" dxfId="186" priority="36"/>
  </conditionalFormatting>
  <conditionalFormatting sqref="E22">
    <cfRule type="duplicateValues" dxfId="185" priority="26"/>
  </conditionalFormatting>
  <conditionalFormatting sqref="E22">
    <cfRule type="duplicateValues" dxfId="184" priority="24"/>
    <cfRule type="duplicateValues" dxfId="183" priority="25"/>
  </conditionalFormatting>
  <conditionalFormatting sqref="E22">
    <cfRule type="duplicateValues" dxfId="182" priority="23"/>
  </conditionalFormatting>
  <conditionalFormatting sqref="B73">
    <cfRule type="duplicateValues" dxfId="181" priority="86"/>
    <cfRule type="duplicateValues" dxfId="180" priority="87"/>
  </conditionalFormatting>
  <conditionalFormatting sqref="E13">
    <cfRule type="duplicateValues" dxfId="179" priority="20"/>
  </conditionalFormatting>
  <conditionalFormatting sqref="E13">
    <cfRule type="duplicateValues" dxfId="178" priority="21"/>
    <cfRule type="duplicateValues" dxfId="177" priority="22"/>
  </conditionalFormatting>
  <conditionalFormatting sqref="E15">
    <cfRule type="duplicateValues" dxfId="176" priority="17"/>
  </conditionalFormatting>
  <conditionalFormatting sqref="E15">
    <cfRule type="duplicateValues" dxfId="175" priority="18"/>
    <cfRule type="duplicateValues" dxfId="174" priority="19"/>
  </conditionalFormatting>
  <conditionalFormatting sqref="E55:E60">
    <cfRule type="duplicateValues" dxfId="173" priority="88"/>
  </conditionalFormatting>
  <conditionalFormatting sqref="E55:E60">
    <cfRule type="duplicateValues" dxfId="172" priority="89"/>
    <cfRule type="duplicateValues" dxfId="171" priority="90"/>
  </conditionalFormatting>
  <conditionalFormatting sqref="B55:B60">
    <cfRule type="duplicateValues" dxfId="170" priority="91"/>
    <cfRule type="duplicateValues" dxfId="169" priority="92"/>
  </conditionalFormatting>
  <conditionalFormatting sqref="E30:E32 E34">
    <cfRule type="duplicateValues" dxfId="168" priority="93"/>
  </conditionalFormatting>
  <conditionalFormatting sqref="E30:E32 E34">
    <cfRule type="duplicateValues" dxfId="167" priority="94"/>
    <cfRule type="duplicateValues" dxfId="166" priority="95"/>
  </conditionalFormatting>
  <conditionalFormatting sqref="B30:B34">
    <cfRule type="duplicateValues" dxfId="165" priority="96"/>
    <cfRule type="duplicateValues" dxfId="164" priority="97"/>
  </conditionalFormatting>
  <conditionalFormatting sqref="E21:E25">
    <cfRule type="duplicateValues" dxfId="163" priority="98"/>
  </conditionalFormatting>
  <conditionalFormatting sqref="E21:E25">
    <cfRule type="duplicateValues" dxfId="162" priority="99"/>
    <cfRule type="duplicateValues" dxfId="161" priority="100"/>
  </conditionalFormatting>
  <conditionalFormatting sqref="E14 E16">
    <cfRule type="duplicateValues" dxfId="160" priority="101"/>
  </conditionalFormatting>
  <conditionalFormatting sqref="E14 E16">
    <cfRule type="duplicateValues" dxfId="159" priority="102"/>
    <cfRule type="duplicateValues" dxfId="158" priority="103"/>
  </conditionalFormatting>
  <conditionalFormatting sqref="E42 E48:E49">
    <cfRule type="duplicateValues" dxfId="157" priority="104"/>
  </conditionalFormatting>
  <conditionalFormatting sqref="E42 E48:E49">
    <cfRule type="duplicateValues" dxfId="156" priority="105"/>
    <cfRule type="duplicateValues" dxfId="155" priority="106"/>
  </conditionalFormatting>
  <conditionalFormatting sqref="B42:B49">
    <cfRule type="duplicateValues" dxfId="154" priority="107"/>
    <cfRule type="duplicateValues" dxfId="153" priority="108"/>
  </conditionalFormatting>
  <conditionalFormatting sqref="E25">
    <cfRule type="duplicateValues" dxfId="152" priority="14"/>
  </conditionalFormatting>
  <conditionalFormatting sqref="E25">
    <cfRule type="duplicateValues" dxfId="151" priority="15"/>
    <cfRule type="duplicateValues" dxfId="150" priority="16"/>
  </conditionalFormatting>
  <conditionalFormatting sqref="E54">
    <cfRule type="duplicateValues" dxfId="149" priority="109"/>
  </conditionalFormatting>
  <conditionalFormatting sqref="E54">
    <cfRule type="duplicateValues" dxfId="148" priority="110"/>
    <cfRule type="duplicateValues" dxfId="147" priority="111"/>
  </conditionalFormatting>
  <conditionalFormatting sqref="B74:B79">
    <cfRule type="duplicateValues" dxfId="146" priority="112"/>
    <cfRule type="duplicateValues" dxfId="145" priority="113"/>
  </conditionalFormatting>
  <conditionalFormatting sqref="E69:E79">
    <cfRule type="duplicateValues" dxfId="144" priority="114"/>
  </conditionalFormatting>
  <conditionalFormatting sqref="E69:E79">
    <cfRule type="duplicateValues" dxfId="143" priority="115"/>
    <cfRule type="duplicateValues" dxfId="142" priority="116"/>
  </conditionalFormatting>
  <conditionalFormatting sqref="E33">
    <cfRule type="duplicateValues" dxfId="141" priority="11"/>
  </conditionalFormatting>
  <conditionalFormatting sqref="E33">
    <cfRule type="duplicateValues" dxfId="140" priority="12"/>
    <cfRule type="duplicateValues" dxfId="139" priority="13"/>
  </conditionalFormatting>
  <conditionalFormatting sqref="E46">
    <cfRule type="duplicateValues" dxfId="138" priority="7"/>
  </conditionalFormatting>
  <conditionalFormatting sqref="E46">
    <cfRule type="duplicateValues" dxfId="137" priority="8"/>
  </conditionalFormatting>
  <conditionalFormatting sqref="E46">
    <cfRule type="duplicateValues" dxfId="136" priority="9"/>
    <cfRule type="duplicateValues" dxfId="135" priority="10"/>
  </conditionalFormatting>
  <conditionalFormatting sqref="E46">
    <cfRule type="duplicateValues" dxfId="134" priority="6"/>
  </conditionalFormatting>
  <conditionalFormatting sqref="E47">
    <cfRule type="duplicateValues" dxfId="133" priority="2"/>
  </conditionalFormatting>
  <conditionalFormatting sqref="E47">
    <cfRule type="duplicateValues" dxfId="132" priority="3"/>
  </conditionalFormatting>
  <conditionalFormatting sqref="E47">
    <cfRule type="duplicateValues" dxfId="131" priority="4"/>
    <cfRule type="duplicateValues" dxfId="130" priority="5"/>
  </conditionalFormatting>
  <conditionalFormatting sqref="E47">
    <cfRule type="duplicateValues" dxfId="12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2597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2598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2599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2600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2601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2595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2602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2603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2611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8" priority="12"/>
  </conditionalFormatting>
  <conditionalFormatting sqref="A831">
    <cfRule type="duplicateValues" dxfId="127" priority="11"/>
  </conditionalFormatting>
  <conditionalFormatting sqref="A832">
    <cfRule type="duplicateValues" dxfId="126" priority="10"/>
  </conditionalFormatting>
  <conditionalFormatting sqref="A833">
    <cfRule type="duplicateValues" dxfId="125" priority="9"/>
  </conditionalFormatting>
  <conditionalFormatting sqref="A834">
    <cfRule type="duplicateValues" dxfId="124" priority="8"/>
  </conditionalFormatting>
  <conditionalFormatting sqref="A1:A834 A843:A1048576">
    <cfRule type="duplicateValues" dxfId="123" priority="7"/>
  </conditionalFormatting>
  <conditionalFormatting sqref="A835:A841">
    <cfRule type="duplicateValues" dxfId="122" priority="6"/>
  </conditionalFormatting>
  <conditionalFormatting sqref="A835:A841">
    <cfRule type="duplicateValues" dxfId="121" priority="5"/>
  </conditionalFormatting>
  <conditionalFormatting sqref="A1:A841 A843:A1048576">
    <cfRule type="duplicateValues" dxfId="120" priority="4"/>
  </conditionalFormatting>
  <conditionalFormatting sqref="A842">
    <cfRule type="duplicateValues" dxfId="119" priority="3"/>
  </conditionalFormatting>
  <conditionalFormatting sqref="A842">
    <cfRule type="duplicateValues" dxfId="118" priority="2"/>
  </conditionalFormatting>
  <conditionalFormatting sqref="A842">
    <cfRule type="duplicateValues" dxfId="11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1" t="s">
        <v>2416</v>
      </c>
      <c r="B1" s="212"/>
      <c r="C1" s="212"/>
      <c r="D1" s="212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2425</v>
      </c>
      <c r="B18" s="212"/>
      <c r="C18" s="212"/>
      <c r="D18" s="212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6" priority="18"/>
  </conditionalFormatting>
  <conditionalFormatting sqref="B7:B8">
    <cfRule type="duplicateValues" dxfId="115" priority="17"/>
  </conditionalFormatting>
  <conditionalFormatting sqref="A7:A8">
    <cfRule type="duplicateValues" dxfId="114" priority="15"/>
    <cfRule type="duplicateValues" dxfId="11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2021-08-08T03:09:52Z</dcterms:modified>
</cp:coreProperties>
</file>