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8\"/>
    </mc:Choice>
  </mc:AlternateContent>
  <xr:revisionPtr revIDLastSave="0" documentId="8_{C171F46A-983C-49A2-9D5A-70284D872528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REPORTE!$A$4:$Q$56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33" i="1"/>
  <c r="F33" i="1"/>
  <c r="G33" i="1"/>
  <c r="H33" i="1"/>
  <c r="I33" i="1"/>
  <c r="J33" i="1"/>
  <c r="K33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2" i="1"/>
  <c r="F12" i="1"/>
  <c r="G12" i="1"/>
  <c r="H12" i="1"/>
  <c r="I12" i="1"/>
  <c r="J12" i="1"/>
  <c r="K12" i="1"/>
  <c r="A61" i="1"/>
  <c r="F61" i="1"/>
  <c r="G61" i="1"/>
  <c r="H61" i="1"/>
  <c r="I61" i="1"/>
  <c r="J61" i="1"/>
  <c r="K61" i="1"/>
  <c r="F41" i="1"/>
  <c r="G41" i="1"/>
  <c r="H41" i="1"/>
  <c r="I41" i="1"/>
  <c r="J41" i="1"/>
  <c r="K41" i="1"/>
  <c r="F9" i="1"/>
  <c r="G9" i="1"/>
  <c r="H9" i="1"/>
  <c r="I9" i="1"/>
  <c r="J9" i="1"/>
  <c r="K9" i="1"/>
  <c r="F10" i="1"/>
  <c r="G10" i="1"/>
  <c r="H10" i="1"/>
  <c r="I10" i="1"/>
  <c r="J10" i="1"/>
  <c r="K10" i="1"/>
  <c r="F42" i="1"/>
  <c r="G42" i="1"/>
  <c r="H42" i="1"/>
  <c r="I42" i="1"/>
  <c r="J42" i="1"/>
  <c r="K42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19" i="1"/>
  <c r="G19" i="1"/>
  <c r="H19" i="1"/>
  <c r="I19" i="1"/>
  <c r="J19" i="1"/>
  <c r="K19" i="1"/>
  <c r="F18" i="1"/>
  <c r="G18" i="1"/>
  <c r="H18" i="1"/>
  <c r="I18" i="1"/>
  <c r="J18" i="1"/>
  <c r="K18" i="1"/>
  <c r="F6" i="1"/>
  <c r="G6" i="1"/>
  <c r="H6" i="1"/>
  <c r="I6" i="1"/>
  <c r="J6" i="1"/>
  <c r="K6" i="1"/>
  <c r="F17" i="1"/>
  <c r="G17" i="1"/>
  <c r="H17" i="1"/>
  <c r="I17" i="1"/>
  <c r="J17" i="1"/>
  <c r="K17" i="1"/>
  <c r="F8" i="1"/>
  <c r="G8" i="1"/>
  <c r="H8" i="1"/>
  <c r="I8" i="1"/>
  <c r="J8" i="1"/>
  <c r="K8" i="1"/>
  <c r="F51" i="1"/>
  <c r="G51" i="1"/>
  <c r="H51" i="1"/>
  <c r="I51" i="1"/>
  <c r="J51" i="1"/>
  <c r="K51" i="1"/>
  <c r="A41" i="1"/>
  <c r="A9" i="1"/>
  <c r="A10" i="1"/>
  <c r="A42" i="1"/>
  <c r="A29" i="1"/>
  <c r="A28" i="1"/>
  <c r="A27" i="1"/>
  <c r="A19" i="1"/>
  <c r="A18" i="1"/>
  <c r="A6" i="1"/>
  <c r="A17" i="1"/>
  <c r="A8" i="1"/>
  <c r="A51" i="1"/>
  <c r="B61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4" i="16" l="1"/>
  <c r="H1" i="16"/>
  <c r="J1" i="16"/>
  <c r="A47" i="1" l="1"/>
  <c r="A46" i="1"/>
  <c r="A26" i="1"/>
  <c r="A40" i="1"/>
  <c r="A39" i="1"/>
  <c r="A38" i="1"/>
  <c r="A37" i="1"/>
  <c r="A50" i="1"/>
  <c r="A49" i="1"/>
  <c r="A45" i="1"/>
  <c r="A44" i="1"/>
  <c r="A43" i="1"/>
  <c r="A25" i="1"/>
  <c r="A16" i="1"/>
  <c r="A32" i="1"/>
  <c r="F47" i="1"/>
  <c r="G47" i="1"/>
  <c r="H47" i="1"/>
  <c r="I47" i="1"/>
  <c r="J47" i="1"/>
  <c r="K47" i="1"/>
  <c r="F46" i="1"/>
  <c r="G46" i="1"/>
  <c r="H46" i="1"/>
  <c r="I46" i="1"/>
  <c r="J46" i="1"/>
  <c r="K46" i="1"/>
  <c r="F26" i="1"/>
  <c r="G26" i="1"/>
  <c r="H26" i="1"/>
  <c r="I26" i="1"/>
  <c r="J26" i="1"/>
  <c r="K26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50" i="1"/>
  <c r="G50" i="1"/>
  <c r="H50" i="1"/>
  <c r="I50" i="1"/>
  <c r="J50" i="1"/>
  <c r="K50" i="1"/>
  <c r="F49" i="1"/>
  <c r="G49" i="1"/>
  <c r="H49" i="1"/>
  <c r="I49" i="1"/>
  <c r="J49" i="1"/>
  <c r="K49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25" i="1"/>
  <c r="G25" i="1"/>
  <c r="H25" i="1"/>
  <c r="I25" i="1"/>
  <c r="J25" i="1"/>
  <c r="K25" i="1"/>
  <c r="F16" i="1"/>
  <c r="G16" i="1"/>
  <c r="H16" i="1"/>
  <c r="I16" i="1"/>
  <c r="J16" i="1"/>
  <c r="K16" i="1"/>
  <c r="F32" i="1"/>
  <c r="G32" i="1"/>
  <c r="H32" i="1"/>
  <c r="I32" i="1"/>
  <c r="J32" i="1"/>
  <c r="K32" i="1"/>
  <c r="A11" i="1" l="1"/>
  <c r="A14" i="1"/>
  <c r="A15" i="1"/>
  <c r="A36" i="1"/>
  <c r="A55" i="1"/>
  <c r="A56" i="1"/>
  <c r="A57" i="1"/>
  <c r="A31" i="1"/>
  <c r="A58" i="1"/>
  <c r="A59" i="1"/>
  <c r="A60" i="1"/>
  <c r="F11" i="1"/>
  <c r="G11" i="1"/>
  <c r="H11" i="1"/>
  <c r="I11" i="1"/>
  <c r="J11" i="1"/>
  <c r="K11" i="1"/>
  <c r="F14" i="1"/>
  <c r="G14" i="1"/>
  <c r="H14" i="1"/>
  <c r="I14" i="1"/>
  <c r="J14" i="1"/>
  <c r="K14" i="1"/>
  <c r="F15" i="1"/>
  <c r="G15" i="1"/>
  <c r="H15" i="1"/>
  <c r="I15" i="1"/>
  <c r="J15" i="1"/>
  <c r="K15" i="1"/>
  <c r="F36" i="1"/>
  <c r="G36" i="1"/>
  <c r="H36" i="1"/>
  <c r="I36" i="1"/>
  <c r="J36" i="1"/>
  <c r="K36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31" i="1"/>
  <c r="G31" i="1"/>
  <c r="H31" i="1"/>
  <c r="I31" i="1"/>
  <c r="J31" i="1"/>
  <c r="K31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53" i="1"/>
  <c r="A54" i="1"/>
  <c r="A48" i="1"/>
  <c r="F53" i="1"/>
  <c r="G53" i="1"/>
  <c r="H53" i="1"/>
  <c r="I53" i="1"/>
  <c r="J53" i="1"/>
  <c r="K53" i="1"/>
  <c r="F54" i="1"/>
  <c r="G54" i="1"/>
  <c r="H54" i="1"/>
  <c r="I54" i="1"/>
  <c r="J54" i="1"/>
  <c r="K54" i="1"/>
  <c r="F48" i="1"/>
  <c r="G48" i="1"/>
  <c r="H48" i="1"/>
  <c r="I48" i="1"/>
  <c r="J48" i="1"/>
  <c r="K48" i="1"/>
  <c r="A24" i="1" l="1"/>
  <c r="F24" i="1"/>
  <c r="G24" i="1"/>
  <c r="H24" i="1"/>
  <c r="I24" i="1"/>
  <c r="J24" i="1"/>
  <c r="K24" i="1"/>
  <c r="A5" i="1"/>
  <c r="F5" i="1"/>
  <c r="G5" i="1"/>
  <c r="H5" i="1"/>
  <c r="I5" i="1"/>
  <c r="J5" i="1"/>
  <c r="K5" i="1"/>
  <c r="A35" i="1"/>
  <c r="F35" i="1"/>
  <c r="G35" i="1"/>
  <c r="H35" i="1"/>
  <c r="I35" i="1"/>
  <c r="J35" i="1"/>
  <c r="K35" i="1"/>
  <c r="I2" i="16" l="1"/>
  <c r="F23" i="1" l="1"/>
  <c r="G23" i="1"/>
  <c r="H23" i="1"/>
  <c r="I23" i="1"/>
  <c r="J23" i="1"/>
  <c r="K23" i="1"/>
  <c r="A23" i="1"/>
  <c r="F52" i="1"/>
  <c r="G52" i="1"/>
  <c r="H52" i="1"/>
  <c r="I52" i="1"/>
  <c r="J52" i="1"/>
  <c r="K52" i="1"/>
  <c r="A52" i="1"/>
  <c r="F22" i="1" l="1"/>
  <c r="G22" i="1"/>
  <c r="H22" i="1"/>
  <c r="I22" i="1"/>
  <c r="J22" i="1"/>
  <c r="K22" i="1"/>
  <c r="F30" i="1"/>
  <c r="G30" i="1"/>
  <c r="H30" i="1"/>
  <c r="I30" i="1"/>
  <c r="J30" i="1"/>
  <c r="K30" i="1"/>
  <c r="A22" i="1"/>
  <c r="A30" i="1"/>
  <c r="A10" i="3" l="1"/>
  <c r="G10" i="3"/>
  <c r="H10" i="3"/>
  <c r="I10" i="3"/>
  <c r="J10" i="3"/>
  <c r="F9" i="3"/>
  <c r="F10" i="3"/>
  <c r="F13" i="1" l="1"/>
  <c r="G13" i="1"/>
  <c r="H13" i="1"/>
  <c r="I13" i="1"/>
  <c r="J13" i="1"/>
  <c r="K13" i="1"/>
  <c r="A13" i="1"/>
  <c r="F7" i="1" l="1"/>
  <c r="G7" i="1"/>
  <c r="H7" i="1"/>
  <c r="I7" i="1"/>
  <c r="J7" i="1"/>
  <c r="K7" i="1"/>
  <c r="A7" i="1"/>
  <c r="F34" i="1" l="1"/>
  <c r="G34" i="1"/>
  <c r="H34" i="1"/>
  <c r="I34" i="1"/>
  <c r="J34" i="1"/>
  <c r="K34" i="1"/>
  <c r="A34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<sst xmlns="http://schemas.openxmlformats.org/spreadsheetml/2006/main" count="13559" uniqueCount="2685">
  <si>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</si>
  <si>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</si>
  <si>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</si>
  <si>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</si>
  <si>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</si>
  <si>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</si>
  <si>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</si>
  <si>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</si>
  <si>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</si>
  <si>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</si>
  <si>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</si>
  <si>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</si>
  <si>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</si>
  <si>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</si>
  <si>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</si>
  <si>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</si>
  <si>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</si>
  <si>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</si>
  <si>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</si>
  <si>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</si>
  <si>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</si>
  <si>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</si>
  <si>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</si>
  <si>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</si>
  <si>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</si>
  <si>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</si>
  <si>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</si>
  <si>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</si>
  <si>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</si>
  <si>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</si>
  <si>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</si>
  <si>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</si>
  <si>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</si>
  <si>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</si>
  <si>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</si>
  <si>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</si>
  <si>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</si>
  <si>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</si>
  <si>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</si>
  <si>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</si>
  <si>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</si>
  <si>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</si>
  <si>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</si>
  <si>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</si>
  <si>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</si>
  <si>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</si>
  <si>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</si>
  <si>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</si>
  <si>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</si>
  <si>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</si>
  <si>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</si>
  <si>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</si>
  <si>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</si>
  <si>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</si>
  <si>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</si>
  <si>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</si>
  <si>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</si>
  <si>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</si>
  <si>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</si>
  <si>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</si>
  <si>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</si>
  <si>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</si>
  <si>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</si>
  <si>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</si>
  <si>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</si>
  <si>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</si>
  <si>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</si>
  <si>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</si>
  <si>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</si>
  <si>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</si>
  <si>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</si>
  <si>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</si>
  <si>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</si>
  <si>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</si>
  <si>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</si>
  <si>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</si>
  <si>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</si>
  <si>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</si>
  <si>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</si>
  <si>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</si>
  <si>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</si>
  <si>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</si>
  <si>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</si>
  <si>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</si>
  <si>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</si>
  <si>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</si>
  <si>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</si>
  <si>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</si>
  <si>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</si>
  <si>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</si>
  <si>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</si>
  <si>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</si>
  <si>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</si>
  <si>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</si>
  <si>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</si>
  <si>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</si>
  <si>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</si>
  <si>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</si>
  <si>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</si>
  <si>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</si>
  <si>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</si>
  <si>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</si>
  <si>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</si>
  <si>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</si>
  <si>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</si>
  <si>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</si>
  <si>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</si>
  <si>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</si>
  <si>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</si>
  <si>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</si>
  <si>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</si>
  <si>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</si>
  <si>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</si>
  <si>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</si>
  <si>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</si>
  <si>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</si>
  <si>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</si>
  <si>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</si>
  <si>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</si>
  <si>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</si>
  <si>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</si>
  <si>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</si>
  <si>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</si>
  <si>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</si>
  <si>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</si>
  <si>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</si>
  <si>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</si>
  <si>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</si>
  <si>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</si>
  <si>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</si>
  <si>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</si>
  <si>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</si>
  <si>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</si>
  <si>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</si>
  <si>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</si>
  <si>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</si>
  <si>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</si>
  <si>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</si>
  <si>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</si>
  <si>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</si>
  <si>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</si>
  <si>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</si>
  <si>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</si>
  <si>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</si>
  <si>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</si>
  <si>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</si>
  <si>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</si>
  <si>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</si>
  <si>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</si>
  <si>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</si>
  <si>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</si>
  <si>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</si>
  <si>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</si>
  <si>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</si>
  <si>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</si>
  <si>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</si>
  <si>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</si>
  <si>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</si>
  <si>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</si>
  <si>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</si>
  <si>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</si>
  <si>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</si>
  <si>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</si>
  <si>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</si>
  <si>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</si>
  <si>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</si>
  <si>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</si>
  <si>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</si>
  <si>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</si>
  <si>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</si>
  <si>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</si>
  <si>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</si>
  <si>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</si>
  <si>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</si>
  <si>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</si>
  <si>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</si>
  <si>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</si>
  <si>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</si>
  <si>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</si>
  <si>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</si>
  <si>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</si>
  <si>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</si>
  <si>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</si>
  <si>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</si>
  <si>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</si>
  <si>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</si>
  <si>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</si>
  <si>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</si>
  <si>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</si>
  <si>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</si>
  <si>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</si>
  <si>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</si>
  <si>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</si>
  <si>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</si>
  <si>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</si>
  <si>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</si>
  <si>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</si>
  <si>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</si>
  <si>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</si>
  <si>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</si>
  <si>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</si>
  <si>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</si>
  <si>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</si>
  <si>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</si>
  <si>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</si>
  <si>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</si>
  <si>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</si>
  <si>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</si>
  <si>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</si>
  <si>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</si>
  <si>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</si>
  <si>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</si>
  <si>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</si>
  <si>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</si>
  <si>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</si>
  <si>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</si>
  <si>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</si>
  <si>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</si>
  <si>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</si>
  <si>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</si>
  <si>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</si>
  <si>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</si>
  <si>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</si>
  <si>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</si>
  <si>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</si>
  <si>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</si>
  <si>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</si>
  <si>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</si>
  <si>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</si>
  <si>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</si>
  <si>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</si>
  <si>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</si>
  <si>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</si>
  <si>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</si>
  <si>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</si>
  <si>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</si>
  <si>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</si>
  <si>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</si>
  <si>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</si>
  <si>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</si>
  <si>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</si>
  <si>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</si>
  <si>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</si>
  <si>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</si>
  <si>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</si>
  <si>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</si>
  <si>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</si>
  <si>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</si>
  <si>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</si>
  <si>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</si>
  <si>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</si>
  <si>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</si>
  <si>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</si>
  <si>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</si>
  <si>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</si>
  <si>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</si>
  <si>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</si>
  <si>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</si>
  <si>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</si>
  <si>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</si>
  <si>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</si>
  <si>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</si>
  <si>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</si>
  <si>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</si>
  <si>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</si>
  <si>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</si>
  <si>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</si>
  <si>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</si>
  <si>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</si>
  <si>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</si>
  <si>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</si>
  <si>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</si>
  <si>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</si>
  <si>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</si>
  <si>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</si>
  <si>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</si>
  <si>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</si>
  <si>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</si>
  <si>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</si>
  <si>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</si>
  <si>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</si>
  <si>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</si>
  <si>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</si>
  <si>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</si>
  <si>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</si>
  <si>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</si>
  <si>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</si>
  <si>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</si>
  <si>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</si>
  <si>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</si>
  <si>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</si>
  <si>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</si>
  <si>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</si>
  <si>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</si>
  <si>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</si>
  <si>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</si>
  <si>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</si>
  <si>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</si>
  <si>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</si>
  <si>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</si>
  <si>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</si>
  <si>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</si>
  <si>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</si>
  <si>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</si>
  <si>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</si>
  <si>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</si>
  <si>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</si>
  <si>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</si>
  <si>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</si>
  <si>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</si>
  <si>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</si>
  <si>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</si>
  <si>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</si>
  <si>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</si>
  <si>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</si>
  <si>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</si>
  <si>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</si>
  <si>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</si>
  <si>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</si>
  <si>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</si>
  <si>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</si>
  <si>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</si>
  <si>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</si>
  <si>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</si>
  <si>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</si>
  <si>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</si>
  <si>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</si>
  <si>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</si>
  <si>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</si>
  <si>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</si>
  <si>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</si>
  <si>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</si>
  <si>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</si>
  <si>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</si>
  <si>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</si>
  <si>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</si>
  <si>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</si>
  <si>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</si>
  <si>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</si>
  <si>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</si>
  <si>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</si>
  <si>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</si>
  <si>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</si>
  <si>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</si>
  <si>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</si>
  <si>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</si>
  <si>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</si>
  <si>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</si>
  <si>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</si>
  <si>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</si>
  <si>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</si>
  <si>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</si>
  <si>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</si>
  <si>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</si>
  <si>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</si>
  <si>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</si>
  <si>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</si>
  <si>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</si>
  <si>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</si>
  <si>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</si>
  <si>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</si>
  <si>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</si>
  <si>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</si>
  <si>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</si>
  <si>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</si>
  <si>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</si>
  <si>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</si>
  <si>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</si>
  <si>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</si>
  <si>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</si>
  <si>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</si>
  <si>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</si>
  <si>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</si>
  <si>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</si>
  <si>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</si>
  <si>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</si>
  <si>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</si>
  <si>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</si>
  <si>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</si>
  <si>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</si>
  <si>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</si>
  <si>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</si>
  <si>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</si>
  <si>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</si>
  <si>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</si>
  <si>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</si>
  <si>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</si>
  <si>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</si>
  <si>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</si>
  <si>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</si>
  <si>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</si>
  <si>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</si>
  <si>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</si>
  <si>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</si>
  <si>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</si>
  <si>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</si>
  <si>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</si>
  <si>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</si>
  <si>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</si>
  <si>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</si>
  <si>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</si>
  <si>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</si>
  <si>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</si>
  <si>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</si>
  <si>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</si>
  <si>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</si>
  <si>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</si>
  <si>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</si>
  <si>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</si>
  <si>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</si>
  <si>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</si>
  <si>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</si>
  <si>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</si>
  <si>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</si>
  <si>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</si>
  <si>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</si>
  <si>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</si>
  <si>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</si>
  <si>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</si>
  <si>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</si>
  <si>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</si>
  <si>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</si>
  <si>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</si>
  <si>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</si>
  <si>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</si>
  <si>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</si>
  <si>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</si>
  <si>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</si>
  <si>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</si>
  <si>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</si>
  <si>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</si>
  <si>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</si>
  <si>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</si>
  <si>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</si>
  <si>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</si>
  <si>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</si>
  <si>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</si>
  <si>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</si>
  <si>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</si>
  <si>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</si>
  <si>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</si>
  <si>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</si>
  <si>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</si>
  <si>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</si>
  <si>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</si>
  <si>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</si>
  <si>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</si>
  <si>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</si>
  <si>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</si>
  <si>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</si>
  <si>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</si>
  <si>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</si>
  <si>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</si>
  <si>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</si>
  <si>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</si>
  <si>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</si>
  <si>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</si>
  <si>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</si>
  <si>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</si>
  <si>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</si>
  <si>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</si>
  <si>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</si>
  <si>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</si>
  <si>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</si>
  <si>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</si>
  <si>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</si>
  <si>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</si>
  <si>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</si>
  <si>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</si>
  <si>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</si>
  <si>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</si>
  <si>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</si>
  <si>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</si>
  <si>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</si>
  <si>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</si>
  <si>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</si>
  <si>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</si>
  <si>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</si>
  <si>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</si>
  <si>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</si>
  <si>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</si>
  <si>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</si>
  <si>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</si>
  <si>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</si>
  <si>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</si>
  <si>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</si>
  <si>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</si>
  <si>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</si>
  <si>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</si>
  <si>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</si>
  <si>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</si>
  <si>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</si>
  <si>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</si>
  <si>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</si>
  <si>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</si>
  <si>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</si>
  <si>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</si>
  <si>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</si>
  <si>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</si>
  <si>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</si>
  <si>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</si>
  <si>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</si>
  <si>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</si>
  <si>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</si>
  <si>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</si>
  <si>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</si>
  <si>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</si>
  <si>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</si>
  <si>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</si>
  <si>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</si>
  <si>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</si>
  <si>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</si>
  <si>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</si>
  <si>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</si>
  <si>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</si>
  <si>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</si>
  <si>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</si>
  <si>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</si>
  <si>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</si>
  <si>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</si>
  <si>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</si>
  <si>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</si>
  <si>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</si>
  <si>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</si>
  <si>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</si>
  <si>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</si>
  <si>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</si>
  <si>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</si>
  <si>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</si>
  <si>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</si>
  <si>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</si>
  <si>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</si>
  <si>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</si>
  <si>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</si>
  <si>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</si>
  <si>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</si>
  <si>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</si>
  <si>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</si>
  <si>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</si>
  <si>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</si>
  <si>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</si>
  <si>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</si>
  <si>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</si>
  <si>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</si>
  <si>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</si>
  <si>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</si>
  <si>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</si>
  <si>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</si>
  <si>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</si>
  <si>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</si>
  <si>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</si>
  <si>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</si>
  <si>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</si>
  <si>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</si>
  <si>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</si>
  <si>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</si>
  <si>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</si>
  <si>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</si>
  <si>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</si>
  <si>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</si>
  <si>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</si>
  <si>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</si>
  <si>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</si>
  <si>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</si>
  <si>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</si>
  <si>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</si>
  <si>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</si>
  <si>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</si>
  <si>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</si>
  <si>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</si>
  <si>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</si>
  <si>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</si>
  <si>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</si>
  <si>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</si>
  <si>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</si>
  <si>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</si>
  <si>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</si>
  <si>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</si>
  <si>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</si>
  <si>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</si>
  <si>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</si>
  <si>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</si>
  <si>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</si>
  <si>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</si>
  <si>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</si>
  <si>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</si>
  <si>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</si>
  <si>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</si>
  <si>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</si>
  <si>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</si>
  <si>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</si>
  <si>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</si>
  <si>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</si>
  <si>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</si>
  <si>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</si>
  <si>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</si>
  <si>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</si>
  <si>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</si>
  <si>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</si>
  <si>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</si>
  <si>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</si>
  <si>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</si>
  <si>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</si>
  <si>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</si>
  <si>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</si>
  <si>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</si>
  <si>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</si>
  <si>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</si>
  <si>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</si>
  <si>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</si>
  <si>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</si>
  <si>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</si>
  <si>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</si>
  <si>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</si>
  <si>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</si>
  <si>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</si>
  <si>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</si>
  <si>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</si>
  <si>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</si>
  <si>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</si>
  <si>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</si>
  <si>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</si>
  <si>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</si>
  <si>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</si>
  <si>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</si>
  <si>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</si>
  <si>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</si>
  <si>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</si>
  <si>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</si>
  <si>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</si>
  <si>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</si>
  <si>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</si>
  <si>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</si>
  <si>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</si>
  <si>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</si>
  <si>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</si>
  <si>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</si>
  <si>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</si>
  <si>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</si>
  <si>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</si>
  <si>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</si>
  <si>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</si>
  <si>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</si>
  <si>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</si>
  <si>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</si>
  <si>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</si>
  <si>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</si>
  <si>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</si>
  <si>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</si>
  <si>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</si>
  <si>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</si>
  <si>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</si>
  <si>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</si>
  <si>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</si>
  <si>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</si>
  <si>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</si>
  <si>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</si>
  <si>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</si>
  <si>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</si>
  <si>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</si>
  <si>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</si>
  <si>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</si>
  <si>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</si>
  <si>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</si>
  <si>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</si>
  <si>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</si>
  <si>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</si>
  <si>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</si>
  <si>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</si>
  <si>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</si>
  <si>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</si>
  <si>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</si>
  <si>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</si>
  <si>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</si>
  <si>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</si>
  <si>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</si>
  <si>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</si>
  <si>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</si>
  <si>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</si>
  <si>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</si>
  <si>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</si>
  <si>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</si>
  <si>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</si>
  <si>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</si>
  <si>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</si>
  <si>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</si>
  <si>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</si>
  <si>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</si>
  <si>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</si>
  <si>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</si>
  <si>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</si>
  <si>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</si>
  <si>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</si>
  <si>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</si>
  <si>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</si>
  <si>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</si>
  <si>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</si>
  <si>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</si>
  <si>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</si>
  <si>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</si>
  <si>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</si>
  <si>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</si>
  <si>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</si>
  <si>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</si>
  <si>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</si>
  <si>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</si>
  <si>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</si>
  <si>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</si>
  <si>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</si>
  <si>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</si>
  <si>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</si>
  <si>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</si>
  <si>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</si>
  <si>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</si>
  <si>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</si>
  <si>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</si>
  <si>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</si>
  <si>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</si>
  <si>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</si>
  <si>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</si>
  <si>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</si>
  <si>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</si>
  <si>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</si>
  <si>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</si>
  <si>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</si>
  <si>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</si>
  <si>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</si>
  <si>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</si>
  <si>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</si>
  <si>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</si>
  <si>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</si>
  <si>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</si>
  <si>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</si>
  <si>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</si>
  <si>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</si>
  <si>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</si>
  <si>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</si>
  <si>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</si>
  <si>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</si>
  <si>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</si>
  <si>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</si>
  <si>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</si>
  <si>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</si>
  <si>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</si>
  <si>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</si>
  <si>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</si>
  <si>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</si>
  <si>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</si>
  <si>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</si>
  <si>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</si>
  <si>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</si>
  <si>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</si>
  <si>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</si>
  <si>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</si>
  <si>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</si>
  <si>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</si>
  <si>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</si>
  <si>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</si>
  <si>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</si>
  <si>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</si>
  <si>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</si>
  <si>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</si>
  <si>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</si>
  <si>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</si>
  <si>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</si>
  <si>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</si>
  <si>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</si>
  <si>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</si>
  <si>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</si>
  <si>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</si>
  <si>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</si>
  <si>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</si>
  <si>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</si>
  <si>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</si>
  <si>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</si>
  <si>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</si>
  <si>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</si>
  <si>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</si>
  <si>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</si>
  <si>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</si>
  <si>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</si>
  <si>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</si>
  <si>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</si>
  <si>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</si>
  <si>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</si>
  <si>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</si>
  <si>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</si>
  <si>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</si>
  <si>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</si>
  <si>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</si>
  <si>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</si>
  <si>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</si>
  <si>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</si>
  <si>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</si>
  <si>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</si>
  <si>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</si>
  <si>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</si>
  <si>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</si>
  <si>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</si>
  <si>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</si>
  <si>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</si>
  <si>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</si>
  <si>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</si>
  <si>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</si>
  <si>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</si>
  <si>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</si>
  <si>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</si>
  <si>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</si>
  <si>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</si>
  <si>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</si>
  <si>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</si>
  <si>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</si>
  <si>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</si>
  <si>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</si>
  <si>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</si>
  <si>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</si>
  <si>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</si>
  <si>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</si>
  <si>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</si>
  <si>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</si>
  <si>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</si>
  <si>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</si>
  <si>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</si>
  <si>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</si>
  <si>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</si>
  <si>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</si>
  <si>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</si>
  <si>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</si>
  <si>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</si>
  <si>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</si>
  <si>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</si>
  <si>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</si>
  <si>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</si>
  <si>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</si>
  <si>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</si>
  <si>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</si>
  <si>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</si>
  <si>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</si>
  <si>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</si>
  <si>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</si>
  <si>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</si>
  <si>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</si>
  <si>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</si>
  <si>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</si>
  <si>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</si>
  <si>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</si>
  <si>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</si>
  <si>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</si>
  <si>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</si>
  <si>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</si>
  <si>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</si>
  <si>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</si>
  <si>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</si>
  <si>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</si>
  <si>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</si>
  <si>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</si>
  <si>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</si>
  <si>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</si>
  <si>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</si>
  <si>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</si>
  <si>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</si>
  <si>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</si>
  <si>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</si>
  <si>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</si>
  <si>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</si>
  <si>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</si>
  <si>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</si>
  <si>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</si>
  <si>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</si>
  <si>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</si>
  <si>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</si>
  <si>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</si>
  <si>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</si>
  <si>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</si>
  <si>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</si>
  <si>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</si>
  <si>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</si>
  <si>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</si>
  <si>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</si>
  <si>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</si>
  <si>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</si>
  <si>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</si>
  <si>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</si>
  <si>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</si>
  <si>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</si>
  <si>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</si>
  <si>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</si>
  <si>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</si>
  <si>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</si>
  <si>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</si>
  <si>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</si>
  <si>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</si>
  <si>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</si>
  <si>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</si>
  <si>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</si>
  <si>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</si>
  <si>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</si>
  <si>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</si>
  <si>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</si>
  <si>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</si>
  <si>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</si>
  <si>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</si>
  <si>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</si>
  <si>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</si>
  <si>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</si>
  <si>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</si>
  <si>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</si>
  <si>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</si>
  <si>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</si>
  <si>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</si>
  <si>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</si>
  <si>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</si>
  <si>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</si>
  <si>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</si>
  <si>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</si>
  <si>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</si>
  <si>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</si>
  <si>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</si>
  <si>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</si>
  <si>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</si>
  <si>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</si>
  <si>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</si>
  <si>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</si>
  <si>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</si>
  <si>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</si>
  <si>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</si>
  <si>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</si>
  <si>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</si>
  <si>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</si>
  <si>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</si>
  <si>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</si>
  <si>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</si>
  <si>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</si>
  <si>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</si>
  <si>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</si>
  <si>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</si>
  <si>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</si>
  <si>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</si>
  <si>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</si>
  <si>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</si>
  <si>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</si>
  <si>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</si>
  <si>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</si>
  <si>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</si>
  <si>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</si>
  <si>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</si>
  <si>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</si>
  <si>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</si>
  <si>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</si>
  <si>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</si>
  <si>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</si>
  <si>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</si>
  <si>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</si>
  <si>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</si>
  <si>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</si>
  <si>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</si>
  <si>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</si>
  <si>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</si>
  <si>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</si>
  <si>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</si>
  <si>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</si>
  <si>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</si>
  <si>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</si>
  <si>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</si>
  <si>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</si>
  <si>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</si>
  <si>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</si>
  <si>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</si>
  <si>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</si>
  <si>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</si>
  <si>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</si>
  <si>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</si>
  <si>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</si>
  <si>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</si>
  <si>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</si>
  <si>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</si>
  <si>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</si>
  <si>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</si>
  <si>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</si>
  <si>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</si>
  <si>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</si>
  <si>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</si>
  <si>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</si>
  <si>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</si>
  <si>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</si>
  <si>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</si>
  <si>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</si>
  <si>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</si>
  <si>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</si>
  <si>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</si>
  <si>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</si>
  <si>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</si>
  <si>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</si>
  <si>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</si>
  <si>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</si>
  <si>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</si>
  <si>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</si>
  <si>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</si>
  <si>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</si>
  <si>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</si>
  <si>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</si>
  <si>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</si>
  <si>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</si>
  <si>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</si>
  <si>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</si>
  <si>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</si>
  <si>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</si>
  <si>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</si>
  <si>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</si>
  <si>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</si>
  <si>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</si>
  <si>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</si>
  <si>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</si>
  <si>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</si>
  <si>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</si>
  <si>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</si>
  <si>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</si>
  <si>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</si>
  <si>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</si>
  <si>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</si>
  <si>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</si>
  <si>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</si>
  <si>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</si>
  <si>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</si>
  <si>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</si>
  <si>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</si>
  <si>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</si>
  <si>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</si>
  <si>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</si>
  <si>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</si>
  <si>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</si>
  <si>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</si>
  <si>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</si>
  <si>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</si>
  <si>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</si>
  <si>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</si>
  <si>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</si>
  <si>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</si>
  <si>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</si>
  <si>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</si>
  <si>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</si>
  <si>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</si>
  <si>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</si>
  <si>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</si>
  <si>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</si>
  <si>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</si>
  <si>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</si>
  <si>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</si>
  <si>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</si>
  <si>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</si>
  <si>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</si>
  <si>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</si>
  <si>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</si>
  <si>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</si>
  <si>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</si>
  <si>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</si>
  <si>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</si>
  <si>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</si>
  <si>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</si>
  <si>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</si>
  <si>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</si>
  <si>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</si>
  <si>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</si>
  <si>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</si>
  <si>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</si>
  <si>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</si>
  <si>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</si>
  <si>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</si>
  <si>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</si>
  <si>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</si>
  <si>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</si>
  <si>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</si>
  <si>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</si>
  <si>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</si>
  <si>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</si>
  <si>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</si>
  <si>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</si>
  <si>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</si>
  <si>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</si>
  <si>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</si>
  <si>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</si>
  <si>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</si>
  <si>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</si>
  <si>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</si>
  <si>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</si>
  <si>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</si>
  <si>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</si>
  <si>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</si>
  <si>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</si>
  <si>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</si>
  <si>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</si>
  <si>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</si>
  <si>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</si>
  <si>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</si>
  <si>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</si>
  <si>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</si>
  <si>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</si>
  <si>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</si>
  <si>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</si>
  <si>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</si>
  <si>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</si>
  <si>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</si>
  <si>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</si>
  <si>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</si>
  <si>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</si>
  <si>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</si>
  <si>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</si>
  <si>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</si>
  <si>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</si>
  <si>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</si>
  <si>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</si>
  <si>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</si>
  <si>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</si>
  <si>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</si>
  <si>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</si>
  <si>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</si>
  <si>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</si>
  <si>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</si>
  <si>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</si>
  <si>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</si>
  <si>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</si>
  <si>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</si>
  <si>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</si>
  <si>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</si>
  <si>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</si>
  <si>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</si>
  <si>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</si>
  <si>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</si>
  <si>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</si>
  <si>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</si>
  <si>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</si>
  <si>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</si>
  <si>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</si>
  <si>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</si>
  <si>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</si>
  <si>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</si>
  <si>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</si>
  <si>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</si>
  <si>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</si>
  <si>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</si>
  <si>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</si>
  <si>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</si>
  <si>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</si>
  <si>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</si>
  <si>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</si>
  <si>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</si>
  <si>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</si>
  <si>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</si>
  <si>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</si>
  <si>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</si>
  <si>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</si>
  <si>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</si>
  <si>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</si>
  <si>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</si>
  <si>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</si>
  <si>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</si>
  <si>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</si>
  <si>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</si>
  <si>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</si>
  <si>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</si>
  <si>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</si>
  <si>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</si>
  <si>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</si>
  <si>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</si>
  <si>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</si>
  <si>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</si>
  <si>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</si>
  <si>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</si>
  <si>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</si>
  <si>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</si>
  <si>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</si>
  <si>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</si>
  <si>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</si>
  <si>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</si>
  <si>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</si>
  <si>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</si>
  <si>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</si>
  <si>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</si>
  <si>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</si>
  <si>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</si>
  <si>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</si>
  <si>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</si>
  <si>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</si>
  <si>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</si>
  <si>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</si>
  <si>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</si>
  <si>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</si>
  <si>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</si>
  <si>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</si>
  <si>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</si>
  <si>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</si>
  <si>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</si>
  <si>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</si>
  <si>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</si>
  <si>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</si>
  <si>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</si>
  <si>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</si>
  <si>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</si>
  <si>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</si>
  <si>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</si>
  <si>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</si>
  <si>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</si>
  <si>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</si>
  <si>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</si>
  <si>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</si>
  <si>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</si>
  <si>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</si>
  <si>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</si>
  <si>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</si>
  <si>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</si>
  <si>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</si>
  <si>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</si>
  <si>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</si>
  <si>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</si>
  <si>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</si>
  <si>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</si>
  <si>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</si>
  <si>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</si>
  <si>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</si>
  <si>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</si>
  <si>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</si>
  <si>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</si>
  <si>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</si>
  <si>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</si>
  <si>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</si>
  <si>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</si>
  <si>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</si>
  <si>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</si>
  <si>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</si>
  <si>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</si>
  <si>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</si>
  <si>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</si>
  <si>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</si>
  <si>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</si>
  <si>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</si>
  <si>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</si>
  <si>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</si>
  <si>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</si>
  <si>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</si>
  <si>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</si>
  <si>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</si>
  <si>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</si>
  <si>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</si>
  <si>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</si>
  <si>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</si>
  <si>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</si>
  <si>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</si>
  <si>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</si>
  <si>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</si>
  <si>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</si>
  <si>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</si>
  <si>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</si>
  <si>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</si>
  <si>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</si>
  <si>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</si>
  <si>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</si>
  <si>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</si>
  <si>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</si>
  <si>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</si>
  <si>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</si>
  <si>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</si>
  <si>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</si>
  <si>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</si>
  <si>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</si>
  <si>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</si>
  <si>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</si>
  <si>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</si>
  <si>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</si>
  <si>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</si>
  <si>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</si>
  <si>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</si>
  <si>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</si>
  <si>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</si>
  <si>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</si>
  <si>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</si>
  <si>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</si>
  <si>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</si>
  <si>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</si>
  <si>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</si>
  <si>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</si>
  <si>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</si>
  <si>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</si>
  <si>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</si>
  <si>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</si>
  <si>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</si>
  <si>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</si>
  <si>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</si>
  <si>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</si>
  <si>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</si>
  <si>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</si>
  <si>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</si>
  <si>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</si>
  <si>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</si>
  <si>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</si>
  <si>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</si>
  <si>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</si>
  <si>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</si>
  <si>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</si>
  <si>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</si>
  <si>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</si>
  <si>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</si>
  <si>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</si>
  <si>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</si>
  <si>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</si>
  <si>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</si>
  <si>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</si>
  <si>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</si>
  <si>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</si>
  <si>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</si>
  <si>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</si>
  <si>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</si>
  <si>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</si>
  <si>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</si>
  <si>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</si>
  <si>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</si>
  <si>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</si>
  <si>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</si>
  <si>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</si>
  <si>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</si>
  <si>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</si>
  <si>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</si>
  <si>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</si>
  <si>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</si>
  <si>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</si>
  <si>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</si>
  <si>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</si>
  <si>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</si>
  <si>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</si>
  <si>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</si>
  <si>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</si>
  <si>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</si>
  <si>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</si>
  <si>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</si>
  <si>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</si>
  <si>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</si>
  <si>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</si>
  <si>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</si>
  <si>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</si>
  <si>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</si>
  <si>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</si>
  <si>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</si>
  <si>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</si>
  <si>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</si>
  <si>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</si>
  <si>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</si>
  <si>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</si>
  <si>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</si>
  <si>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</si>
  <si>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</si>
  <si>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</si>
  <si>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</si>
  <si>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</si>
  <si>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</si>
  <si>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</si>
  <si>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</si>
  <si>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</si>
  <si>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</si>
  <si>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</si>
  <si>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</si>
  <si>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</si>
  <si>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</si>
  <si>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</si>
  <si>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</si>
  <si>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</si>
  <si>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</si>
  <si>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</si>
  <si>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</si>
  <si>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</si>
  <si>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</si>
  <si>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</si>
  <si>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</si>
  <si>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</si>
  <si>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</si>
  <si>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</si>
  <si>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</si>
  <si>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</si>
  <si>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</si>
  <si>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</si>
  <si>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</si>
  <si>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</si>
  <si>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</si>
  <si>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</si>
  <si>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</si>
  <si>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</si>
  <si>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</si>
  <si>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</si>
  <si>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</si>
  <si>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</si>
  <si>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</si>
  <si>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</si>
  <si>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</si>
  <si>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</si>
  <si>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</si>
  <si>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</si>
  <si>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</si>
  <si>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</si>
  <si>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</si>
  <si>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</si>
  <si>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</si>
  <si>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</si>
  <si>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</si>
  <si>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</si>
  <si>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</si>
  <si>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</si>
  <si>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</si>
  <si>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</si>
  <si>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</si>
  <si>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</si>
  <si>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</si>
  <si>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</si>
  <si>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</si>
  <si>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</si>
  <si>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</si>
  <si>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</si>
  <si>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</si>
  <si>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</si>
  <si>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</si>
  <si>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</si>
  <si>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</si>
  <si>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</si>
  <si>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</si>
  <si>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</si>
  <si>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</si>
  <si>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</si>
  <si>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</si>
  <si>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</si>
  <si>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</si>
  <si>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</si>
  <si>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</si>
  <si>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</si>
  <si>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</si>
  <si>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</si>
  <si>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</si>
  <si>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</si>
  <si>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</si>
  <si>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</si>
  <si>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</si>
  <si>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</si>
  <si>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</si>
  <si>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</si>
  <si>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</si>
  <si>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</si>
  <si>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</si>
  <si>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</si>
  <si>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</si>
  <si>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</si>
  <si>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</si>
  <si>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</si>
  <si>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</si>
  <si>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</si>
  <si>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</si>
  <si>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</si>
  <si>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</si>
  <si>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</si>
  <si>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</si>
  <si>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</si>
  <si>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</si>
  <si>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</si>
  <si>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</si>
  <si>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</si>
  <si>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</si>
  <si>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</si>
  <si>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</si>
  <si>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</si>
  <si>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</si>
  <si>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</si>
  <si>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</si>
  <si>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</si>
  <si>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</si>
  <si>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</si>
  <si>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</si>
  <si>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</si>
  <si>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</si>
  <si>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</si>
  <si>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</si>
  <si>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</si>
  <si>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</si>
  <si>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</si>
  <si>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</si>
  <si>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</si>
  <si>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</si>
  <si>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</si>
  <si>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</si>
  <si>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</si>
  <si>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</si>
  <si>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</si>
  <si>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</si>
  <si>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</si>
  <si>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</si>
  <si>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</si>
  <si>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</si>
  <si>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</si>
  <si>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</si>
  <si>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</si>
  <si>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</si>
  <si>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</si>
  <si>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</si>
  <si>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</si>
  <si>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</si>
  <si>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</si>
  <si>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</si>
  <si>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</si>
  <si>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</si>
  <si>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</si>
  <si>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</si>
  <si>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</si>
  <si>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</si>
  <si>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</si>
  <si>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</si>
  <si>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</si>
  <si>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</si>
  <si>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</si>
  <si>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</si>
  <si>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</si>
  <si>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</si>
  <si>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</si>
  <si>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</si>
  <si>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</si>
  <si>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</si>
  <si>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</si>
  <si>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</si>
  <si>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</si>
  <si>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</si>
  <si>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</si>
  <si>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</si>
  <si>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</si>
  <si>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</si>
  <si>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</si>
  <si>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</si>
  <si>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</si>
  <si>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</si>
  <si>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</si>
  <si>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</si>
  <si>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</si>
  <si>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</si>
  <si>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</si>
  <si>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</si>
  <si>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</si>
  <si>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</si>
  <si>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</si>
  <si>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</si>
  <si>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</si>
  <si>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</si>
  <si>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</si>
  <si>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</si>
  <si>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</si>
  <si>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</si>
  <si>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</si>
  <si>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</si>
  <si>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</si>
  <si>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</si>
  <si>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</si>
  <si>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</si>
  <si>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</si>
  <si>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</si>
  <si>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</si>
  <si>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</si>
  <si>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</si>
  <si>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</si>
  <si>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</si>
  <si>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</si>
  <si>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</si>
  <si>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</si>
  <si>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</si>
  <si>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</si>
  <si>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</si>
  <si>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</si>
  <si>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</si>
  <si>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</si>
  <si>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</si>
  <si>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</si>
  <si>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</si>
  <si>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</si>
  <si>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</si>
  <si>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</si>
  <si>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</si>
  <si>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</si>
  <si>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</si>
  <si>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</si>
  <si>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</si>
  <si>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</si>
  <si>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</si>
  <si>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</si>
  <si>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</si>
  <si>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</si>
  <si>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</si>
  <si>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</si>
  <si>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</si>
  <si>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</si>
  <si>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</si>
  <si>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</si>
  <si>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</si>
  <si>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</si>
  <si>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</si>
  <si>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</si>
  <si>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</si>
  <si>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</si>
  <si>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</si>
  <si>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</si>
  <si>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</si>
  <si>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</si>
  <si>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</si>
  <si>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</si>
  <si>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</si>
  <si>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</si>
  <si>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</si>
  <si>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</si>
  <si>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</si>
  <si>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</si>
  <si>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</si>
  <si>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</si>
  <si>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</si>
  <si>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</si>
  <si>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</si>
  <si>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</si>
  <si>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</si>
  <si>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</si>
  <si>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</si>
  <si>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</si>
  <si>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</si>
  <si>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</si>
  <si>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</si>
  <si>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</si>
  <si>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</si>
  <si>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</si>
  <si>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</si>
  <si>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</si>
  <si>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</si>
  <si>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</si>
  <si>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</si>
  <si>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</si>
  <si>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</si>
  <si>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</si>
  <si>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</si>
  <si>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</si>
  <si>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</si>
  <si>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</si>
  <si>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</si>
  <si>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</si>
  <si>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</si>
  <si>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</si>
  <si>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</si>
  <si>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</si>
  <si>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</si>
  <si>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</si>
  <si>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</si>
  <si>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</si>
  <si>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</si>
  <si>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</si>
  <si>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</si>
  <si>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</si>
  <si>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</si>
  <si>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</si>
  <si>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</si>
  <si>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</si>
  <si>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</si>
  <si>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</si>
  <si>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</si>
  <si>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</si>
  <si>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</si>
  <si>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</si>
  <si>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</si>
  <si>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</si>
  <si>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</si>
  <si>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</si>
  <si>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</si>
  <si>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</si>
  <si>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</si>
  <si>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</si>
  <si>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</si>
  <si>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</si>
  <si>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</si>
  <si>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</si>
  <si>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</si>
  <si>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</si>
  <si>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</si>
  <si>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</si>
  <si>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</si>
  <si>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</si>
  <si>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</si>
  <si>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</si>
  <si>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</si>
  <si>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</si>
  <si>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</si>
  <si>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</si>
  <si>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</si>
  <si>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</si>
  <si>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</si>
  <si>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</si>
  <si>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</si>
  <si>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</si>
  <si>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</si>
  <si>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</si>
  <si>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</si>
  <si>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</si>
  <si>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</si>
  <si>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</si>
  <si>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</si>
  <si>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</si>
  <si>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</si>
  <si>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</si>
  <si>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</si>
  <si>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</si>
  <si>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</si>
  <si>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</si>
  <si>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</si>
  <si>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</si>
  <si>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</si>
  <si>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</si>
  <si>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</si>
  <si>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</si>
  <si>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</si>
  <si>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</si>
  <si>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</si>
  <si>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</si>
  <si>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</si>
  <si>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</si>
  <si>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</si>
  <si>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</si>
  <si>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</si>
  <si>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</si>
  <si>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</si>
  <si>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</si>
  <si>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</si>
  <si>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</si>
  <si>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</si>
  <si>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</si>
  <si>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</si>
  <si>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</si>
  <si>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</si>
  <si>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</si>
  <si>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</si>
  <si>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</si>
  <si>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</si>
  <si>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</si>
  <si>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</si>
  <si>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</si>
  <si>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</si>
  <si>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</si>
  <si>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</si>
  <si>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</si>
  <si>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</si>
  <si>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</si>
  <si>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</si>
  <si>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</si>
  <si>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</si>
  <si>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</si>
  <si>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</si>
  <si>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</si>
  <si>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</si>
  <si>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</si>
  <si>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</si>
  <si>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</si>
  <si>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</si>
  <si>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</si>
  <si>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</si>
  <si>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</si>
  <si>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</si>
  <si>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</si>
  <si>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</si>
  <si>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</si>
  <si>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</si>
  <si>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</si>
  <si>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</si>
  <si>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</si>
  <si>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</si>
  <si>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</si>
  <si>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</si>
  <si>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</si>
  <si>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</si>
  <si>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</si>
  <si>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</si>
  <si>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</si>
  <si>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</si>
  <si>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</si>
  <si>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</si>
  <si>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</si>
  <si>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</si>
  <si>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</si>
  <si>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</si>
  <si>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</si>
  <si>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</si>
  <si>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</si>
  <si>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</si>
  <si>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</si>
  <si>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</si>
  <si>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</si>
  <si>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</si>
  <si>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</si>
  <si>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</si>
  <si>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</si>
  <si>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</si>
  <si>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</si>
  <si>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</si>
  <si>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</si>
  <si>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</si>
  <si>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</si>
  <si>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</si>
  <si>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</si>
  <si>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</si>
  <si>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</si>
  <si>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</si>
  <si>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</si>
  <si>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</si>
  <si>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</si>
  <si>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</si>
  <si>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</si>
  <si>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</si>
  <si>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</si>
  <si>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</si>
  <si>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</si>
  <si>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</si>
  <si>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</si>
  <si>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</si>
  <si>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</si>
  <si>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</si>
  <si>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</si>
  <si>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</si>
  <si>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</si>
  <si>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</si>
  <si>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</si>
  <si>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</si>
  <si>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</si>
  <si>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</si>
  <si>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</si>
  <si>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</si>
  <si>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</si>
  <si>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</si>
  <si>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</si>
  <si>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</si>
  <si>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</si>
  <si>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</si>
  <si>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</si>
  <si>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</si>
  <si>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</si>
  <si>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</si>
  <si>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</si>
  <si>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</si>
  <si>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</si>
  <si>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</si>
  <si>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</si>
  <si>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</si>
  <si>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</si>
  <si>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</si>
  <si>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</si>
  <si>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</si>
  <si>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</si>
  <si>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</si>
  <si>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</si>
  <si>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</si>
  <si>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</si>
  <si>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</si>
  <si>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</si>
  <si>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</si>
  <si>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</si>
  <si>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</si>
  <si>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</si>
  <si>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</si>
  <si>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</si>
  <si>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</si>
  <si>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</si>
  <si>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</si>
  <si>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</si>
  <si>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</si>
  <si>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</si>
  <si>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</si>
  <si>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</si>
  <si>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</si>
  <si>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</si>
  <si>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</si>
  <si>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</si>
  <si>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</si>
  <si>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</si>
  <si>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</si>
  <si>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</si>
  <si>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</si>
  <si>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</si>
  <si>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</si>
  <si>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</si>
  <si>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</si>
  <si>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</si>
  <si>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</si>
  <si>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</si>
  <si>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</si>
  <si>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</si>
  <si>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</si>
  <si>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</si>
  <si>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</si>
  <si>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</si>
  <si>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</si>
  <si>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</si>
  <si>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</si>
  <si>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</si>
  <si>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</si>
  <si>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</si>
  <si>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</si>
  <si>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</si>
  <si>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</si>
  <si>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</si>
  <si>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</si>
  <si>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</si>
  <si>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</si>
  <si>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</si>
  <si>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</si>
  <si>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</si>
  <si>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</si>
  <si>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</si>
  <si>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</si>
  <si>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</si>
  <si>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</si>
  <si>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</si>
  <si>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</si>
  <si>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</si>
  <si>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</si>
  <si>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</si>
  <si>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</si>
  <si>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</si>
  <si>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</si>
  <si>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</si>
  <si>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</si>
  <si>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</si>
  <si>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</si>
  <si>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</si>
  <si>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</si>
  <si>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</si>
  <si>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</si>
  <si>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</si>
  <si>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</si>
  <si>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</si>
  <si>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</si>
  <si>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</si>
  <si>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</si>
  <si>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</si>
  <si>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</si>
  <si>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</si>
  <si>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</si>
  <si>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</si>
  <si>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</si>
  <si>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</si>
  <si>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</si>
  <si>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</si>
  <si>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</si>
  <si>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</si>
  <si>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</si>
  <si>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</si>
  <si>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</si>
  <si>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</si>
  <si>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</si>
  <si>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</si>
  <si>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</si>
  <si>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</si>
  <si>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</si>
  <si>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</si>
  <si>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</si>
  <si>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</si>
  <si>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</si>
  <si>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</si>
  <si>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</si>
  <si>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</si>
  <si>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</si>
  <si>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</si>
  <si>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</si>
  <si>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</si>
  <si>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</si>
  <si>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</si>
  <si>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</si>
  <si>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</si>
  <si>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</si>
  <si>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</si>
  <si>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</si>
  <si>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</si>
  <si>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</si>
  <si>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</si>
  <si>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</si>
  <si>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</si>
  <si>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</si>
  <si>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</si>
  <si>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</si>
  <si>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</si>
  <si>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</si>
  <si>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</si>
  <si>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</si>
  <si>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</si>
  <si>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</si>
  <si>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</si>
  <si>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</si>
  <si>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</si>
  <si>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</si>
  <si>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</si>
  <si>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</si>
  <si>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</si>
  <si>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</si>
  <si>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</si>
  <si>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</si>
  <si>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</si>
  <si>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</si>
  <si>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</si>
  <si>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</si>
  <si>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</si>
  <si>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</si>
  <si>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</si>
  <si>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</si>
  <si>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</si>
  <si>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</si>
  <si>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</si>
  <si>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</si>
  <si>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</si>
  <si>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</si>
  <si>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</si>
  <si>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</si>
  <si>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</si>
  <si>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</si>
  <si>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</si>
  <si>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</si>
  <si>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</si>
  <si>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</si>
  <si>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</si>
  <si>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</si>
  <si>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</si>
  <si>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</si>
  <si>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</si>
  <si>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</si>
  <si>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</si>
  <si>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</si>
  <si>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</si>
  <si>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</si>
  <si>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</si>
  <si>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</si>
  <si>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</si>
  <si>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</si>
  <si>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</si>
  <si>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</si>
  <si>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</si>
  <si>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</si>
  <si>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</si>
  <si>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</si>
  <si>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</si>
  <si>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</si>
  <si>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</si>
  <si>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</si>
  <si>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</si>
  <si>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</si>
  <si>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</si>
  <si>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</si>
  <si>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</si>
  <si>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</si>
  <si>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</si>
  <si>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</si>
  <si>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</si>
  <si>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</si>
  <si>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</si>
  <si>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</si>
  <si>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</si>
  <si>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</si>
  <si>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</si>
  <si>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</si>
  <si>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</si>
  <si>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</si>
  <si>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</si>
  <si>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</si>
  <si>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</si>
  <si>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</si>
  <si>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</si>
  <si>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</si>
  <si>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</si>
  <si>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</si>
  <si>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</si>
  <si>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</si>
  <si>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</si>
  <si>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</si>
  <si>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</si>
  <si>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</si>
  <si>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</si>
  <si>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</si>
  <si>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</si>
  <si>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</si>
  <si>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</si>
  <si>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</si>
  <si>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</si>
  <si>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</si>
  <si>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</si>
  <si>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</si>
  <si>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</si>
  <si>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</si>
  <si>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</si>
  <si>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</si>
  <si>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</si>
  <si>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</si>
  <si>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</si>
  <si>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</si>
  <si>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</si>
  <si>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</si>
  <si>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</si>
  <si>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</si>
  <si>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</si>
  <si>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</si>
  <si>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</si>
  <si>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</si>
  <si>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</si>
  <si>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</si>
  <si>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</si>
  <si>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</si>
  <si>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</si>
  <si>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</si>
  <si>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</si>
  <si>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</si>
  <si>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</si>
  <si>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</si>
  <si>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</si>
  <si>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</si>
  <si>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</si>
  <si>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</si>
  <si>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</si>
  <si>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</si>
  <si>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</si>
  <si>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</si>
  <si>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</si>
  <si>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</si>
  <si>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</si>
  <si>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</si>
  <si>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</si>
  <si>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</si>
  <si>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</si>
  <si>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</si>
  <si>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</si>
  <si>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</si>
  <si>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</si>
  <si>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</si>
  <si>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</si>
  <si>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</si>
  <si>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</si>
  <si>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</si>
  <si>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</si>
  <si>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</si>
  <si>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</si>
  <si>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</si>
  <si>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</si>
  <si>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</si>
  <si>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</si>
  <si>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</si>
  <si>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</si>
  <si>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</si>
  <si>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</si>
  <si>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</si>
  <si>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</si>
  <si>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</si>
  <si>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</si>
  <si>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</si>
  <si>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</si>
  <si>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</si>
  <si>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</si>
  <si>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</si>
  <si>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</si>
  <si>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</si>
  <si>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</si>
  <si>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</si>
  <si>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</si>
  <si>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</si>
  <si>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</si>
  <si>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</si>
  <si>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</si>
  <si>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</si>
  <si>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</si>
  <si>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</si>
  <si>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</si>
  <si>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</si>
  <si>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</si>
  <si>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</si>
  <si>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</si>
  <si>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</si>
  <si>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</si>
  <si>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</si>
  <si>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</si>
  <si>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</si>
  <si>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</si>
  <si>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</si>
  <si>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</si>
  <si>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</si>
  <si>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</si>
  <si>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</si>
  <si>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</si>
  <si>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</si>
  <si>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</si>
  <si>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</si>
  <si>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</si>
  <si>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</si>
  <si>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</si>
  <si>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</si>
  <si>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</si>
  <si>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</si>
  <si>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</si>
  <si>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</si>
  <si>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</si>
  <si>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</si>
  <si>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</si>
  <si>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</si>
  <si>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</si>
  <si>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</si>
  <si>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</si>
  <si>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</si>
  <si>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</si>
  <si>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</si>
  <si>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</si>
  <si>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</si>
  <si>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</si>
  <si>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</si>
  <si>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</si>
  <si>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</si>
  <si>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</si>
  <si>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</si>
  <si>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</si>
  <si>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</si>
  <si>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</si>
  <si>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</si>
  <si>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</si>
  <si>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</si>
  <si>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</si>
  <si>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</si>
  <si>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</si>
  <si>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</si>
  <si>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</si>
  <si>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</si>
  <si>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</si>
  <si>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</si>
  <si>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</si>
  <si>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</si>
  <si>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</si>
  <si>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</si>
  <si>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</si>
  <si>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</si>
  <si>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</si>
  <si>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</si>
  <si>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</si>
  <si>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</si>
  <si>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</si>
  <si>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</si>
  <si>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</si>
  <si>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</si>
  <si>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</si>
  <si>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</si>
  <si>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</si>
  <si>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</si>
  <si>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</si>
  <si>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</si>
  <si>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</si>
  <si>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</si>
  <si>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</si>
  <si>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</si>
  <si>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</si>
  <si>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</si>
  <si>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</si>
  <si>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</si>
  <si>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</si>
  <si>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</si>
  <si>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</si>
  <si>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</si>
  <si>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</si>
  <si>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</si>
  <si>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</si>
  <si>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</si>
  <si>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</si>
  <si>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</si>
  <si>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</si>
  <si>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</si>
  <si>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</si>
  <si>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</si>
  <si>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</si>
  <si>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</si>
  <si>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</si>
  <si>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</si>
  <si>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</si>
  <si>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</si>
  <si>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</si>
  <si>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</si>
  <si>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</si>
  <si>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</si>
  <si>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</si>
  <si>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</si>
  <si>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</si>
  <si>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</si>
  <si>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</si>
  <si>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</si>
  <si>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</si>
  <si>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</si>
  <si>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</si>
  <si>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</si>
  <si>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</si>
  <si>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</si>
  <si>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</si>
  <si>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</si>
  <si>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</si>
  <si>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</si>
  <si>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</si>
  <si>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</si>
  <si>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</si>
  <si>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</si>
  <si>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</si>
  <si>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</si>
  <si>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</si>
  <si>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</si>
  <si>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</si>
  <si>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</si>
  <si>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</si>
  <si>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</si>
  <si>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</si>
  <si>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</si>
  <si>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</si>
  <si>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</si>
  <si>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</si>
  <si>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</si>
  <si>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</si>
  <si>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</si>
  <si>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</si>
  <si>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</si>
  <si>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</si>
  <si>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</si>
  <si>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</si>
  <si>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</si>
  <si>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</si>
  <si>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</si>
  <si>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</si>
  <si>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</si>
  <si>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</si>
  <si>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</si>
  <si>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</si>
  <si>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</si>
  <si>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</si>
  <si>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</si>
  <si>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</si>
  <si>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</si>
  <si>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</si>
  <si>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</si>
  <si>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</si>
  <si>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</si>
  <si>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</si>
  <si>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</si>
  <si>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</si>
  <si>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</si>
  <si>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</si>
  <si>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</si>
  <si>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</si>
  <si>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</si>
  <si>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</si>
  <si>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</si>
  <si>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</si>
  <si>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</si>
  <si>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</si>
  <si>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</si>
  <si>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</si>
  <si>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</si>
  <si>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</si>
  <si>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</si>
  <si>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</si>
  <si>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</si>
  <si>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</si>
  <si>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</si>
  <si>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</si>
  <si>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</si>
  <si>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</si>
  <si>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</si>
  <si>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</si>
  <si>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</si>
  <si>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</si>
  <si>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</si>
  <si>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</si>
  <si>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</si>
  <si>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</si>
  <si>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</si>
  <si>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</si>
  <si>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</si>
  <si>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</si>
  <si>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</si>
  <si>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</si>
  <si>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</si>
  <si>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</si>
  <si>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</si>
  <si>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</si>
  <si>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</si>
  <si>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</si>
  <si>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</si>
  <si>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</si>
  <si>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</si>
  <si>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</si>
  <si>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</si>
  <si>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</si>
  <si>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</si>
  <si>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</si>
  <si>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</si>
  <si>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</si>
  <si>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</si>
  <si>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</si>
  <si>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</si>
  <si>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</si>
  <si>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</si>
  <si>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</si>
  <si>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</si>
  <si>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</si>
  <si>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</si>
  <si>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</si>
  <si>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</si>
  <si>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</si>
  <si>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</si>
  <si>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</si>
  <si>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</si>
  <si>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</si>
  <si>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</si>
  <si>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</si>
  <si>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</si>
  <si>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</si>
  <si>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</si>
  <si>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</si>
  <si>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</si>
  <si>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</si>
  <si>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</si>
  <si>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</si>
  <si>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</si>
  <si>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</si>
  <si>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</si>
  <si>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</si>
  <si>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</si>
  <si>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</si>
  <si>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</si>
  <si>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</si>
  <si>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</si>
  <si>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</si>
  <si>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</si>
  <si>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</si>
  <si>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</si>
  <si>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</si>
  <si>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</si>
  <si>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</si>
  <si>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</si>
  <si>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</si>
  <si>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</si>
  <si>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</si>
  <si>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</si>
  <si>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</si>
  <si>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</si>
  <si>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</si>
  <si>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</si>
  <si>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</si>
  <si>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</si>
  <si>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</si>
  <si>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</si>
  <si>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</si>
  <si>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</si>
  <si>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</si>
  <si>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</si>
  <si>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</si>
  <si>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</si>
  <si>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</si>
  <si>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</si>
  <si>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</si>
  <si>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</si>
  <si>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</si>
  <si>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</si>
  <si>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</si>
  <si>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</si>
  <si>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</si>
  <si>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</si>
  <si>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</si>
  <si>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</si>
  <si>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</si>
  <si>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</si>
  <si>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</si>
  <si>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</si>
  <si>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</si>
  <si>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</si>
  <si>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</si>
  <si>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</si>
  <si>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</si>
  <si>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</si>
  <si>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</si>
  <si>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</si>
  <si>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</si>
  <si>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</si>
  <si>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</si>
  <si>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</si>
  <si>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</si>
  <si>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</si>
  <si>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</si>
  <si>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</si>
  <si>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</si>
  <si>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</si>
  <si>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</si>
  <si>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</si>
  <si>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</si>
  <si>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</si>
  <si>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</si>
  <si>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</si>
  <si>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</si>
  <si>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</si>
  <si>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</si>
  <si>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</si>
  <si>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</si>
  <si>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</si>
  <si>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</si>
  <si>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</si>
  <si>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</si>
  <si>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</si>
  <si>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</si>
  <si>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</si>
  <si>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</si>
  <si>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</si>
  <si>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</si>
  <si>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</si>
  <si>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</si>
  <si>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</si>
  <si>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</si>
  <si>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</si>
  <si>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</si>
  <si>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</si>
  <si>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</si>
  <si>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</si>
  <si>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</si>
  <si>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</si>
  <si>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</si>
  <si>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</si>
  <si>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</si>
  <si>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</si>
  <si>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</si>
  <si>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</si>
  <si>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</si>
  <si>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</si>
  <si>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</si>
  <si>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</si>
  <si>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</si>
  <si>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</si>
  <si>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</si>
  <si>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</si>
  <si>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</si>
  <si>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</si>
  <si>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</si>
  <si>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</si>
  <si>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</si>
  <si>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</si>
  <si>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</si>
  <si>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</si>
  <si>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</si>
  <si>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</si>
  <si>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</si>
  <si>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</si>
  <si>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</si>
  <si>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</si>
  <si>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</si>
  <si>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</si>
  <si>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</si>
  <si>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</si>
  <si>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</si>
  <si>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</si>
  <si>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</si>
  <si>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</si>
  <si>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</si>
  <si>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</si>
  <si>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</si>
  <si>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</si>
  <si>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</si>
  <si>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</si>
  <si>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</si>
  <si>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</si>
  <si>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</si>
  <si>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</si>
  <si>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</si>
  <si>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</si>
  <si>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</si>
  <si>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</si>
  <si>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</si>
  <si>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</si>
  <si>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</si>
  <si>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</si>
  <si>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</si>
  <si>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</si>
  <si>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</si>
  <si>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</si>
  <si>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</si>
  <si>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</si>
  <si>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</si>
  <si>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</si>
  <si>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</si>
  <si>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</si>
  <si>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</si>
  <si>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</si>
  <si>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</si>
  <si>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</si>
  <si>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</si>
  <si>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</si>
  <si>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</si>
  <si>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</si>
  <si>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</si>
  <si>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</si>
  <si>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</si>
  <si>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</si>
  <si>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</si>
  <si>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</si>
  <si>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</si>
  <si>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</si>
  <si>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</si>
  <si>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</si>
  <si>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</si>
  <si>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</si>
  <si>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</si>
  <si>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</si>
  <si>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</si>
  <si>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</si>
  <si>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</si>
  <si>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</si>
  <si>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</si>
  <si>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</si>
  <si>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</si>
  <si>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</si>
  <si>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</si>
  <si>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</si>
  <si>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</si>
  <si>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</si>
  <si>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</si>
  <si>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</si>
  <si>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3335980080</t>
  </si>
  <si>
    <t>RETIRADO POR REUBICACION</t>
  </si>
  <si>
    <t>3335981137</t>
  </si>
  <si>
    <t>3335981133</t>
  </si>
  <si>
    <t>3335981374</t>
  </si>
  <si>
    <t>3335981418</t>
  </si>
  <si>
    <t>3335981455</t>
  </si>
  <si>
    <t>3335981454</t>
  </si>
  <si>
    <t>3335981449</t>
  </si>
  <si>
    <t>LECTOR</t>
  </si>
  <si>
    <t>3335981477</t>
  </si>
  <si>
    <t>3335981550</t>
  </si>
  <si>
    <t>3335981569</t>
  </si>
  <si>
    <t>3335981643</t>
  </si>
  <si>
    <t>3335981649</t>
  </si>
  <si>
    <t>3335981650</t>
  </si>
  <si>
    <t>3335981664</t>
  </si>
  <si>
    <t>3335981687</t>
  </si>
  <si>
    <t>3335981709</t>
  </si>
  <si>
    <t>3335981710</t>
  </si>
  <si>
    <t>3335981712</t>
  </si>
  <si>
    <t>3335981717</t>
  </si>
  <si>
    <t>3335981718</t>
  </si>
  <si>
    <t>3335981719</t>
  </si>
  <si>
    <t>3335981813</t>
  </si>
  <si>
    <t>REINICIO FALLIDO POR LECTOR</t>
  </si>
  <si>
    <t>3335981812</t>
  </si>
  <si>
    <t>3335981810</t>
  </si>
  <si>
    <t>3335981807</t>
  </si>
  <si>
    <t>3335981804</t>
  </si>
  <si>
    <t>GAVETAS VACIAS + GAVETAS FA...</t>
  </si>
  <si>
    <t>3335981803</t>
  </si>
  <si>
    <t>ReservaC Norte</t>
  </si>
  <si>
    <t xml:space="preserve">Brioso Luciano, Cristino </t>
  </si>
  <si>
    <t>3335981802</t>
  </si>
  <si>
    <t>GAVETAS VACIAS + GAVETAS FALLAN...</t>
  </si>
  <si>
    <t>3335981801</t>
  </si>
  <si>
    <t>3335981800</t>
  </si>
  <si>
    <t>3335981799</t>
  </si>
  <si>
    <t>3335981796</t>
  </si>
  <si>
    <t>3335981794</t>
  </si>
  <si>
    <t>3335981793</t>
  </si>
  <si>
    <t>3335981789</t>
  </si>
  <si>
    <t>3335981782</t>
  </si>
  <si>
    <t>3335981743</t>
  </si>
  <si>
    <t>REINICIO FALLIDO</t>
  </si>
  <si>
    <t>3335981570 </t>
  </si>
  <si>
    <t>3335981572 </t>
  </si>
  <si>
    <t>3335981569 </t>
  </si>
  <si>
    <t>FUERA DE SERVICIO Gavetas Vacías + Gavetas Fallando</t>
  </si>
  <si>
    <t>3335981664 </t>
  </si>
  <si>
    <t>3335981743 </t>
  </si>
  <si>
    <t>2 Gavetas Fallando + 1 Vacia</t>
  </si>
  <si>
    <t>2 Gavetas Vacías + 1 Fallando</t>
  </si>
  <si>
    <t>3335981829</t>
  </si>
  <si>
    <t>3335981828</t>
  </si>
  <si>
    <t>3335981826</t>
  </si>
  <si>
    <t>3335981825</t>
  </si>
  <si>
    <t>3335981824</t>
  </si>
  <si>
    <t>3335981823</t>
  </si>
  <si>
    <t>GAVETA DEPOSITO LLENA</t>
  </si>
  <si>
    <t>3335981822</t>
  </si>
  <si>
    <t>3335981821</t>
  </si>
  <si>
    <t>3335981820</t>
  </si>
  <si>
    <t>3335981819</t>
  </si>
  <si>
    <t>3335981818</t>
  </si>
  <si>
    <t>3335981816</t>
  </si>
  <si>
    <t>08 Agosto de 2021</t>
  </si>
  <si>
    <t>GAVETAS VACIAS + 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</si>
</sst>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22" fontId="56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71"/>
      <tableStyleElement type="headerRow" dxfId="270"/>
      <tableStyleElement type="totalRow" dxfId="269"/>
      <tableStyleElement type="firstColumn" dxfId="268"/>
      <tableStyleElement type="lastColumn" dxfId="267"/>
      <tableStyleElement type="firstRowStripe" dxfId="266"/>
      <tableStyleElement type="firstColumnStripe" dxfId="2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0117" TargetMode="External"/><Relationship Id="rId13" Type="http://schemas.openxmlformats.org/officeDocument/2006/relationships/hyperlink" Target="http://s460-helpdesk/CAisd/pdmweb.exe?OP=SEARCH+FACTORY=in+SKIPLIST=1+QBE.EQ.id=3690279" TargetMode="External"/><Relationship Id="rId18" Type="http://schemas.openxmlformats.org/officeDocument/2006/relationships/hyperlink" Target="http://s460-helpdesk/CAisd/pdmweb.exe?OP=SEARCH+FACTORY=in+SKIPLIST=1+QBE.EQ.id=369021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90136" TargetMode="External"/><Relationship Id="rId12" Type="http://schemas.openxmlformats.org/officeDocument/2006/relationships/hyperlink" Target="http://s460-helpdesk/CAisd/pdmweb.exe?OP=SEARCH+FACTORY=in+SKIPLIST=1+QBE.EQ.id=3690284" TargetMode="External"/><Relationship Id="rId17" Type="http://schemas.openxmlformats.org/officeDocument/2006/relationships/hyperlink" Target="http://s460-helpdesk/CAisd/pdmweb.exe?OP=SEARCH+FACTORY=in+SKIPLIST=1+QBE.EQ.id=369023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254" TargetMode="External"/><Relationship Id="rId20" Type="http://schemas.openxmlformats.org/officeDocument/2006/relationships/hyperlink" Target="http://s460-helpdesk/CAisd/pdmweb.exe?OP=SEARCH+FACTORY=in+SKIPLIST=1+QBE.EQ.id=369021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28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276" TargetMode="External"/><Relationship Id="rId10" Type="http://schemas.openxmlformats.org/officeDocument/2006/relationships/hyperlink" Target="http://s460-helpdesk/CAisd/pdmweb.exe?OP=SEARCH+FACTORY=in+SKIPLIST=1+QBE.EQ.id=3690286" TargetMode="External"/><Relationship Id="rId19" Type="http://schemas.openxmlformats.org/officeDocument/2006/relationships/hyperlink" Target="http://s460-helpdesk/CAisd/pdmweb.exe?OP=SEARCH+FACTORY=in+SKIPLIST=1+QBE.EQ.id=369021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44" TargetMode="External"/><Relationship Id="rId14" Type="http://schemas.openxmlformats.org/officeDocument/2006/relationships/hyperlink" Target="http://s460-helpdesk/CAisd/pdmweb.exe?OP=SEARCH+FACTORY=in+SKIPLIST=1+QBE.EQ.id=369027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90.8324421296275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53.4985879629603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43.4985879629603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43.5651273148178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37.5685532407442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19.6993055555577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14.0556018518546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8.49645833333489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7" t="s">
        <v>2617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5" priority="99385"/>
  </conditionalFormatting>
  <conditionalFormatting sqref="E3">
    <cfRule type="duplicateValues" dxfId="104" priority="121748"/>
  </conditionalFormatting>
  <conditionalFormatting sqref="E3">
    <cfRule type="duplicateValues" dxfId="103" priority="121749"/>
    <cfRule type="duplicateValues" dxfId="102" priority="121750"/>
  </conditionalFormatting>
  <conditionalFormatting sqref="E3">
    <cfRule type="duplicateValues" dxfId="101" priority="121751"/>
    <cfRule type="duplicateValues" dxfId="100" priority="121752"/>
    <cfRule type="duplicateValues" dxfId="99" priority="121753"/>
    <cfRule type="duplicateValues" dxfId="98" priority="121754"/>
  </conditionalFormatting>
  <conditionalFormatting sqref="B3">
    <cfRule type="duplicateValues" dxfId="97" priority="121755"/>
  </conditionalFormatting>
  <conditionalFormatting sqref="E4">
    <cfRule type="duplicateValues" dxfId="96" priority="100"/>
  </conditionalFormatting>
  <conditionalFormatting sqref="E4">
    <cfRule type="duplicateValues" dxfId="95" priority="97"/>
    <cfRule type="duplicateValues" dxfId="94" priority="98"/>
    <cfRule type="duplicateValues" dxfId="93" priority="99"/>
  </conditionalFormatting>
  <conditionalFormatting sqref="E4">
    <cfRule type="duplicateValues" dxfId="92" priority="96"/>
  </conditionalFormatting>
  <conditionalFormatting sqref="E4">
    <cfRule type="duplicateValues" dxfId="91" priority="93"/>
    <cfRule type="duplicateValues" dxfId="90" priority="94"/>
    <cfRule type="duplicateValues" dxfId="89" priority="95"/>
  </conditionalFormatting>
  <conditionalFormatting sqref="B4">
    <cfRule type="duplicateValues" dxfId="88" priority="92"/>
  </conditionalFormatting>
  <conditionalFormatting sqref="E4">
    <cfRule type="duplicateValues" dxfId="87" priority="91"/>
  </conditionalFormatting>
  <conditionalFormatting sqref="B5">
    <cfRule type="duplicateValues" dxfId="86" priority="75"/>
  </conditionalFormatting>
  <conditionalFormatting sqref="E5">
    <cfRule type="duplicateValues" dxfId="85" priority="74"/>
  </conditionalFormatting>
  <conditionalFormatting sqref="E5">
    <cfRule type="duplicateValues" dxfId="84" priority="71"/>
    <cfRule type="duplicateValues" dxfId="83" priority="72"/>
    <cfRule type="duplicateValues" dxfId="82" priority="73"/>
  </conditionalFormatting>
  <conditionalFormatting sqref="E5">
    <cfRule type="duplicateValues" dxfId="81" priority="70"/>
  </conditionalFormatting>
  <conditionalFormatting sqref="E5">
    <cfRule type="duplicateValues" dxfId="80" priority="67"/>
    <cfRule type="duplicateValues" dxfId="79" priority="68"/>
    <cfRule type="duplicateValues" dxfId="78" priority="69"/>
  </conditionalFormatting>
  <conditionalFormatting sqref="E5">
    <cfRule type="duplicateValues" dxfId="77" priority="66"/>
  </conditionalFormatting>
  <conditionalFormatting sqref="E8">
    <cfRule type="duplicateValues" dxfId="76" priority="49"/>
    <cfRule type="duplicateValues" dxfId="75" priority="50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B8">
    <cfRule type="duplicateValues" dxfId="72" priority="46"/>
  </conditionalFormatting>
  <conditionalFormatting sqref="B8">
    <cfRule type="duplicateValues" dxfId="71" priority="44"/>
    <cfRule type="duplicateValues" dxfId="70" priority="45"/>
  </conditionalFormatting>
  <conditionalFormatting sqref="B8">
    <cfRule type="duplicateValues" dxfId="69" priority="43"/>
  </conditionalFormatting>
  <conditionalFormatting sqref="E8">
    <cfRule type="duplicateValues" dxfId="68" priority="42"/>
  </conditionalFormatting>
  <conditionalFormatting sqref="E8">
    <cfRule type="duplicateValues" dxfId="67" priority="40"/>
    <cfRule type="duplicateValues" dxfId="66" priority="41"/>
  </conditionalFormatting>
  <conditionalFormatting sqref="E8">
    <cfRule type="duplicateValues" dxfId="65" priority="39"/>
  </conditionalFormatting>
  <conditionalFormatting sqref="B8">
    <cfRule type="duplicateValues" dxfId="64" priority="38"/>
  </conditionalFormatting>
  <conditionalFormatting sqref="B8">
    <cfRule type="duplicateValues" dxfId="63" priority="37"/>
  </conditionalFormatting>
  <conditionalFormatting sqref="B8">
    <cfRule type="duplicateValues" dxfId="62" priority="36"/>
  </conditionalFormatting>
  <conditionalFormatting sqref="B8">
    <cfRule type="duplicateValues" dxfId="61" priority="34"/>
    <cfRule type="duplicateValues" dxfId="60" priority="35"/>
  </conditionalFormatting>
  <conditionalFormatting sqref="B8">
    <cfRule type="duplicateValues" dxfId="59" priority="33"/>
  </conditionalFormatting>
  <conditionalFormatting sqref="B8">
    <cfRule type="duplicateValues" dxfId="58" priority="31"/>
    <cfRule type="duplicateValues" dxfId="57" priority="32"/>
  </conditionalFormatting>
  <conditionalFormatting sqref="E8">
    <cfRule type="duplicateValues" dxfId="56" priority="30"/>
  </conditionalFormatting>
  <conditionalFormatting sqref="E8">
    <cfRule type="duplicateValues" dxfId="55" priority="29"/>
  </conditionalFormatting>
  <conditionalFormatting sqref="B8">
    <cfRule type="duplicateValues" dxfId="54" priority="28"/>
  </conditionalFormatting>
  <conditionalFormatting sqref="E8">
    <cfRule type="duplicateValues" dxfId="53" priority="27"/>
  </conditionalFormatting>
  <conditionalFormatting sqref="E8">
    <cfRule type="duplicateValues" dxfId="52" priority="25"/>
    <cfRule type="duplicateValues" dxfId="51" priority="26"/>
  </conditionalFormatting>
  <conditionalFormatting sqref="B8">
    <cfRule type="duplicateValues" dxfId="50" priority="24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E8">
    <cfRule type="duplicateValues" dxfId="47" priority="21"/>
  </conditionalFormatting>
  <conditionalFormatting sqref="B8">
    <cfRule type="duplicateValues" dxfId="46" priority="20"/>
  </conditionalFormatting>
  <conditionalFormatting sqref="E6:E7">
    <cfRule type="duplicateValues" dxfId="45" priority="129598"/>
  </conditionalFormatting>
  <conditionalFormatting sqref="B6:B7">
    <cfRule type="duplicateValues" dxfId="44" priority="129600"/>
  </conditionalFormatting>
  <conditionalFormatting sqref="B6:B7">
    <cfRule type="duplicateValues" dxfId="43" priority="129602"/>
    <cfRule type="duplicateValues" dxfId="42" priority="129603"/>
    <cfRule type="duplicateValues" dxfId="41" priority="129604"/>
  </conditionalFormatting>
  <conditionalFormatting sqref="E6:E7">
    <cfRule type="duplicateValues" dxfId="40" priority="129608"/>
    <cfRule type="duplicateValues" dxfId="39" priority="129609"/>
  </conditionalFormatting>
  <conditionalFormatting sqref="E6:E7">
    <cfRule type="duplicateValues" dxfId="38" priority="129612"/>
    <cfRule type="duplicateValues" dxfId="37" priority="129613"/>
    <cfRule type="duplicateValues" dxfId="36" priority="129614"/>
  </conditionalFormatting>
  <conditionalFormatting sqref="E6:E7">
    <cfRule type="duplicateValues" dxfId="35" priority="129618"/>
    <cfRule type="duplicateValues" dxfId="34" priority="129619"/>
    <cfRule type="duplicateValues" dxfId="33" priority="129620"/>
    <cfRule type="duplicateValues" dxfId="32" priority="129621"/>
  </conditionalFormatting>
  <conditionalFormatting sqref="E9">
    <cfRule type="duplicateValues" dxfId="31" priority="19"/>
  </conditionalFormatting>
  <conditionalFormatting sqref="E9">
    <cfRule type="duplicateValues" dxfId="30" priority="17"/>
    <cfRule type="duplicateValues" dxfId="29" priority="18"/>
  </conditionalFormatting>
  <conditionalFormatting sqref="E9">
    <cfRule type="duplicateValues" dxfId="28" priority="14"/>
    <cfRule type="duplicateValues" dxfId="27" priority="15"/>
    <cfRule type="duplicateValues" dxfId="26" priority="16"/>
  </conditionalFormatting>
  <conditionalFormatting sqref="E9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9">
    <cfRule type="duplicateValues" dxfId="21" priority="9"/>
  </conditionalFormatting>
  <conditionalFormatting sqref="B9">
    <cfRule type="duplicateValues" dxfId="20" priority="7"/>
    <cfRule type="duplicateValues" dxfId="19" priority="8"/>
  </conditionalFormatting>
  <conditionalFormatting sqref="E10">
    <cfRule type="duplicateValues" dxfId="18" priority="6"/>
  </conditionalFormatting>
  <conditionalFormatting sqref="E10">
    <cfRule type="duplicateValues" dxfId="17" priority="5"/>
  </conditionalFormatting>
  <conditionalFormatting sqref="B10">
    <cfRule type="duplicateValues" dxfId="16" priority="4"/>
  </conditionalFormatting>
  <conditionalFormatting sqref="E10">
    <cfRule type="duplicateValues" dxfId="15" priority="3"/>
  </conditionalFormatting>
  <conditionalFormatting sqref="B10">
    <cfRule type="duplicateValues" dxfId="14" priority="2"/>
  </conditionalFormatting>
  <conditionalFormatting sqref="E10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2604</v>
      </c>
      <c r="C265" s="29" t="s">
        <v>2597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2605</v>
      </c>
      <c r="C267" s="29" t="s">
        <v>2598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2606</v>
      </c>
      <c r="C286" s="29" t="s">
        <v>2599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2607</v>
      </c>
      <c r="C297" s="29" t="s">
        <v>2600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2595</v>
      </c>
      <c r="C311" s="32" t="s">
        <v>2594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2608</v>
      </c>
      <c r="C330" s="29" t="s">
        <v>2601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2609</v>
      </c>
      <c r="C344" s="29" t="s">
        <v>2602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2611</v>
      </c>
      <c r="C751" s="29" t="s">
        <v>2612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 xr:uid="{00000000-0009-0000-0000-00000E000000}">
    <filterColumn colId="4">
      <filters>
        <filter val="Norte"/>
      </filters>
    </filterColumn>
    <sortState xmlns:xlrd2="http://schemas.microsoft.com/office/spreadsheetml/2017/richdata2" ref="A4:O821">
      <sortCondition ref="C1:C82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2" priority="12"/>
  </conditionalFormatting>
  <conditionalFormatting sqref="B1:B809 B822:B1048576">
    <cfRule type="duplicateValues" dxfId="11" priority="11"/>
  </conditionalFormatting>
  <conditionalFormatting sqref="A810:A813">
    <cfRule type="duplicateValues" dxfId="10" priority="10"/>
  </conditionalFormatting>
  <conditionalFormatting sqref="B810:B813">
    <cfRule type="duplicateValues" dxfId="9" priority="9"/>
  </conditionalFormatting>
  <conditionalFormatting sqref="A1:A813 A822:A1048576">
    <cfRule type="duplicateValues" dxfId="8" priority="8"/>
  </conditionalFormatting>
  <conditionalFormatting sqref="A814:A820">
    <cfRule type="duplicateValues" dxfId="7" priority="7"/>
  </conditionalFormatting>
  <conditionalFormatting sqref="B814:B820">
    <cfRule type="duplicateValues" dxfId="6" priority="6"/>
  </conditionalFormatting>
  <conditionalFormatting sqref="A814:A820">
    <cfRule type="duplicateValues" dxfId="5" priority="5"/>
  </conditionalFormatting>
  <conditionalFormatting sqref="A821">
    <cfRule type="duplicateValues" dxfId="4" priority="4"/>
  </conditionalFormatting>
  <conditionalFormatting sqref="A821">
    <cfRule type="duplicateValues" dxfId="3" priority="2"/>
  </conditionalFormatting>
  <conditionalFormatting sqref="B821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C1038420"/>
  <sheetViews>
    <sheetView tabSelected="1" zoomScale="86" zoomScaleNormal="86" workbookViewId="0">
      <pane ySplit="4" topLeftCell="A48" activePane="bottomLeft" state="frozen"/>
      <selection pane="bottomLeft" activeCell="L59" sqref="L59"/>
    </sheetView>
  </sheetViews>
  <sheetFormatPr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hidden="1" customWidth="1"/>
    <col min="5" max="5" width="13.42578125" style="75" bestFit="1" customWidth="1"/>
    <col min="6" max="6" width="11.7109375" style="44" hidden="1" customWidth="1"/>
    <col min="7" max="7" width="57.85546875" style="44" hidden="1" customWidth="1"/>
    <col min="8" max="11" width="5.85546875" style="44" hidden="1" customWidth="1"/>
    <col min="12" max="12" width="62" style="44" bestFit="1" customWidth="1"/>
    <col min="13" max="13" width="20.140625" style="102" bestFit="1" customWidth="1"/>
    <col min="14" max="14" width="18.85546875" style="102" bestFit="1" customWidth="1"/>
    <col min="15" max="15" width="42.5703125" style="102" hidden="1" customWidth="1"/>
    <col min="16" max="16" width="22.42578125" style="78" hidden="1" customWidth="1"/>
    <col min="17" max="17" width="52" style="69" bestFit="1" customWidth="1"/>
    <col min="18" max="16384" width="25.5703125" style="42"/>
  </cols>
  <sheetData>
    <row r="1" spans="1:23" ht="18" x14ac:dyDescent="0.25">
      <c r="A1" s="175" t="s">
        <v>2149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23" ht="18" x14ac:dyDescent="0.25">
      <c r="A2" s="172" t="s">
        <v>2146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23" ht="18.75" thickBot="1" x14ac:dyDescent="0.3">
      <c r="A3" s="178" t="s">
        <v>2683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23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3" ht="18" x14ac:dyDescent="0.25">
      <c r="A5" s="163" t="str">
        <f>VLOOKUP(E5,'LISTADO ATM'!$A$2:$C$902,3,0)</f>
        <v>DISTRITO NACIONAL</v>
      </c>
      <c r="B5" s="112" t="s">
        <v>2623</v>
      </c>
      <c r="C5" s="97">
        <v>44415.191064814811</v>
      </c>
      <c r="D5" s="97" t="s">
        <v>2176</v>
      </c>
      <c r="E5" s="141">
        <v>567</v>
      </c>
      <c r="F5" s="163" t="str">
        <f>VLOOKUP(E5,VIP!$A$2:$O14778,2,0)</f>
        <v>DRBR015</v>
      </c>
      <c r="G5" s="163" t="str">
        <f>VLOOKUP(E5,'LISTADO ATM'!$A$2:$B$901,2,0)</f>
        <v xml:space="preserve">ATM Oficina Máximo Gómez </v>
      </c>
      <c r="H5" s="163" t="str">
        <f>VLOOKUP(E5,VIP!$A$2:$O19739,7,FALSE)</f>
        <v>Si</v>
      </c>
      <c r="I5" s="163" t="str">
        <f>VLOOKUP(E5,VIP!$A$2:$O11704,8,FALSE)</f>
        <v>Si</v>
      </c>
      <c r="J5" s="163" t="str">
        <f>VLOOKUP(E5,VIP!$A$2:$O11654,8,FALSE)</f>
        <v>Si</v>
      </c>
      <c r="K5" s="163" t="str">
        <f>VLOOKUP(E5,VIP!$A$2:$O15228,6,0)</f>
        <v>NO</v>
      </c>
      <c r="L5" s="145" t="s">
        <v>2215</v>
      </c>
      <c r="M5" s="165" t="s">
        <v>2540</v>
      </c>
      <c r="N5" s="96" t="s">
        <v>2448</v>
      </c>
      <c r="O5" s="163" t="s">
        <v>2450</v>
      </c>
      <c r="P5" s="169"/>
      <c r="Q5" s="166">
        <v>44416.004861111112</v>
      </c>
    </row>
    <row r="6" spans="1:23" ht="18" x14ac:dyDescent="0.25">
      <c r="A6" s="164" t="str">
        <f>VLOOKUP(E6,'LISTADO ATM'!$A$2:$C$902,3,0)</f>
        <v>NORTE</v>
      </c>
      <c r="B6" s="112" t="s">
        <v>2680</v>
      </c>
      <c r="C6" s="97">
        <v>44415.883715277778</v>
      </c>
      <c r="D6" s="97" t="s">
        <v>2177</v>
      </c>
      <c r="E6" s="141">
        <v>638</v>
      </c>
      <c r="F6" s="164" t="str">
        <f>VLOOKUP(E6,VIP!$A$2:$O14819,2,0)</f>
        <v>DRBR638</v>
      </c>
      <c r="G6" s="164" t="str">
        <f>VLOOKUP(E6,'LISTADO ATM'!$A$2:$B$901,2,0)</f>
        <v xml:space="preserve">ATM S/M Yoma </v>
      </c>
      <c r="H6" s="164" t="str">
        <f>VLOOKUP(E6,VIP!$A$2:$O19780,7,FALSE)</f>
        <v>Si</v>
      </c>
      <c r="I6" s="164" t="str">
        <f>VLOOKUP(E6,VIP!$A$2:$O11745,8,FALSE)</f>
        <v>Si</v>
      </c>
      <c r="J6" s="164" t="str">
        <f>VLOOKUP(E6,VIP!$A$2:$O11695,8,FALSE)</f>
        <v>Si</v>
      </c>
      <c r="K6" s="164" t="str">
        <f>VLOOKUP(E6,VIP!$A$2:$O15269,6,0)</f>
        <v>NO</v>
      </c>
      <c r="L6" s="145" t="s">
        <v>2215</v>
      </c>
      <c r="M6" s="170" t="s">
        <v>2540</v>
      </c>
      <c r="N6" s="96" t="s">
        <v>2448</v>
      </c>
      <c r="O6" s="164" t="s">
        <v>2588</v>
      </c>
      <c r="P6" s="169"/>
      <c r="Q6" s="171">
        <v>44416.418055555558</v>
      </c>
      <c r="R6" s="44"/>
      <c r="S6" s="102"/>
      <c r="T6" s="102"/>
      <c r="U6" s="102"/>
      <c r="V6" s="78"/>
      <c r="W6" s="69"/>
    </row>
    <row r="7" spans="1:23" ht="18" x14ac:dyDescent="0.25">
      <c r="A7" s="164" t="str">
        <f>VLOOKUP(E7,'LISTADO ATM'!$A$2:$C$902,3,0)</f>
        <v>NORTE</v>
      </c>
      <c r="B7" s="112" t="s">
        <v>2614</v>
      </c>
      <c r="C7" s="97">
        <v>44412.851400462961</v>
      </c>
      <c r="D7" s="97" t="s">
        <v>2177</v>
      </c>
      <c r="E7" s="141">
        <v>276</v>
      </c>
      <c r="F7" s="164" t="str">
        <f>VLOOKUP(E7,VIP!$A$2:$O14895,2,0)</f>
        <v>DRBR276</v>
      </c>
      <c r="G7" s="164" t="str">
        <f>VLOOKUP(E7,'LISTADO ATM'!$A$2:$B$901,2,0)</f>
        <v xml:space="preserve">ATM UNP Las Guáranas (San Francisco) </v>
      </c>
      <c r="H7" s="164" t="str">
        <f>VLOOKUP(E7,VIP!$A$2:$O19856,7,FALSE)</f>
        <v>Si</v>
      </c>
      <c r="I7" s="164" t="str">
        <f>VLOOKUP(E7,VIP!$A$2:$O11821,8,FALSE)</f>
        <v>Si</v>
      </c>
      <c r="J7" s="164" t="str">
        <f>VLOOKUP(E7,VIP!$A$2:$O11771,8,FALSE)</f>
        <v>Si</v>
      </c>
      <c r="K7" s="164" t="str">
        <f>VLOOKUP(E7,VIP!$A$2:$O15345,6,0)</f>
        <v>NO</v>
      </c>
      <c r="L7" s="145" t="s">
        <v>2241</v>
      </c>
      <c r="M7" s="165" t="s">
        <v>2540</v>
      </c>
      <c r="N7" s="96" t="s">
        <v>2448</v>
      </c>
      <c r="O7" s="164" t="s">
        <v>2588</v>
      </c>
      <c r="P7" s="96"/>
      <c r="Q7" s="166">
        <v>44415.981249999997</v>
      </c>
      <c r="R7" s="44"/>
      <c r="S7" s="102"/>
      <c r="T7" s="102"/>
      <c r="U7" s="102"/>
      <c r="V7" s="78"/>
      <c r="W7" s="69"/>
    </row>
    <row r="8" spans="1:23" ht="18" x14ac:dyDescent="0.25">
      <c r="A8" s="164" t="str">
        <f>VLOOKUP(E8,'LISTADO ATM'!$A$2:$C$902,3,0)</f>
        <v>NORTE</v>
      </c>
      <c r="B8" s="112" t="s">
        <v>2682</v>
      </c>
      <c r="C8" s="97">
        <v>44415.880520833336</v>
      </c>
      <c r="D8" s="97" t="s">
        <v>2177</v>
      </c>
      <c r="E8" s="141">
        <v>93</v>
      </c>
      <c r="F8" s="164" t="str">
        <f>VLOOKUP(E8,VIP!$A$2:$O14822,2,0)</f>
        <v>DRBR093</v>
      </c>
      <c r="G8" s="164" t="str">
        <f>VLOOKUP(E8,'LISTADO ATM'!$A$2:$B$901,2,0)</f>
        <v xml:space="preserve">ATM Oficina Cotuí </v>
      </c>
      <c r="H8" s="164" t="str">
        <f>VLOOKUP(E8,VIP!$A$2:$O19783,7,FALSE)</f>
        <v>Si</v>
      </c>
      <c r="I8" s="164" t="str">
        <f>VLOOKUP(E8,VIP!$A$2:$O11748,8,FALSE)</f>
        <v>Si</v>
      </c>
      <c r="J8" s="164" t="str">
        <f>VLOOKUP(E8,VIP!$A$2:$O11698,8,FALSE)</f>
        <v>Si</v>
      </c>
      <c r="K8" s="164" t="str">
        <f>VLOOKUP(E8,VIP!$A$2:$O15272,6,0)</f>
        <v>SI</v>
      </c>
      <c r="L8" s="145" t="s">
        <v>2241</v>
      </c>
      <c r="M8" s="165" t="s">
        <v>2540</v>
      </c>
      <c r="N8" s="96" t="s">
        <v>2448</v>
      </c>
      <c r="O8" s="164" t="s">
        <v>2588</v>
      </c>
      <c r="P8" s="167"/>
      <c r="Q8" s="166">
        <v>44416.03402777778</v>
      </c>
      <c r="R8" s="44"/>
      <c r="S8" s="102"/>
      <c r="T8" s="102"/>
      <c r="U8" s="102"/>
      <c r="V8" s="78"/>
      <c r="W8" s="69"/>
    </row>
    <row r="9" spans="1:23" ht="18" x14ac:dyDescent="0.25">
      <c r="A9" s="164" t="str">
        <f>VLOOKUP(E9,'LISTADO ATM'!$A$2:$C$902,3,0)</f>
        <v>SUR</v>
      </c>
      <c r="B9" s="112" t="s">
        <v>2671</v>
      </c>
      <c r="C9" s="97">
        <v>44415.933587962965</v>
      </c>
      <c r="D9" s="97" t="s">
        <v>2176</v>
      </c>
      <c r="E9" s="141">
        <v>885</v>
      </c>
      <c r="F9" s="164" t="str">
        <f>VLOOKUP(E9,VIP!$A$2:$O14810,2,0)</f>
        <v>DRBR885</v>
      </c>
      <c r="G9" s="164" t="str">
        <f>VLOOKUP(E9,'LISTADO ATM'!$A$2:$B$901,2,0)</f>
        <v xml:space="preserve">ATM UNP Rancho Arriba </v>
      </c>
      <c r="H9" s="164" t="str">
        <f>VLOOKUP(E9,VIP!$A$2:$O19771,7,FALSE)</f>
        <v>Si</v>
      </c>
      <c r="I9" s="164" t="str">
        <f>VLOOKUP(E9,VIP!$A$2:$O11736,8,FALSE)</f>
        <v>Si</v>
      </c>
      <c r="J9" s="164" t="str">
        <f>VLOOKUP(E9,VIP!$A$2:$O11686,8,FALSE)</f>
        <v>Si</v>
      </c>
      <c r="K9" s="164" t="str">
        <f>VLOOKUP(E9,VIP!$A$2:$O15260,6,0)</f>
        <v>NO</v>
      </c>
      <c r="L9" s="145" t="s">
        <v>2241</v>
      </c>
      <c r="M9" s="170" t="s">
        <v>2540</v>
      </c>
      <c r="N9" s="96" t="s">
        <v>2448</v>
      </c>
      <c r="O9" s="164" t="s">
        <v>2450</v>
      </c>
      <c r="P9" s="169"/>
      <c r="Q9" s="171">
        <v>44416.317361111112</v>
      </c>
      <c r="R9" s="44"/>
      <c r="S9" s="102"/>
      <c r="T9" s="102"/>
      <c r="U9" s="102"/>
      <c r="V9" s="78"/>
      <c r="W9" s="69"/>
    </row>
    <row r="10" spans="1:23" ht="18" x14ac:dyDescent="0.25">
      <c r="A10" s="164" t="str">
        <f>VLOOKUP(E10,'LISTADO ATM'!$A$2:$C$902,3,0)</f>
        <v>NORTE</v>
      </c>
      <c r="B10" s="112" t="s">
        <v>2672</v>
      </c>
      <c r="C10" s="97">
        <v>44415.925636574073</v>
      </c>
      <c r="D10" s="97" t="s">
        <v>2177</v>
      </c>
      <c r="E10" s="141">
        <v>454</v>
      </c>
      <c r="F10" s="164" t="str">
        <f>VLOOKUP(E10,VIP!$A$2:$O14812,2,0)</f>
        <v>DRBR454</v>
      </c>
      <c r="G10" s="164" t="str">
        <f>VLOOKUP(E10,'LISTADO ATM'!$A$2:$B$901,2,0)</f>
        <v>ATM Partido Dajabón</v>
      </c>
      <c r="H10" s="164" t="str">
        <f>VLOOKUP(E10,VIP!$A$2:$O19773,7,FALSE)</f>
        <v>Si</v>
      </c>
      <c r="I10" s="164" t="str">
        <f>VLOOKUP(E10,VIP!$A$2:$O11738,8,FALSE)</f>
        <v>Si</v>
      </c>
      <c r="J10" s="164" t="str">
        <f>VLOOKUP(E10,VIP!$A$2:$O11688,8,FALSE)</f>
        <v>Si</v>
      </c>
      <c r="K10" s="164" t="str">
        <f>VLOOKUP(E10,VIP!$A$2:$O15262,6,0)</f>
        <v>NO</v>
      </c>
      <c r="L10" s="145" t="s">
        <v>2625</v>
      </c>
      <c r="M10" s="170" t="s">
        <v>2540</v>
      </c>
      <c r="N10" s="96" t="s">
        <v>2448</v>
      </c>
      <c r="O10" s="164" t="s">
        <v>2588</v>
      </c>
      <c r="P10" s="169"/>
      <c r="Q10" s="171">
        <v>44416.415277777778</v>
      </c>
      <c r="R10" s="44"/>
      <c r="S10" s="102"/>
      <c r="T10" s="102"/>
      <c r="U10" s="102"/>
      <c r="V10" s="78"/>
      <c r="W10" s="69"/>
    </row>
    <row r="11" spans="1:23" ht="18" x14ac:dyDescent="0.25">
      <c r="A11" s="164" t="str">
        <f>VLOOKUP(E11,'LISTADO ATM'!$A$2:$C$902,3,0)</f>
        <v>DISTRITO NACIONAL</v>
      </c>
      <c r="B11" s="112" t="s">
        <v>2629</v>
      </c>
      <c r="C11" s="97">
        <v>44415.489710648151</v>
      </c>
      <c r="D11" s="97" t="s">
        <v>2176</v>
      </c>
      <c r="E11" s="141">
        <v>264</v>
      </c>
      <c r="F11" s="164" t="str">
        <f>VLOOKUP(E11,VIP!$A$2:$O14796,2,0)</f>
        <v>DRBR264</v>
      </c>
      <c r="G11" s="164" t="str">
        <f>VLOOKUP(E11,'LISTADO ATM'!$A$2:$B$901,2,0)</f>
        <v xml:space="preserve">ATM S/M Nacional Independencia </v>
      </c>
      <c r="H11" s="164" t="str">
        <f>VLOOKUP(E11,VIP!$A$2:$O19757,7,FALSE)</f>
        <v>Si</v>
      </c>
      <c r="I11" s="164" t="str">
        <f>VLOOKUP(E11,VIP!$A$2:$O11722,8,FALSE)</f>
        <v>Si</v>
      </c>
      <c r="J11" s="164" t="str">
        <f>VLOOKUP(E11,VIP!$A$2:$O11672,8,FALSE)</f>
        <v>Si</v>
      </c>
      <c r="K11" s="164" t="str">
        <f>VLOOKUP(E11,VIP!$A$2:$O15246,6,0)</f>
        <v>SI</v>
      </c>
      <c r="L11" s="145" t="s">
        <v>2460</v>
      </c>
      <c r="M11" s="170" t="s">
        <v>2540</v>
      </c>
      <c r="N11" s="96" t="s">
        <v>2448</v>
      </c>
      <c r="O11" s="164" t="s">
        <v>2450</v>
      </c>
      <c r="P11" s="164"/>
      <c r="Q11" s="171">
        <v>44416.422222222223</v>
      </c>
      <c r="R11" s="44"/>
      <c r="S11" s="102"/>
      <c r="T11" s="102"/>
      <c r="U11" s="102"/>
      <c r="V11" s="78"/>
      <c r="W11" s="69"/>
    </row>
    <row r="12" spans="1:23" ht="18" x14ac:dyDescent="0.25">
      <c r="A12" s="164" t="str">
        <f>VLOOKUP(E12,'LISTADO ATM'!$A$2:$C$902,3,0)</f>
        <v>DISTRITO NACIONAL</v>
      </c>
      <c r="B12" s="112">
        <v>3335981850</v>
      </c>
      <c r="C12" s="97">
        <v>44416.352581018517</v>
      </c>
      <c r="D12" s="97" t="s">
        <v>2176</v>
      </c>
      <c r="E12" s="141">
        <v>149</v>
      </c>
      <c r="F12" s="164" t="str">
        <f>VLOOKUP(E12,VIP!$A$2:$O14816,2,0)</f>
        <v>DRBR149</v>
      </c>
      <c r="G12" s="164" t="str">
        <f>VLOOKUP(E12,'LISTADO ATM'!$A$2:$B$901,2,0)</f>
        <v>ATM Estación Metro Concepción</v>
      </c>
      <c r="H12" s="164" t="str">
        <f>VLOOKUP(E12,VIP!$A$2:$O19777,7,FALSE)</f>
        <v>N/A</v>
      </c>
      <c r="I12" s="164" t="str">
        <f>VLOOKUP(E12,VIP!$A$2:$O11742,8,FALSE)</f>
        <v>N/A</v>
      </c>
      <c r="J12" s="164" t="str">
        <f>VLOOKUP(E12,VIP!$A$2:$O11692,8,FALSE)</f>
        <v>N/A</v>
      </c>
      <c r="K12" s="164" t="str">
        <f>VLOOKUP(E12,VIP!$A$2:$O15266,6,0)</f>
        <v>N/A</v>
      </c>
      <c r="L12" s="145" t="s">
        <v>2460</v>
      </c>
      <c r="M12" s="170" t="s">
        <v>2540</v>
      </c>
      <c r="N12" s="96" t="s">
        <v>2448</v>
      </c>
      <c r="O12" s="164" t="s">
        <v>2450</v>
      </c>
      <c r="P12" s="168"/>
      <c r="Q12" s="171">
        <v>44416.406944444447</v>
      </c>
      <c r="R12" s="44"/>
      <c r="S12" s="102"/>
      <c r="T12" s="102"/>
      <c r="U12" s="102"/>
      <c r="V12" s="78"/>
      <c r="W12" s="69"/>
    </row>
    <row r="13" spans="1:23" ht="18" x14ac:dyDescent="0.25">
      <c r="A13" s="164" t="str">
        <f>VLOOKUP(E13,'LISTADO ATM'!$A$2:$C$902,3,0)</f>
        <v>DISTRITO NACIONAL</v>
      </c>
      <c r="B13" s="112" t="s">
        <v>2615</v>
      </c>
      <c r="C13" s="97">
        <v>44413.430150462962</v>
      </c>
      <c r="D13" s="97" t="s">
        <v>2176</v>
      </c>
      <c r="E13" s="141">
        <v>551</v>
      </c>
      <c r="F13" s="164" t="str">
        <f>VLOOKUP(E13,VIP!$A$2:$O14885,2,0)</f>
        <v>DRBR01C</v>
      </c>
      <c r="G13" s="164" t="str">
        <f>VLOOKUP(E13,'LISTADO ATM'!$A$2:$B$901,2,0)</f>
        <v xml:space="preserve">ATM Oficina Padre Castellanos </v>
      </c>
      <c r="H13" s="164" t="str">
        <f>VLOOKUP(E13,VIP!$A$2:$O19846,7,FALSE)</f>
        <v>Si</v>
      </c>
      <c r="I13" s="164" t="str">
        <f>VLOOKUP(E13,VIP!$A$2:$O11811,8,FALSE)</f>
        <v>Si</v>
      </c>
      <c r="J13" s="164" t="str">
        <f>VLOOKUP(E13,VIP!$A$2:$O11761,8,FALSE)</f>
        <v>Si</v>
      </c>
      <c r="K13" s="164" t="str">
        <f>VLOOKUP(E13,VIP!$A$2:$O15335,6,0)</f>
        <v>NO</v>
      </c>
      <c r="L13" s="145" t="s">
        <v>2215</v>
      </c>
      <c r="M13" s="96" t="s">
        <v>2441</v>
      </c>
      <c r="N13" s="96" t="s">
        <v>2448</v>
      </c>
      <c r="O13" s="164" t="s">
        <v>2450</v>
      </c>
      <c r="P13" s="96"/>
      <c r="Q13" s="96" t="s">
        <v>2215</v>
      </c>
      <c r="R13" s="44"/>
      <c r="S13" s="102"/>
      <c r="T13" s="102"/>
      <c r="U13" s="102"/>
      <c r="V13" s="78"/>
      <c r="W13" s="69"/>
    </row>
    <row r="14" spans="1:23" ht="18" x14ac:dyDescent="0.25">
      <c r="A14" s="164" t="str">
        <f>VLOOKUP(E14,'LISTADO ATM'!$A$2:$C$902,3,0)</f>
        <v>DISTRITO NACIONAL</v>
      </c>
      <c r="B14" s="112" t="s">
        <v>2630</v>
      </c>
      <c r="C14" s="97">
        <v>44415.490763888891</v>
      </c>
      <c r="D14" s="97" t="s">
        <v>2176</v>
      </c>
      <c r="E14" s="141">
        <v>536</v>
      </c>
      <c r="F14" s="164" t="str">
        <f>VLOOKUP(E14,VIP!$A$2:$O14797,2,0)</f>
        <v>DRBR509</v>
      </c>
      <c r="G14" s="164" t="str">
        <f>VLOOKUP(E14,'LISTADO ATM'!$A$2:$B$901,2,0)</f>
        <v xml:space="preserve">ATM Super Lama San Isidro </v>
      </c>
      <c r="H14" s="164" t="str">
        <f>VLOOKUP(E14,VIP!$A$2:$O19758,7,FALSE)</f>
        <v>Si</v>
      </c>
      <c r="I14" s="164" t="str">
        <f>VLOOKUP(E14,VIP!$A$2:$O11723,8,FALSE)</f>
        <v>Si</v>
      </c>
      <c r="J14" s="164" t="str">
        <f>VLOOKUP(E14,VIP!$A$2:$O11673,8,FALSE)</f>
        <v>Si</v>
      </c>
      <c r="K14" s="164" t="str">
        <f>VLOOKUP(E14,VIP!$A$2:$O15247,6,0)</f>
        <v>NO</v>
      </c>
      <c r="L14" s="145" t="s">
        <v>2215</v>
      </c>
      <c r="M14" s="96" t="s">
        <v>2441</v>
      </c>
      <c r="N14" s="96" t="s">
        <v>2448</v>
      </c>
      <c r="O14" s="164" t="s">
        <v>2450</v>
      </c>
      <c r="P14" s="169"/>
      <c r="Q14" s="96" t="s">
        <v>2215</v>
      </c>
      <c r="R14" s="44"/>
      <c r="S14" s="102"/>
      <c r="T14" s="102"/>
      <c r="U14" s="102"/>
      <c r="V14" s="78"/>
      <c r="W14" s="69"/>
    </row>
    <row r="15" spans="1:23" ht="18" x14ac:dyDescent="0.25">
      <c r="A15" s="164" t="str">
        <f>VLOOKUP(E15,'LISTADO ATM'!$A$2:$C$902,3,0)</f>
        <v>DISTRITO NACIONAL</v>
      </c>
      <c r="B15" s="112" t="s">
        <v>2631</v>
      </c>
      <c r="C15" s="97">
        <v>44415.491238425922</v>
      </c>
      <c r="D15" s="97" t="s">
        <v>2176</v>
      </c>
      <c r="E15" s="141">
        <v>542</v>
      </c>
      <c r="F15" s="164" t="str">
        <f>VLOOKUP(E15,VIP!$A$2:$O14798,2,0)</f>
        <v>DRBR542</v>
      </c>
      <c r="G15" s="164" t="str">
        <f>VLOOKUP(E15,'LISTADO ATM'!$A$2:$B$901,2,0)</f>
        <v>ATM S/M la Cadena Carretera Mella</v>
      </c>
      <c r="H15" s="164" t="str">
        <f>VLOOKUP(E15,VIP!$A$2:$O19759,7,FALSE)</f>
        <v>NO</v>
      </c>
      <c r="I15" s="164" t="str">
        <f>VLOOKUP(E15,VIP!$A$2:$O11724,8,FALSE)</f>
        <v>SI</v>
      </c>
      <c r="J15" s="164" t="str">
        <f>VLOOKUP(E15,VIP!$A$2:$O11674,8,FALSE)</f>
        <v>SI</v>
      </c>
      <c r="K15" s="164" t="str">
        <f>VLOOKUP(E15,VIP!$A$2:$O15248,6,0)</f>
        <v>NO</v>
      </c>
      <c r="L15" s="145" t="s">
        <v>2215</v>
      </c>
      <c r="M15" s="96" t="s">
        <v>2441</v>
      </c>
      <c r="N15" s="96" t="s">
        <v>2448</v>
      </c>
      <c r="O15" s="164" t="s">
        <v>2450</v>
      </c>
      <c r="P15" s="169"/>
      <c r="Q15" s="96" t="s">
        <v>2215</v>
      </c>
      <c r="R15" s="44"/>
      <c r="S15" s="102"/>
      <c r="T15" s="102"/>
      <c r="U15" s="102"/>
      <c r="V15" s="78"/>
      <c r="W15" s="69"/>
    </row>
    <row r="16" spans="1:23" ht="18" x14ac:dyDescent="0.25">
      <c r="A16" s="164" t="str">
        <f>VLOOKUP(E16,'LISTADO ATM'!$A$2:$C$902,3,0)</f>
        <v>NORTE</v>
      </c>
      <c r="B16" s="112" t="s">
        <v>2659</v>
      </c>
      <c r="C16" s="97">
        <v>44415.703923611109</v>
      </c>
      <c r="D16" s="97" t="s">
        <v>2177</v>
      </c>
      <c r="E16" s="141">
        <v>756</v>
      </c>
      <c r="F16" s="164" t="str">
        <f>VLOOKUP(E16,VIP!$A$2:$O14837,2,0)</f>
        <v>DRBR756</v>
      </c>
      <c r="G16" s="164" t="str">
        <f>VLOOKUP(E16,'LISTADO ATM'!$A$2:$B$901,2,0)</f>
        <v xml:space="preserve">ATM UNP Villa La Mata (Cotuí) </v>
      </c>
      <c r="H16" s="164" t="str">
        <f>VLOOKUP(E16,VIP!$A$2:$O19798,7,FALSE)</f>
        <v>Si</v>
      </c>
      <c r="I16" s="164" t="str">
        <f>VLOOKUP(E16,VIP!$A$2:$O11763,8,FALSE)</f>
        <v>Si</v>
      </c>
      <c r="J16" s="164" t="str">
        <f>VLOOKUP(E16,VIP!$A$2:$O11713,8,FALSE)</f>
        <v>Si</v>
      </c>
      <c r="K16" s="164" t="str">
        <f>VLOOKUP(E16,VIP!$A$2:$O15287,6,0)</f>
        <v>NO</v>
      </c>
      <c r="L16" s="145" t="s">
        <v>2215</v>
      </c>
      <c r="M16" s="96" t="s">
        <v>2441</v>
      </c>
      <c r="N16" s="96" t="s">
        <v>2448</v>
      </c>
      <c r="O16" s="164" t="s">
        <v>2588</v>
      </c>
      <c r="P16" s="169"/>
      <c r="Q16" s="96" t="s">
        <v>2215</v>
      </c>
      <c r="R16" s="44"/>
      <c r="S16" s="102"/>
      <c r="T16" s="102"/>
      <c r="U16" s="102"/>
      <c r="V16" s="78"/>
      <c r="W16" s="69"/>
    </row>
    <row r="17" spans="1:23" ht="18" x14ac:dyDescent="0.25">
      <c r="A17" s="164" t="str">
        <f>VLOOKUP(E17,'LISTADO ATM'!$A$2:$C$902,3,0)</f>
        <v>ESTE</v>
      </c>
      <c r="B17" s="112" t="s">
        <v>2681</v>
      </c>
      <c r="C17" s="97">
        <v>44415.883321759262</v>
      </c>
      <c r="D17" s="97" t="s">
        <v>2176</v>
      </c>
      <c r="E17" s="141">
        <v>933</v>
      </c>
      <c r="F17" s="164" t="str">
        <f>VLOOKUP(E17,VIP!$A$2:$O14820,2,0)</f>
        <v>DRBR933</v>
      </c>
      <c r="G17" s="164" t="str">
        <f>VLOOKUP(E17,'LISTADO ATM'!$A$2:$B$901,2,0)</f>
        <v>ATM Hotel Dreams Punta Cana II</v>
      </c>
      <c r="H17" s="164" t="str">
        <f>VLOOKUP(E17,VIP!$A$2:$O19781,7,FALSE)</f>
        <v>Si</v>
      </c>
      <c r="I17" s="164" t="str">
        <f>VLOOKUP(E17,VIP!$A$2:$O11746,8,FALSE)</f>
        <v>Si</v>
      </c>
      <c r="J17" s="164" t="str">
        <f>VLOOKUP(E17,VIP!$A$2:$O11696,8,FALSE)</f>
        <v>Si</v>
      </c>
      <c r="K17" s="164" t="str">
        <f>VLOOKUP(E17,VIP!$A$2:$O15270,6,0)</f>
        <v>NO</v>
      </c>
      <c r="L17" s="145" t="s">
        <v>2215</v>
      </c>
      <c r="M17" s="96" t="s">
        <v>2441</v>
      </c>
      <c r="N17" s="96" t="s">
        <v>2448</v>
      </c>
      <c r="O17" s="164" t="s">
        <v>2450</v>
      </c>
      <c r="P17" s="167"/>
      <c r="Q17" s="96" t="s">
        <v>2215</v>
      </c>
      <c r="R17" s="44"/>
      <c r="S17" s="102"/>
      <c r="T17" s="102"/>
      <c r="U17" s="102"/>
      <c r="V17" s="78"/>
      <c r="W17" s="69"/>
    </row>
    <row r="18" spans="1:23" ht="18" x14ac:dyDescent="0.25">
      <c r="A18" s="164" t="str">
        <f>VLOOKUP(E18,'LISTADO ATM'!$A$2:$C$902,3,0)</f>
        <v>DISTRITO NACIONAL</v>
      </c>
      <c r="B18" s="112" t="s">
        <v>2679</v>
      </c>
      <c r="C18" s="97">
        <v>44415.884143518517</v>
      </c>
      <c r="D18" s="97" t="s">
        <v>2176</v>
      </c>
      <c r="E18" s="141">
        <v>234</v>
      </c>
      <c r="F18" s="164" t="str">
        <f>VLOOKUP(E18,VIP!$A$2:$O14818,2,0)</f>
        <v>DRBR234</v>
      </c>
      <c r="G18" s="164" t="str">
        <f>VLOOKUP(E18,'LISTADO ATM'!$A$2:$B$901,2,0)</f>
        <v xml:space="preserve">ATM Oficina Boca Chica I </v>
      </c>
      <c r="H18" s="164" t="str">
        <f>VLOOKUP(E18,VIP!$A$2:$O19779,7,FALSE)</f>
        <v>Si</v>
      </c>
      <c r="I18" s="164" t="str">
        <f>VLOOKUP(E18,VIP!$A$2:$O11744,8,FALSE)</f>
        <v>Si</v>
      </c>
      <c r="J18" s="164" t="str">
        <f>VLOOKUP(E18,VIP!$A$2:$O11694,8,FALSE)</f>
        <v>Si</v>
      </c>
      <c r="K18" s="164" t="str">
        <f>VLOOKUP(E18,VIP!$A$2:$O15268,6,0)</f>
        <v>NO</v>
      </c>
      <c r="L18" s="145" t="s">
        <v>2215</v>
      </c>
      <c r="M18" s="96" t="s">
        <v>2441</v>
      </c>
      <c r="N18" s="96" t="s">
        <v>2448</v>
      </c>
      <c r="O18" s="164" t="s">
        <v>2450</v>
      </c>
      <c r="P18" s="164"/>
      <c r="Q18" s="96" t="s">
        <v>2215</v>
      </c>
      <c r="R18" s="44"/>
      <c r="S18" s="102"/>
      <c r="T18" s="102"/>
      <c r="U18" s="102"/>
      <c r="V18" s="78"/>
      <c r="W18" s="69"/>
    </row>
    <row r="19" spans="1:23" ht="18" x14ac:dyDescent="0.25">
      <c r="A19" s="164" t="str">
        <f>VLOOKUP(E19,'LISTADO ATM'!$A$2:$C$902,3,0)</f>
        <v>NORTE</v>
      </c>
      <c r="B19" s="112" t="s">
        <v>2678</v>
      </c>
      <c r="C19" s="97">
        <v>44415.884548611109</v>
      </c>
      <c r="D19" s="97" t="s">
        <v>2177</v>
      </c>
      <c r="E19" s="141">
        <v>40</v>
      </c>
      <c r="F19" s="164" t="str">
        <f>VLOOKUP(E19,VIP!$A$2:$O14817,2,0)</f>
        <v>DRBR040</v>
      </c>
      <c r="G19" s="164" t="str">
        <f>VLOOKUP(E19,'LISTADO ATM'!$A$2:$B$901,2,0)</f>
        <v xml:space="preserve">ATM Oficina El Puñal </v>
      </c>
      <c r="H19" s="164" t="str">
        <f>VLOOKUP(E19,VIP!$A$2:$O19778,7,FALSE)</f>
        <v>Si</v>
      </c>
      <c r="I19" s="164" t="str">
        <f>VLOOKUP(E19,VIP!$A$2:$O11743,8,FALSE)</f>
        <v>Si</v>
      </c>
      <c r="J19" s="164" t="str">
        <f>VLOOKUP(E19,VIP!$A$2:$O11693,8,FALSE)</f>
        <v>Si</v>
      </c>
      <c r="K19" s="164" t="str">
        <f>VLOOKUP(E19,VIP!$A$2:$O15267,6,0)</f>
        <v>NO</v>
      </c>
      <c r="L19" s="145" t="s">
        <v>2215</v>
      </c>
      <c r="M19" s="96" t="s">
        <v>2441</v>
      </c>
      <c r="N19" s="96" t="s">
        <v>2448</v>
      </c>
      <c r="O19" s="164" t="s">
        <v>2588</v>
      </c>
      <c r="P19" s="164"/>
      <c r="Q19" s="96" t="s">
        <v>2215</v>
      </c>
      <c r="R19" s="44"/>
      <c r="S19" s="102"/>
      <c r="T19" s="102"/>
      <c r="U19" s="102"/>
      <c r="V19" s="78"/>
      <c r="W19" s="69"/>
    </row>
    <row r="20" spans="1:23" ht="18" x14ac:dyDescent="0.25">
      <c r="A20" s="164" t="str">
        <f>VLOOKUP(E20,'LISTADO ATM'!$A$2:$C$902,3,0)</f>
        <v>ESTE</v>
      </c>
      <c r="B20" s="112">
        <v>3335981856</v>
      </c>
      <c r="C20" s="97">
        <v>44416.391145833331</v>
      </c>
      <c r="D20" s="97" t="s">
        <v>2176</v>
      </c>
      <c r="E20" s="141">
        <v>795</v>
      </c>
      <c r="F20" s="164" t="str">
        <f>VLOOKUP(E20,VIP!$A$2:$O14812,2,0)</f>
        <v>DRBR795</v>
      </c>
      <c r="G20" s="164" t="str">
        <f>VLOOKUP(E20,'LISTADO ATM'!$A$2:$B$901,2,0)</f>
        <v xml:space="preserve">ATM UNP Guaymate (La Romana) </v>
      </c>
      <c r="H20" s="164" t="str">
        <f>VLOOKUP(E20,VIP!$A$2:$O19773,7,FALSE)</f>
        <v>Si</v>
      </c>
      <c r="I20" s="164" t="str">
        <f>VLOOKUP(E20,VIP!$A$2:$O11738,8,FALSE)</f>
        <v>Si</v>
      </c>
      <c r="J20" s="164" t="str">
        <f>VLOOKUP(E20,VIP!$A$2:$O11688,8,FALSE)</f>
        <v>Si</v>
      </c>
      <c r="K20" s="164" t="str">
        <f>VLOOKUP(E20,VIP!$A$2:$O15262,6,0)</f>
        <v>NO</v>
      </c>
      <c r="L20" s="145" t="s">
        <v>2215</v>
      </c>
      <c r="M20" s="96" t="s">
        <v>2441</v>
      </c>
      <c r="N20" s="96" t="s">
        <v>2448</v>
      </c>
      <c r="O20" s="164" t="s">
        <v>2450</v>
      </c>
      <c r="P20" s="164"/>
      <c r="Q20" s="96" t="s">
        <v>2215</v>
      </c>
      <c r="R20" s="44"/>
      <c r="S20" s="102"/>
      <c r="T20" s="102"/>
      <c r="U20" s="102"/>
      <c r="V20" s="78"/>
      <c r="W20" s="69"/>
    </row>
    <row r="21" spans="1:23" ht="18" x14ac:dyDescent="0.25">
      <c r="A21" s="164" t="str">
        <f>VLOOKUP(E21,'LISTADO ATM'!$A$2:$C$902,3,0)</f>
        <v>DISTRITO NACIONAL</v>
      </c>
      <c r="B21" s="112">
        <v>3335981857</v>
      </c>
      <c r="C21" s="97">
        <v>44416.392824074072</v>
      </c>
      <c r="D21" s="97" t="s">
        <v>2176</v>
      </c>
      <c r="E21" s="141">
        <v>545</v>
      </c>
      <c r="F21" s="164" t="str">
        <f>VLOOKUP(E21,VIP!$A$2:$O14811,2,0)</f>
        <v>DRBR995</v>
      </c>
      <c r="G21" s="164" t="str">
        <f>VLOOKUP(E21,'LISTADO ATM'!$A$2:$B$901,2,0)</f>
        <v xml:space="preserve">ATM Oficina Isabel La Católica II  </v>
      </c>
      <c r="H21" s="164" t="str">
        <f>VLOOKUP(E21,VIP!$A$2:$O19772,7,FALSE)</f>
        <v>Si</v>
      </c>
      <c r="I21" s="164" t="str">
        <f>VLOOKUP(E21,VIP!$A$2:$O11737,8,FALSE)</f>
        <v>Si</v>
      </c>
      <c r="J21" s="164" t="str">
        <f>VLOOKUP(E21,VIP!$A$2:$O11687,8,FALSE)</f>
        <v>Si</v>
      </c>
      <c r="K21" s="164" t="str">
        <f>VLOOKUP(E21,VIP!$A$2:$O15261,6,0)</f>
        <v>NO</v>
      </c>
      <c r="L21" s="145" t="s">
        <v>2215</v>
      </c>
      <c r="M21" s="96" t="s">
        <v>2441</v>
      </c>
      <c r="N21" s="96" t="s">
        <v>2448</v>
      </c>
      <c r="O21" s="164" t="s">
        <v>2450</v>
      </c>
      <c r="P21" s="167"/>
      <c r="Q21" s="96" t="s">
        <v>2215</v>
      </c>
      <c r="R21" s="44"/>
      <c r="S21" s="102"/>
      <c r="T21" s="102"/>
      <c r="U21" s="102"/>
      <c r="V21" s="78"/>
      <c r="W21" s="69"/>
    </row>
    <row r="22" spans="1:23" ht="18" x14ac:dyDescent="0.25">
      <c r="A22" s="164" t="str">
        <f>VLOOKUP(E22,'LISTADO ATM'!$A$2:$C$902,3,0)</f>
        <v>ESTE</v>
      </c>
      <c r="B22" s="112" t="s">
        <v>2618</v>
      </c>
      <c r="C22" s="97">
        <v>44414.637499999997</v>
      </c>
      <c r="D22" s="97" t="s">
        <v>2176</v>
      </c>
      <c r="E22" s="141">
        <v>838</v>
      </c>
      <c r="F22" s="164" t="str">
        <f>VLOOKUP(E22,VIP!$A$2:$O14769,2,0)</f>
        <v>DRBR838</v>
      </c>
      <c r="G22" s="164" t="str">
        <f>VLOOKUP(E22,'LISTADO ATM'!$A$2:$B$901,2,0)</f>
        <v xml:space="preserve">ATM UNP Consuelo </v>
      </c>
      <c r="H22" s="164" t="str">
        <f>VLOOKUP(E22,VIP!$A$2:$O19730,7,FALSE)</f>
        <v>Si</v>
      </c>
      <c r="I22" s="164" t="str">
        <f>VLOOKUP(E22,VIP!$A$2:$O11695,8,FALSE)</f>
        <v>Si</v>
      </c>
      <c r="J22" s="164" t="str">
        <f>VLOOKUP(E22,VIP!$A$2:$O11645,8,FALSE)</f>
        <v>Si</v>
      </c>
      <c r="K22" s="164" t="str">
        <f>VLOOKUP(E22,VIP!$A$2:$O15219,6,0)</f>
        <v>NO</v>
      </c>
      <c r="L22" s="145" t="s">
        <v>2241</v>
      </c>
      <c r="M22" s="96" t="s">
        <v>2441</v>
      </c>
      <c r="N22" s="96" t="s">
        <v>2448</v>
      </c>
      <c r="O22" s="164" t="s">
        <v>2450</v>
      </c>
      <c r="P22" s="164"/>
      <c r="Q22" s="96" t="s">
        <v>2241</v>
      </c>
      <c r="R22" s="44"/>
      <c r="S22" s="102"/>
      <c r="T22" s="102"/>
      <c r="U22" s="102"/>
      <c r="V22" s="78"/>
      <c r="W22" s="69"/>
    </row>
    <row r="23" spans="1:23" ht="18" x14ac:dyDescent="0.25">
      <c r="A23" s="164" t="str">
        <f>VLOOKUP(E23,'LISTADO ATM'!$A$2:$C$902,3,0)</f>
        <v>NORTE</v>
      </c>
      <c r="B23" s="112" t="s">
        <v>2621</v>
      </c>
      <c r="C23" s="97">
        <v>44414.842523148145</v>
      </c>
      <c r="D23" s="97" t="s">
        <v>2177</v>
      </c>
      <c r="E23" s="141">
        <v>763</v>
      </c>
      <c r="F23" s="164" t="str">
        <f>VLOOKUP(E23,VIP!$A$2:$O14786,2,0)</f>
        <v>DRBR439</v>
      </c>
      <c r="G23" s="164" t="str">
        <f>VLOOKUP(E23,'LISTADO ATM'!$A$2:$B$901,2,0)</f>
        <v xml:space="preserve">ATM UNP Montellano </v>
      </c>
      <c r="H23" s="164" t="str">
        <f>VLOOKUP(E23,VIP!$A$2:$O19747,7,FALSE)</f>
        <v>Si</v>
      </c>
      <c r="I23" s="164" t="str">
        <f>VLOOKUP(E23,VIP!$A$2:$O11712,8,FALSE)</f>
        <v>Si</v>
      </c>
      <c r="J23" s="164" t="str">
        <f>VLOOKUP(E23,VIP!$A$2:$O11662,8,FALSE)</f>
        <v>Si</v>
      </c>
      <c r="K23" s="164" t="str">
        <f>VLOOKUP(E23,VIP!$A$2:$O15236,6,0)</f>
        <v>NO</v>
      </c>
      <c r="L23" s="145" t="s">
        <v>2241</v>
      </c>
      <c r="M23" s="96" t="s">
        <v>2441</v>
      </c>
      <c r="N23" s="96" t="s">
        <v>2448</v>
      </c>
      <c r="O23" s="164" t="s">
        <v>2588</v>
      </c>
      <c r="P23" s="164"/>
      <c r="Q23" s="96" t="s">
        <v>2241</v>
      </c>
      <c r="R23" s="44"/>
      <c r="S23" s="102"/>
      <c r="T23" s="102"/>
      <c r="U23" s="102"/>
      <c r="V23" s="78"/>
      <c r="W23" s="69"/>
    </row>
    <row r="24" spans="1:23" ht="18" x14ac:dyDescent="0.25">
      <c r="A24" s="164" t="str">
        <f>VLOOKUP(E24,'LISTADO ATM'!$A$2:$C$902,3,0)</f>
        <v>DISTRITO NACIONAL</v>
      </c>
      <c r="B24" s="112" t="s">
        <v>2622</v>
      </c>
      <c r="C24" s="97">
        <v>44415.191817129627</v>
      </c>
      <c r="D24" s="97" t="s">
        <v>2176</v>
      </c>
      <c r="E24" s="141">
        <v>564</v>
      </c>
      <c r="F24" s="164" t="str">
        <f>VLOOKUP(E24,VIP!$A$2:$O14777,2,0)</f>
        <v>DRBR168</v>
      </c>
      <c r="G24" s="164" t="str">
        <f>VLOOKUP(E24,'LISTADO ATM'!$A$2:$B$901,2,0)</f>
        <v xml:space="preserve">ATM Ministerio de Agricultura </v>
      </c>
      <c r="H24" s="164" t="str">
        <f>VLOOKUP(E24,VIP!$A$2:$O19738,7,FALSE)</f>
        <v>Si</v>
      </c>
      <c r="I24" s="164" t="str">
        <f>VLOOKUP(E24,VIP!$A$2:$O11703,8,FALSE)</f>
        <v>Si</v>
      </c>
      <c r="J24" s="164" t="str">
        <f>VLOOKUP(E24,VIP!$A$2:$O11653,8,FALSE)</f>
        <v>Si</v>
      </c>
      <c r="K24" s="164" t="str">
        <f>VLOOKUP(E24,VIP!$A$2:$O15227,6,0)</f>
        <v>NO</v>
      </c>
      <c r="L24" s="145" t="s">
        <v>2241</v>
      </c>
      <c r="M24" s="96" t="s">
        <v>2441</v>
      </c>
      <c r="N24" s="96" t="s">
        <v>2448</v>
      </c>
      <c r="O24" s="164" t="s">
        <v>2450</v>
      </c>
      <c r="P24" s="164"/>
      <c r="Q24" s="96" t="s">
        <v>2241</v>
      </c>
      <c r="R24" s="44"/>
      <c r="S24" s="102"/>
      <c r="T24" s="102"/>
      <c r="U24" s="102"/>
      <c r="V24" s="78"/>
      <c r="W24" s="69"/>
    </row>
    <row r="25" spans="1:23" ht="18" x14ac:dyDescent="0.25">
      <c r="A25" s="164" t="str">
        <f>VLOOKUP(E25,'LISTADO ATM'!$A$2:$C$902,3,0)</f>
        <v>DISTRITO NACIONAL</v>
      </c>
      <c r="B25" s="112" t="s">
        <v>2658</v>
      </c>
      <c r="C25" s="97">
        <v>44415.728981481479</v>
      </c>
      <c r="D25" s="97" t="s">
        <v>2176</v>
      </c>
      <c r="E25" s="141">
        <v>498</v>
      </c>
      <c r="F25" s="164" t="str">
        <f>VLOOKUP(E25,VIP!$A$2:$O14832,2,0)</f>
        <v>DRBR498</v>
      </c>
      <c r="G25" s="164" t="str">
        <f>VLOOKUP(E25,'LISTADO ATM'!$A$2:$B$901,2,0)</f>
        <v xml:space="preserve">ATM Estación Sunix 27 de Febrero </v>
      </c>
      <c r="H25" s="164" t="str">
        <f>VLOOKUP(E25,VIP!$A$2:$O19793,7,FALSE)</f>
        <v>Si</v>
      </c>
      <c r="I25" s="164" t="str">
        <f>VLOOKUP(E25,VIP!$A$2:$O11758,8,FALSE)</f>
        <v>Si</v>
      </c>
      <c r="J25" s="164" t="str">
        <f>VLOOKUP(E25,VIP!$A$2:$O11708,8,FALSE)</f>
        <v>Si</v>
      </c>
      <c r="K25" s="164" t="str">
        <f>VLOOKUP(E25,VIP!$A$2:$O15282,6,0)</f>
        <v>NO</v>
      </c>
      <c r="L25" s="145" t="s">
        <v>2241</v>
      </c>
      <c r="M25" s="96" t="s">
        <v>2441</v>
      </c>
      <c r="N25" s="96" t="s">
        <v>2448</v>
      </c>
      <c r="O25" s="164" t="s">
        <v>2450</v>
      </c>
      <c r="P25" s="164"/>
      <c r="Q25" s="96" t="s">
        <v>2241</v>
      </c>
      <c r="R25" s="44"/>
      <c r="S25" s="102"/>
      <c r="T25" s="102"/>
      <c r="U25" s="102"/>
      <c r="V25" s="78"/>
      <c r="W25" s="69"/>
    </row>
    <row r="26" spans="1:23" ht="18" x14ac:dyDescent="0.25">
      <c r="A26" s="164" t="str">
        <f>VLOOKUP(E26,'LISTADO ATM'!$A$2:$C$902,3,0)</f>
        <v>SUR</v>
      </c>
      <c r="B26" s="112" t="s">
        <v>2643</v>
      </c>
      <c r="C26" s="97">
        <v>44415.838113425925</v>
      </c>
      <c r="D26" s="97" t="s">
        <v>2176</v>
      </c>
      <c r="E26" s="141">
        <v>765</v>
      </c>
      <c r="F26" s="164" t="str">
        <f>VLOOKUP(E26,VIP!$A$2:$O14815,2,0)</f>
        <v>DRBR191</v>
      </c>
      <c r="G26" s="164" t="str">
        <f>VLOOKUP(E26,'LISTADO ATM'!$A$2:$B$901,2,0)</f>
        <v xml:space="preserve">ATM Oficina Azua I </v>
      </c>
      <c r="H26" s="164" t="str">
        <f>VLOOKUP(E26,VIP!$A$2:$O19776,7,FALSE)</f>
        <v>Si</v>
      </c>
      <c r="I26" s="164" t="str">
        <f>VLOOKUP(E26,VIP!$A$2:$O11741,8,FALSE)</f>
        <v>Si</v>
      </c>
      <c r="J26" s="164" t="str">
        <f>VLOOKUP(E26,VIP!$A$2:$O11691,8,FALSE)</f>
        <v>Si</v>
      </c>
      <c r="K26" s="164" t="str">
        <f>VLOOKUP(E26,VIP!$A$2:$O15265,6,0)</f>
        <v>NO</v>
      </c>
      <c r="L26" s="145" t="s">
        <v>2241</v>
      </c>
      <c r="M26" s="96" t="s">
        <v>2441</v>
      </c>
      <c r="N26" s="96" t="s">
        <v>2448</v>
      </c>
      <c r="O26" s="164" t="s">
        <v>2450</v>
      </c>
      <c r="P26" s="164"/>
      <c r="Q26" s="96" t="s">
        <v>2241</v>
      </c>
      <c r="R26" s="44"/>
      <c r="S26" s="102"/>
      <c r="T26" s="102"/>
      <c r="U26" s="102"/>
      <c r="V26" s="78"/>
      <c r="W26" s="69"/>
    </row>
    <row r="27" spans="1:23" ht="18" x14ac:dyDescent="0.25">
      <c r="A27" s="164" t="str">
        <f>VLOOKUP(E27,'LISTADO ATM'!$A$2:$C$902,3,0)</f>
        <v>DISTRITO NACIONAL</v>
      </c>
      <c r="B27" s="112" t="s">
        <v>2677</v>
      </c>
      <c r="C27" s="97">
        <v>44415.885439814818</v>
      </c>
      <c r="D27" s="97" t="s">
        <v>2444</v>
      </c>
      <c r="E27" s="141">
        <v>165</v>
      </c>
      <c r="F27" s="164" t="str">
        <f>VLOOKUP(E27,VIP!$A$2:$O14816,2,0)</f>
        <v>DRBR165</v>
      </c>
      <c r="G27" s="164" t="str">
        <f>VLOOKUP(E27,'LISTADO ATM'!$A$2:$B$901,2,0)</f>
        <v>ATM Autoservicio Megacentro</v>
      </c>
      <c r="H27" s="164" t="str">
        <f>VLOOKUP(E27,VIP!$A$2:$O19777,7,FALSE)</f>
        <v>Si</v>
      </c>
      <c r="I27" s="164" t="str">
        <f>VLOOKUP(E27,VIP!$A$2:$O11742,8,FALSE)</f>
        <v>Si</v>
      </c>
      <c r="J27" s="164" t="str">
        <f>VLOOKUP(E27,VIP!$A$2:$O11692,8,FALSE)</f>
        <v>Si</v>
      </c>
      <c r="K27" s="164" t="str">
        <f>VLOOKUP(E27,VIP!$A$2:$O15266,6,0)</f>
        <v>SI</v>
      </c>
      <c r="L27" s="145" t="s">
        <v>2592</v>
      </c>
      <c r="M27" s="96" t="s">
        <v>2441</v>
      </c>
      <c r="N27" s="96" t="s">
        <v>2448</v>
      </c>
      <c r="O27" s="164" t="s">
        <v>2449</v>
      </c>
      <c r="P27" s="164"/>
      <c r="Q27" s="96" t="s">
        <v>2676</v>
      </c>
      <c r="R27" s="44"/>
      <c r="S27" s="102"/>
      <c r="T27" s="102"/>
      <c r="U27" s="102"/>
      <c r="V27" s="78"/>
      <c r="W27" s="69"/>
    </row>
    <row r="28" spans="1:23" ht="18" x14ac:dyDescent="0.25">
      <c r="A28" s="164" t="str">
        <f>VLOOKUP(E28,'LISTADO ATM'!$A$2:$C$902,3,0)</f>
        <v>ESTE</v>
      </c>
      <c r="B28" s="112" t="s">
        <v>2675</v>
      </c>
      <c r="C28" s="97">
        <v>44415.886724537035</v>
      </c>
      <c r="D28" s="97" t="s">
        <v>2444</v>
      </c>
      <c r="E28" s="141">
        <v>158</v>
      </c>
      <c r="F28" s="164" t="str">
        <f>VLOOKUP(E28,VIP!$A$2:$O14815,2,0)</f>
        <v>DRBR158</v>
      </c>
      <c r="G28" s="164" t="str">
        <f>VLOOKUP(E28,'LISTADO ATM'!$A$2:$B$901,2,0)</f>
        <v xml:space="preserve">ATM Oficina Romana Norte </v>
      </c>
      <c r="H28" s="164" t="str">
        <f>VLOOKUP(E28,VIP!$A$2:$O19776,7,FALSE)</f>
        <v>Si</v>
      </c>
      <c r="I28" s="164" t="str">
        <f>VLOOKUP(E28,VIP!$A$2:$O11741,8,FALSE)</f>
        <v>Si</v>
      </c>
      <c r="J28" s="164" t="str">
        <f>VLOOKUP(E28,VIP!$A$2:$O11691,8,FALSE)</f>
        <v>Si</v>
      </c>
      <c r="K28" s="164" t="str">
        <f>VLOOKUP(E28,VIP!$A$2:$O15265,6,0)</f>
        <v>SI</v>
      </c>
      <c r="L28" s="145" t="s">
        <v>2592</v>
      </c>
      <c r="M28" s="96" t="s">
        <v>2441</v>
      </c>
      <c r="N28" s="96" t="s">
        <v>2448</v>
      </c>
      <c r="O28" s="164" t="s">
        <v>2449</v>
      </c>
      <c r="P28" s="164"/>
      <c r="Q28" s="96" t="s">
        <v>2676</v>
      </c>
      <c r="R28" s="44"/>
      <c r="S28" s="102"/>
      <c r="T28" s="102"/>
      <c r="U28" s="102"/>
      <c r="V28" s="78"/>
      <c r="W28" s="69"/>
    </row>
    <row r="29" spans="1:23" ht="18" x14ac:dyDescent="0.25">
      <c r="A29" s="164" t="str">
        <f>VLOOKUP(E29,'LISTADO ATM'!$A$2:$C$902,3,0)</f>
        <v>DISTRITO NACIONAL</v>
      </c>
      <c r="B29" s="112" t="s">
        <v>2674</v>
      </c>
      <c r="C29" s="97">
        <v>44415.888993055552</v>
      </c>
      <c r="D29" s="97" t="s">
        <v>2444</v>
      </c>
      <c r="E29" s="141">
        <v>540</v>
      </c>
      <c r="F29" s="164" t="str">
        <f>VLOOKUP(E29,VIP!$A$2:$O14814,2,0)</f>
        <v>DRBR540</v>
      </c>
      <c r="G29" s="164" t="str">
        <f>VLOOKUP(E29,'LISTADO ATM'!$A$2:$B$901,2,0)</f>
        <v xml:space="preserve">ATM Autoservicio Sambil I </v>
      </c>
      <c r="H29" s="164" t="str">
        <f>VLOOKUP(E29,VIP!$A$2:$O19775,7,FALSE)</f>
        <v>Si</v>
      </c>
      <c r="I29" s="164" t="str">
        <f>VLOOKUP(E29,VIP!$A$2:$O11740,8,FALSE)</f>
        <v>Si</v>
      </c>
      <c r="J29" s="164" t="str">
        <f>VLOOKUP(E29,VIP!$A$2:$O11690,8,FALSE)</f>
        <v>Si</v>
      </c>
      <c r="K29" s="164" t="str">
        <f>VLOOKUP(E29,VIP!$A$2:$O15264,6,0)</f>
        <v>NO</v>
      </c>
      <c r="L29" s="145" t="s">
        <v>2592</v>
      </c>
      <c r="M29" s="96" t="s">
        <v>2441</v>
      </c>
      <c r="N29" s="96" t="s">
        <v>2448</v>
      </c>
      <c r="O29" s="164" t="s">
        <v>2449</v>
      </c>
      <c r="P29" s="164"/>
      <c r="Q29" s="96" t="s">
        <v>2592</v>
      </c>
      <c r="R29" s="44"/>
      <c r="S29" s="102"/>
      <c r="T29" s="102"/>
      <c r="U29" s="102"/>
      <c r="V29" s="78"/>
      <c r="W29" s="69"/>
    </row>
    <row r="30" spans="1:23" ht="18" x14ac:dyDescent="0.25">
      <c r="A30" s="164" t="str">
        <f>VLOOKUP(E30,'LISTADO ATM'!$A$2:$C$902,3,0)</f>
        <v>DISTRITO NACIONAL</v>
      </c>
      <c r="B30" s="112" t="s">
        <v>2619</v>
      </c>
      <c r="C30" s="97">
        <v>44414.636388888888</v>
      </c>
      <c r="D30" s="97" t="s">
        <v>2444</v>
      </c>
      <c r="E30" s="141">
        <v>648</v>
      </c>
      <c r="F30" s="164" t="str">
        <f>VLOOKUP(E30,VIP!$A$2:$O14771,2,0)</f>
        <v>DRBR190</v>
      </c>
      <c r="G30" s="164" t="str">
        <f>VLOOKUP(E30,'LISTADO ATM'!$A$2:$B$901,2,0)</f>
        <v xml:space="preserve">ATM Hermandad de Pensionados </v>
      </c>
      <c r="H30" s="164" t="str">
        <f>VLOOKUP(E30,VIP!$A$2:$O19732,7,FALSE)</f>
        <v>Si</v>
      </c>
      <c r="I30" s="164" t="str">
        <f>VLOOKUP(E30,VIP!$A$2:$O11697,8,FALSE)</f>
        <v>No</v>
      </c>
      <c r="J30" s="164" t="str">
        <f>VLOOKUP(E30,VIP!$A$2:$O11647,8,FALSE)</f>
        <v>No</v>
      </c>
      <c r="K30" s="164" t="str">
        <f>VLOOKUP(E30,VIP!$A$2:$O15221,6,0)</f>
        <v>NO</v>
      </c>
      <c r="L30" s="145" t="s">
        <v>2555</v>
      </c>
      <c r="M30" s="96" t="s">
        <v>2441</v>
      </c>
      <c r="N30" s="96" t="s">
        <v>2448</v>
      </c>
      <c r="O30" s="164" t="s">
        <v>2449</v>
      </c>
      <c r="P30" s="167"/>
      <c r="Q30" s="96" t="s">
        <v>2555</v>
      </c>
      <c r="R30" s="44"/>
      <c r="S30" s="102"/>
      <c r="T30" s="102"/>
      <c r="U30" s="102"/>
      <c r="V30" s="78"/>
      <c r="W30" s="69"/>
    </row>
    <row r="31" spans="1:23" ht="18" x14ac:dyDescent="0.25">
      <c r="A31" s="164" t="str">
        <f>VLOOKUP(E31,'LISTADO ATM'!$A$2:$C$902,3,0)</f>
        <v>DISTRITO NACIONAL</v>
      </c>
      <c r="B31" s="112" t="s">
        <v>2636</v>
      </c>
      <c r="C31" s="97">
        <v>44415.590266203704</v>
      </c>
      <c r="D31" s="97" t="s">
        <v>2464</v>
      </c>
      <c r="E31" s="141">
        <v>378</v>
      </c>
      <c r="F31" s="164" t="str">
        <f>VLOOKUP(E31,VIP!$A$2:$O14805,2,0)</f>
        <v>DRBR378</v>
      </c>
      <c r="G31" s="164" t="str">
        <f>VLOOKUP(E31,'LISTADO ATM'!$A$2:$B$901,2,0)</f>
        <v>ATM UNP Villa Flores</v>
      </c>
      <c r="H31" s="164" t="str">
        <f>VLOOKUP(E31,VIP!$A$2:$O19766,7,FALSE)</f>
        <v>N/A</v>
      </c>
      <c r="I31" s="164" t="str">
        <f>VLOOKUP(E31,VIP!$A$2:$O11731,8,FALSE)</f>
        <v>N/A</v>
      </c>
      <c r="J31" s="164" t="str">
        <f>VLOOKUP(E31,VIP!$A$2:$O11681,8,FALSE)</f>
        <v>N/A</v>
      </c>
      <c r="K31" s="164" t="str">
        <f>VLOOKUP(E31,VIP!$A$2:$O15255,6,0)</f>
        <v>N/A</v>
      </c>
      <c r="L31" s="145" t="s">
        <v>2555</v>
      </c>
      <c r="M31" s="96" t="s">
        <v>2441</v>
      </c>
      <c r="N31" s="96" t="s">
        <v>2448</v>
      </c>
      <c r="O31" s="164" t="s">
        <v>2465</v>
      </c>
      <c r="P31" s="169"/>
      <c r="Q31" s="96" t="s">
        <v>2555</v>
      </c>
      <c r="R31" s="44"/>
      <c r="S31" s="102"/>
      <c r="T31" s="102"/>
      <c r="U31" s="102"/>
      <c r="V31" s="78"/>
      <c r="W31" s="69"/>
    </row>
    <row r="32" spans="1:23" ht="18" x14ac:dyDescent="0.25">
      <c r="A32" s="164" t="str">
        <f>VLOOKUP(E32,'LISTADO ATM'!$A$2:$C$902,3,0)</f>
        <v>ESTE</v>
      </c>
      <c r="B32" s="112" t="s">
        <v>2660</v>
      </c>
      <c r="C32" s="97">
        <v>44415.646967592591</v>
      </c>
      <c r="D32" s="97" t="s">
        <v>2464</v>
      </c>
      <c r="E32" s="141">
        <v>842</v>
      </c>
      <c r="F32" s="164" t="str">
        <f>VLOOKUP(E32,VIP!$A$2:$O14846,2,0)</f>
        <v>DRBR842</v>
      </c>
      <c r="G32" s="164" t="str">
        <f>VLOOKUP(E32,'LISTADO ATM'!$A$2:$B$901,2,0)</f>
        <v xml:space="preserve">ATM Plaza Orense II (La Romana) </v>
      </c>
      <c r="H32" s="164" t="str">
        <f>VLOOKUP(E32,VIP!$A$2:$O19807,7,FALSE)</f>
        <v>Si</v>
      </c>
      <c r="I32" s="164" t="str">
        <f>VLOOKUP(E32,VIP!$A$2:$O11772,8,FALSE)</f>
        <v>Si</v>
      </c>
      <c r="J32" s="164" t="str">
        <f>VLOOKUP(E32,VIP!$A$2:$O11722,8,FALSE)</f>
        <v>Si</v>
      </c>
      <c r="K32" s="164" t="str">
        <f>VLOOKUP(E32,VIP!$A$2:$O15296,6,0)</f>
        <v>NO</v>
      </c>
      <c r="L32" s="145" t="s">
        <v>2555</v>
      </c>
      <c r="M32" s="96" t="s">
        <v>2441</v>
      </c>
      <c r="N32" s="96" t="s">
        <v>2448</v>
      </c>
      <c r="O32" s="164" t="s">
        <v>2465</v>
      </c>
      <c r="P32" s="164"/>
      <c r="Q32" s="96" t="s">
        <v>2555</v>
      </c>
      <c r="R32" s="44"/>
      <c r="S32" s="102"/>
      <c r="T32" s="102"/>
      <c r="U32" s="102"/>
      <c r="V32" s="78"/>
      <c r="W32" s="69"/>
    </row>
    <row r="33" spans="1:29" ht="18" x14ac:dyDescent="0.25">
      <c r="A33" s="164" t="str">
        <f>VLOOKUP(E33,'LISTADO ATM'!$A$2:$C$902,3,0)</f>
        <v>SUR</v>
      </c>
      <c r="B33" s="112">
        <v>3335981853</v>
      </c>
      <c r="C33" s="97">
        <v>44416.363854166666</v>
      </c>
      <c r="D33" s="97" t="s">
        <v>2464</v>
      </c>
      <c r="E33" s="141">
        <v>766</v>
      </c>
      <c r="F33" s="164" t="str">
        <f>VLOOKUP(E33,VIP!$A$2:$O14813,2,0)</f>
        <v>DRBR440</v>
      </c>
      <c r="G33" s="164" t="str">
        <f>VLOOKUP(E33,'LISTADO ATM'!$A$2:$B$901,2,0)</f>
        <v xml:space="preserve">ATM Oficina Azua II </v>
      </c>
      <c r="H33" s="164" t="str">
        <f>VLOOKUP(E33,VIP!$A$2:$O19774,7,FALSE)</f>
        <v>Si</v>
      </c>
      <c r="I33" s="164" t="str">
        <f>VLOOKUP(E33,VIP!$A$2:$O11739,8,FALSE)</f>
        <v>Si</v>
      </c>
      <c r="J33" s="164" t="str">
        <f>VLOOKUP(E33,VIP!$A$2:$O11689,8,FALSE)</f>
        <v>Si</v>
      </c>
      <c r="K33" s="164" t="str">
        <f>VLOOKUP(E33,VIP!$A$2:$O15263,6,0)</f>
        <v>SI</v>
      </c>
      <c r="L33" s="145" t="s">
        <v>2684</v>
      </c>
      <c r="M33" s="96" t="s">
        <v>2441</v>
      </c>
      <c r="N33" s="96" t="s">
        <v>2448</v>
      </c>
      <c r="O33" s="164" t="s">
        <v>2465</v>
      </c>
      <c r="P33" s="164"/>
      <c r="Q33" s="96" t="s">
        <v>2684</v>
      </c>
      <c r="R33" s="44"/>
      <c r="S33" s="102"/>
      <c r="T33" s="102"/>
      <c r="U33" s="102"/>
      <c r="V33" s="78"/>
      <c r="W33" s="69"/>
    </row>
    <row r="34" spans="1:29" ht="18" x14ac:dyDescent="0.25">
      <c r="A34" s="164" t="str">
        <f>VLOOKUP(E34,'LISTADO ATM'!$A$2:$C$902,3,0)</f>
        <v>ESTE</v>
      </c>
      <c r="B34" s="112" t="s">
        <v>2613</v>
      </c>
      <c r="C34" s="97">
        <v>44412.372395833336</v>
      </c>
      <c r="D34" s="97" t="s">
        <v>2444</v>
      </c>
      <c r="E34" s="141">
        <v>673</v>
      </c>
      <c r="F34" s="164" t="str">
        <f>VLOOKUP(E34,VIP!$A$2:$O14876,2,0)</f>
        <v>DRBR673</v>
      </c>
      <c r="G34" s="164" t="str">
        <f>VLOOKUP(E34,'LISTADO ATM'!$A$2:$B$901,2,0)</f>
        <v>ATM Clínica Dr. Cruz Jiminián</v>
      </c>
      <c r="H34" s="164" t="str">
        <f>VLOOKUP(E34,VIP!$A$2:$O19837,7,FALSE)</f>
        <v>Si</v>
      </c>
      <c r="I34" s="164" t="str">
        <f>VLOOKUP(E34,VIP!$A$2:$O11802,8,FALSE)</f>
        <v>Si</v>
      </c>
      <c r="J34" s="164" t="str">
        <f>VLOOKUP(E34,VIP!$A$2:$O11752,8,FALSE)</f>
        <v>Si</v>
      </c>
      <c r="K34" s="164" t="str">
        <f>VLOOKUP(E34,VIP!$A$2:$O15326,6,0)</f>
        <v>NO</v>
      </c>
      <c r="L34" s="145" t="s">
        <v>2437</v>
      </c>
      <c r="M34" s="96" t="s">
        <v>2441</v>
      </c>
      <c r="N34" s="96" t="s">
        <v>2448</v>
      </c>
      <c r="O34" s="164" t="s">
        <v>2449</v>
      </c>
      <c r="P34" s="96"/>
      <c r="Q34" s="96" t="s">
        <v>2437</v>
      </c>
      <c r="R34" s="44"/>
      <c r="S34" s="102"/>
      <c r="T34" s="102"/>
      <c r="U34" s="102"/>
      <c r="V34" s="78"/>
      <c r="W34" s="69"/>
    </row>
    <row r="35" spans="1:29" ht="18" x14ac:dyDescent="0.25">
      <c r="A35" s="164" t="str">
        <f>VLOOKUP(E35,'LISTADO ATM'!$A$2:$C$902,3,0)</f>
        <v>SUR</v>
      </c>
      <c r="B35" s="112" t="s">
        <v>2624</v>
      </c>
      <c r="C35" s="97">
        <v>44415.031863425924</v>
      </c>
      <c r="D35" s="97" t="s">
        <v>2444</v>
      </c>
      <c r="E35" s="141">
        <v>825</v>
      </c>
      <c r="F35" s="164" t="str">
        <f>VLOOKUP(E35,VIP!$A$2:$O14781,2,0)</f>
        <v>DRBR825</v>
      </c>
      <c r="G35" s="164" t="str">
        <f>VLOOKUP(E35,'LISTADO ATM'!$A$2:$B$901,2,0)</f>
        <v xml:space="preserve">ATM Estacion Eco Cibeles (Las Matas de Farfán) </v>
      </c>
      <c r="H35" s="164" t="str">
        <f>VLOOKUP(E35,VIP!$A$2:$O19742,7,FALSE)</f>
        <v>Si</v>
      </c>
      <c r="I35" s="164" t="str">
        <f>VLOOKUP(E35,VIP!$A$2:$O11707,8,FALSE)</f>
        <v>Si</v>
      </c>
      <c r="J35" s="164" t="str">
        <f>VLOOKUP(E35,VIP!$A$2:$O11657,8,FALSE)</f>
        <v>Si</v>
      </c>
      <c r="K35" s="164" t="str">
        <f>VLOOKUP(E35,VIP!$A$2:$O15231,6,0)</f>
        <v>NO</v>
      </c>
      <c r="L35" s="145" t="s">
        <v>2437</v>
      </c>
      <c r="M35" s="96" t="s">
        <v>2441</v>
      </c>
      <c r="N35" s="96" t="s">
        <v>2448</v>
      </c>
      <c r="O35" s="164" t="s">
        <v>2449</v>
      </c>
      <c r="P35" s="164"/>
      <c r="Q35" s="96" t="s">
        <v>2437</v>
      </c>
      <c r="R35" s="44"/>
      <c r="S35" s="102"/>
      <c r="T35" s="102"/>
      <c r="U35" s="102"/>
      <c r="V35" s="78"/>
      <c r="W35" s="69"/>
    </row>
    <row r="36" spans="1:29" ht="18" x14ac:dyDescent="0.25">
      <c r="A36" s="164" t="str">
        <f>VLOOKUP(E36,'LISTADO ATM'!$A$2:$C$902,3,0)</f>
        <v>DISTRITO NACIONAL</v>
      </c>
      <c r="B36" s="112" t="s">
        <v>2632</v>
      </c>
      <c r="C36" s="97">
        <v>44415.510949074072</v>
      </c>
      <c r="D36" s="97" t="s">
        <v>2444</v>
      </c>
      <c r="E36" s="141">
        <v>735</v>
      </c>
      <c r="F36" s="164" t="str">
        <f>VLOOKUP(E36,VIP!$A$2:$O14800,2,0)</f>
        <v>DRBR179</v>
      </c>
      <c r="G36" s="164" t="str">
        <f>VLOOKUP(E36,'LISTADO ATM'!$A$2:$B$901,2,0)</f>
        <v xml:space="preserve">ATM Oficina Independencia II  </v>
      </c>
      <c r="H36" s="164" t="str">
        <f>VLOOKUP(E36,VIP!$A$2:$O19761,7,FALSE)</f>
        <v>Si</v>
      </c>
      <c r="I36" s="164" t="str">
        <f>VLOOKUP(E36,VIP!$A$2:$O11726,8,FALSE)</f>
        <v>Si</v>
      </c>
      <c r="J36" s="164" t="str">
        <f>VLOOKUP(E36,VIP!$A$2:$O11676,8,FALSE)</f>
        <v>Si</v>
      </c>
      <c r="K36" s="164" t="str">
        <f>VLOOKUP(E36,VIP!$A$2:$O15250,6,0)</f>
        <v>NO</v>
      </c>
      <c r="L36" s="145" t="s">
        <v>2437</v>
      </c>
      <c r="M36" s="96" t="s">
        <v>2441</v>
      </c>
      <c r="N36" s="96" t="s">
        <v>2448</v>
      </c>
      <c r="O36" s="164" t="s">
        <v>2449</v>
      </c>
      <c r="P36" s="164"/>
      <c r="Q36" s="96" t="s">
        <v>2437</v>
      </c>
      <c r="R36" s="44"/>
      <c r="S36" s="102"/>
      <c r="T36" s="102"/>
      <c r="U36" s="102"/>
      <c r="V36" s="78"/>
      <c r="W36" s="69"/>
    </row>
    <row r="37" spans="1:29" ht="18" x14ac:dyDescent="0.25">
      <c r="A37" s="164" t="str">
        <f>VLOOKUP(E37,'LISTADO ATM'!$A$2:$C$902,3,0)</f>
        <v>DISTRITO NACIONAL</v>
      </c>
      <c r="B37" s="112" t="s">
        <v>2652</v>
      </c>
      <c r="C37" s="97">
        <v>44415.817893518521</v>
      </c>
      <c r="D37" s="97" t="s">
        <v>2444</v>
      </c>
      <c r="E37" s="141">
        <v>160</v>
      </c>
      <c r="F37" s="164" t="str">
        <f>VLOOKUP(E37,VIP!$A$2:$O14822,2,0)</f>
        <v>DRBR160</v>
      </c>
      <c r="G37" s="164" t="str">
        <f>VLOOKUP(E37,'LISTADO ATM'!$A$2:$B$901,2,0)</f>
        <v xml:space="preserve">ATM Oficina Herrera </v>
      </c>
      <c r="H37" s="164" t="str">
        <f>VLOOKUP(E37,VIP!$A$2:$O19783,7,FALSE)</f>
        <v>Si</v>
      </c>
      <c r="I37" s="164" t="str">
        <f>VLOOKUP(E37,VIP!$A$2:$O11748,8,FALSE)</f>
        <v>Si</v>
      </c>
      <c r="J37" s="164" t="str">
        <f>VLOOKUP(E37,VIP!$A$2:$O11698,8,FALSE)</f>
        <v>Si</v>
      </c>
      <c r="K37" s="164" t="str">
        <f>VLOOKUP(E37,VIP!$A$2:$O15272,6,0)</f>
        <v>NO</v>
      </c>
      <c r="L37" s="145" t="s">
        <v>2437</v>
      </c>
      <c r="M37" s="96" t="s">
        <v>2441</v>
      </c>
      <c r="N37" s="96" t="s">
        <v>2448</v>
      </c>
      <c r="O37" s="164" t="s">
        <v>2449</v>
      </c>
      <c r="P37" s="164"/>
      <c r="Q37" s="96" t="s">
        <v>2437</v>
      </c>
      <c r="R37" s="44"/>
      <c r="S37" s="102"/>
      <c r="T37" s="102"/>
      <c r="U37" s="102"/>
      <c r="V37" s="78"/>
      <c r="W37" s="69"/>
    </row>
    <row r="38" spans="1:29" ht="18" x14ac:dyDescent="0.25">
      <c r="A38" s="164" t="str">
        <f>VLOOKUP(E38,'LISTADO ATM'!$A$2:$C$902,3,0)</f>
        <v>DISTRITO NACIONAL</v>
      </c>
      <c r="B38" s="112" t="s">
        <v>2650</v>
      </c>
      <c r="C38" s="97">
        <v>44415.818391203706</v>
      </c>
      <c r="D38" s="97" t="s">
        <v>2444</v>
      </c>
      <c r="E38" s="141">
        <v>354</v>
      </c>
      <c r="F38" s="164" t="str">
        <f>VLOOKUP(E38,VIP!$A$2:$O14821,2,0)</f>
        <v>DRBR354</v>
      </c>
      <c r="G38" s="164" t="str">
        <f>VLOOKUP(E38,'LISTADO ATM'!$A$2:$B$901,2,0)</f>
        <v xml:space="preserve">ATM Oficina Núñez de Cáceres II </v>
      </c>
      <c r="H38" s="164" t="str">
        <f>VLOOKUP(E38,VIP!$A$2:$O19782,7,FALSE)</f>
        <v>Si</v>
      </c>
      <c r="I38" s="164" t="str">
        <f>VLOOKUP(E38,VIP!$A$2:$O11747,8,FALSE)</f>
        <v>Si</v>
      </c>
      <c r="J38" s="164" t="str">
        <f>VLOOKUP(E38,VIP!$A$2:$O11697,8,FALSE)</f>
        <v>Si</v>
      </c>
      <c r="K38" s="164" t="str">
        <f>VLOOKUP(E38,VIP!$A$2:$O15271,6,0)</f>
        <v>NO</v>
      </c>
      <c r="L38" s="145" t="s">
        <v>2437</v>
      </c>
      <c r="M38" s="96" t="s">
        <v>2441</v>
      </c>
      <c r="N38" s="96" t="s">
        <v>2448</v>
      </c>
      <c r="O38" s="164" t="s">
        <v>2449</v>
      </c>
      <c r="P38" s="164"/>
      <c r="Q38" s="96" t="s">
        <v>2651</v>
      </c>
      <c r="R38" s="44"/>
      <c r="S38" s="102"/>
      <c r="T38" s="102"/>
      <c r="U38" s="102"/>
      <c r="V38" s="78"/>
      <c r="W38" s="69"/>
    </row>
    <row r="39" spans="1:29" ht="18" x14ac:dyDescent="0.25">
      <c r="A39" s="164" t="str">
        <f>VLOOKUP(E39,'LISTADO ATM'!$A$2:$C$902,3,0)</f>
        <v>NORTE</v>
      </c>
      <c r="B39" s="112" t="s">
        <v>2647</v>
      </c>
      <c r="C39" s="97">
        <v>44415.81894675926</v>
      </c>
      <c r="D39" s="97" t="s">
        <v>2648</v>
      </c>
      <c r="E39" s="141">
        <v>910</v>
      </c>
      <c r="F39" s="164" t="str">
        <f>VLOOKUP(E39,VIP!$A$2:$O14820,2,0)</f>
        <v>DRBR12A</v>
      </c>
      <c r="G39" s="164" t="str">
        <f>VLOOKUP(E39,'LISTADO ATM'!$A$2:$B$901,2,0)</f>
        <v xml:space="preserve">ATM Oficina El Sol II (Santiago) </v>
      </c>
      <c r="H39" s="164" t="str">
        <f>VLOOKUP(E39,VIP!$A$2:$O19781,7,FALSE)</f>
        <v>Si</v>
      </c>
      <c r="I39" s="164" t="str">
        <f>VLOOKUP(E39,VIP!$A$2:$O11746,8,FALSE)</f>
        <v>Si</v>
      </c>
      <c r="J39" s="164" t="str">
        <f>VLOOKUP(E39,VIP!$A$2:$O11696,8,FALSE)</f>
        <v>Si</v>
      </c>
      <c r="K39" s="164" t="str">
        <f>VLOOKUP(E39,VIP!$A$2:$O15270,6,0)</f>
        <v>SI</v>
      </c>
      <c r="L39" s="145" t="s">
        <v>2437</v>
      </c>
      <c r="M39" s="96" t="s">
        <v>2441</v>
      </c>
      <c r="N39" s="96" t="s">
        <v>2448</v>
      </c>
      <c r="O39" s="164" t="s">
        <v>2649</v>
      </c>
      <c r="P39" s="164"/>
      <c r="Q39" s="96" t="s">
        <v>2437</v>
      </c>
      <c r="R39" s="44"/>
      <c r="S39" s="102"/>
      <c r="T39" s="102"/>
      <c r="U39" s="102"/>
      <c r="V39" s="78"/>
      <c r="W39" s="69"/>
    </row>
    <row r="40" spans="1:29" ht="18" x14ac:dyDescent="0.25">
      <c r="A40" s="164" t="str">
        <f>VLOOKUP(E40,'LISTADO ATM'!$A$2:$C$902,3,0)</f>
        <v>SUR</v>
      </c>
      <c r="B40" s="112" t="s">
        <v>2645</v>
      </c>
      <c r="C40" s="97">
        <v>44415.826678240737</v>
      </c>
      <c r="D40" s="97" t="s">
        <v>2444</v>
      </c>
      <c r="E40" s="141">
        <v>871</v>
      </c>
      <c r="F40" s="164" t="str">
        <f>VLOOKUP(E40,VIP!$A$2:$O14819,2,0)</f>
        <v>DRBR871</v>
      </c>
      <c r="G40" s="164" t="str">
        <f>VLOOKUP(E40,'LISTADO ATM'!$A$2:$B$901,2,0)</f>
        <v>ATM Plaza Cultural San Juan</v>
      </c>
      <c r="H40" s="164" t="str">
        <f>VLOOKUP(E40,VIP!$A$2:$O19780,7,FALSE)</f>
        <v>N/A</v>
      </c>
      <c r="I40" s="164" t="str">
        <f>VLOOKUP(E40,VIP!$A$2:$O11745,8,FALSE)</f>
        <v>N/A</v>
      </c>
      <c r="J40" s="164" t="str">
        <f>VLOOKUP(E40,VIP!$A$2:$O11695,8,FALSE)</f>
        <v>N/A</v>
      </c>
      <c r="K40" s="164" t="str">
        <f>VLOOKUP(E40,VIP!$A$2:$O15269,6,0)</f>
        <v>N/A</v>
      </c>
      <c r="L40" s="145" t="s">
        <v>2437</v>
      </c>
      <c r="M40" s="96" t="s">
        <v>2441</v>
      </c>
      <c r="N40" s="96" t="s">
        <v>2448</v>
      </c>
      <c r="O40" s="164" t="s">
        <v>2449</v>
      </c>
      <c r="P40" s="164"/>
      <c r="Q40" s="96" t="s">
        <v>2646</v>
      </c>
      <c r="R40" s="44"/>
      <c r="S40" s="102"/>
      <c r="T40" s="102"/>
      <c r="U40" s="102"/>
      <c r="V40" s="78"/>
      <c r="W40" s="69"/>
    </row>
    <row r="41" spans="1:29" ht="18" x14ac:dyDescent="0.25">
      <c r="A41" s="164" t="str">
        <f>VLOOKUP(E41,'LISTADO ATM'!$A$2:$C$902,3,0)</f>
        <v>DISTRITO NACIONAL</v>
      </c>
      <c r="B41" s="112" t="s">
        <v>2670</v>
      </c>
      <c r="C41" s="97">
        <v>44415.937280092592</v>
      </c>
      <c r="D41" s="97" t="s">
        <v>2444</v>
      </c>
      <c r="E41" s="141">
        <v>911</v>
      </c>
      <c r="F41" s="164" t="str">
        <f>VLOOKUP(E41,VIP!$A$2:$O14809,2,0)</f>
        <v>DRBR911</v>
      </c>
      <c r="G41" s="164" t="str">
        <f>VLOOKUP(E41,'LISTADO ATM'!$A$2:$B$901,2,0)</f>
        <v xml:space="preserve">ATM Oficina Venezuela II </v>
      </c>
      <c r="H41" s="164" t="str">
        <f>VLOOKUP(E41,VIP!$A$2:$O19770,7,FALSE)</f>
        <v>Si</v>
      </c>
      <c r="I41" s="164" t="str">
        <f>VLOOKUP(E41,VIP!$A$2:$O11735,8,FALSE)</f>
        <v>Si</v>
      </c>
      <c r="J41" s="164" t="str">
        <f>VLOOKUP(E41,VIP!$A$2:$O11685,8,FALSE)</f>
        <v>Si</v>
      </c>
      <c r="K41" s="164" t="str">
        <f>VLOOKUP(E41,VIP!$A$2:$O15259,6,0)</f>
        <v>SI</v>
      </c>
      <c r="L41" s="145" t="s">
        <v>2437</v>
      </c>
      <c r="M41" s="96" t="s">
        <v>2441</v>
      </c>
      <c r="N41" s="96" t="s">
        <v>2448</v>
      </c>
      <c r="O41" s="164" t="s">
        <v>2449</v>
      </c>
      <c r="P41" s="164"/>
      <c r="Q41" s="96" t="s">
        <v>2437</v>
      </c>
      <c r="R41" s="44"/>
      <c r="S41" s="102"/>
      <c r="T41" s="102"/>
      <c r="U41" s="102"/>
      <c r="V41" s="78"/>
      <c r="W41" s="69"/>
    </row>
    <row r="42" spans="1:29" ht="18" x14ac:dyDescent="0.25">
      <c r="A42" s="164" t="str">
        <f>VLOOKUP(E42,'LISTADO ATM'!$A$2:$C$902,3,0)</f>
        <v>DISTRITO NACIONAL</v>
      </c>
      <c r="B42" s="112" t="s">
        <v>2673</v>
      </c>
      <c r="C42" s="97">
        <v>44415.925324074073</v>
      </c>
      <c r="D42" s="97" t="s">
        <v>2176</v>
      </c>
      <c r="E42" s="141">
        <v>527</v>
      </c>
      <c r="F42" s="164" t="str">
        <f>VLOOKUP(E42,VIP!$A$2:$O14813,2,0)</f>
        <v>DRBR527</v>
      </c>
      <c r="G42" s="164" t="str">
        <f>VLOOKUP(E42,'LISTADO ATM'!$A$2:$B$901,2,0)</f>
        <v>ATM Oficina Zona Oriental II</v>
      </c>
      <c r="H42" s="164" t="str">
        <f>VLOOKUP(E42,VIP!$A$2:$O19774,7,FALSE)</f>
        <v>Si</v>
      </c>
      <c r="I42" s="164" t="str">
        <f>VLOOKUP(E42,VIP!$A$2:$O11739,8,FALSE)</f>
        <v>Si</v>
      </c>
      <c r="J42" s="164" t="str">
        <f>VLOOKUP(E42,VIP!$A$2:$O11689,8,FALSE)</f>
        <v>Si</v>
      </c>
      <c r="K42" s="164" t="str">
        <f>VLOOKUP(E42,VIP!$A$2:$O15263,6,0)</f>
        <v>SI</v>
      </c>
      <c r="L42" s="145" t="s">
        <v>2625</v>
      </c>
      <c r="M42" s="96" t="s">
        <v>2441</v>
      </c>
      <c r="N42" s="96" t="s">
        <v>2448</v>
      </c>
      <c r="O42" s="164" t="s">
        <v>2450</v>
      </c>
      <c r="P42" s="164"/>
      <c r="Q42" s="96" t="s">
        <v>2625</v>
      </c>
      <c r="R42" s="44"/>
      <c r="S42" s="102"/>
      <c r="T42" s="102"/>
      <c r="U42" s="102"/>
      <c r="V42" s="78"/>
      <c r="W42" s="69"/>
    </row>
    <row r="43" spans="1:29" ht="18" x14ac:dyDescent="0.25">
      <c r="A43" s="167" t="str">
        <f>VLOOKUP(E43,'LISTADO ATM'!$A$2:$C$902,3,0)</f>
        <v>DISTRITO NACIONAL</v>
      </c>
      <c r="B43" s="112" t="s">
        <v>2657</v>
      </c>
      <c r="C43" s="97">
        <v>44415.764363425929</v>
      </c>
      <c r="D43" s="97" t="s">
        <v>2176</v>
      </c>
      <c r="E43" s="141">
        <v>183</v>
      </c>
      <c r="F43" s="167" t="str">
        <f>VLOOKUP(E43,VIP!$A$2:$O14830,2,0)</f>
        <v>DRBR183</v>
      </c>
      <c r="G43" s="167" t="str">
        <f>VLOOKUP(E43,'LISTADO ATM'!$A$2:$B$901,2,0)</f>
        <v>ATM Estación Nativa Km. 22 Aut. Duarte.</v>
      </c>
      <c r="H43" s="167" t="str">
        <f>VLOOKUP(E43,VIP!$A$2:$O19791,7,FALSE)</f>
        <v>N/A</v>
      </c>
      <c r="I43" s="167" t="str">
        <f>VLOOKUP(E43,VIP!$A$2:$O11756,8,FALSE)</f>
        <v>N/A</v>
      </c>
      <c r="J43" s="167" t="str">
        <f>VLOOKUP(E43,VIP!$A$2:$O11706,8,FALSE)</f>
        <v>N/A</v>
      </c>
      <c r="K43" s="167" t="str">
        <f>VLOOKUP(E43,VIP!$A$2:$O15280,6,0)</f>
        <v>N/A</v>
      </c>
      <c r="L43" s="145" t="s">
        <v>2641</v>
      </c>
      <c r="M43" s="96" t="s">
        <v>2441</v>
      </c>
      <c r="N43" s="96" t="s">
        <v>2448</v>
      </c>
      <c r="O43" s="167" t="s">
        <v>2450</v>
      </c>
      <c r="P43" s="167" t="s">
        <v>2661</v>
      </c>
      <c r="Q43" s="96" t="s">
        <v>2641</v>
      </c>
      <c r="R43" s="44"/>
      <c r="S43" s="44"/>
      <c r="T43" s="44"/>
      <c r="U43" s="44"/>
      <c r="V43" s="44"/>
      <c r="W43" s="44"/>
      <c r="X43" s="44"/>
      <c r="Y43" s="102"/>
      <c r="Z43" s="102"/>
      <c r="AA43" s="102"/>
      <c r="AB43" s="78"/>
      <c r="AC43" s="69"/>
    </row>
    <row r="44" spans="1:29" ht="18" x14ac:dyDescent="0.25">
      <c r="A44" s="167" t="str">
        <f>VLOOKUP(E44,'LISTADO ATM'!$A$2:$C$902,3,0)</f>
        <v>DISTRITO NACIONAL</v>
      </c>
      <c r="B44" s="112" t="s">
        <v>2656</v>
      </c>
      <c r="C44" s="97">
        <v>44415.76494212963</v>
      </c>
      <c r="D44" s="97" t="s">
        <v>2176</v>
      </c>
      <c r="E44" s="141">
        <v>696</v>
      </c>
      <c r="F44" s="167" t="str">
        <f>VLOOKUP(E44,VIP!$A$2:$O14829,2,0)</f>
        <v>DRBR696</v>
      </c>
      <c r="G44" s="167" t="str">
        <f>VLOOKUP(E44,'LISTADO ATM'!$A$2:$B$901,2,0)</f>
        <v>ATM Olé Jacobo Majluta</v>
      </c>
      <c r="H44" s="167" t="str">
        <f>VLOOKUP(E44,VIP!$A$2:$O19790,7,FALSE)</f>
        <v>Si</v>
      </c>
      <c r="I44" s="167" t="str">
        <f>VLOOKUP(E44,VIP!$A$2:$O11755,8,FALSE)</f>
        <v>Si</v>
      </c>
      <c r="J44" s="167" t="str">
        <f>VLOOKUP(E44,VIP!$A$2:$O11705,8,FALSE)</f>
        <v>Si</v>
      </c>
      <c r="K44" s="167" t="str">
        <f>VLOOKUP(E44,VIP!$A$2:$O15279,6,0)</f>
        <v>NO</v>
      </c>
      <c r="L44" s="145" t="s">
        <v>2641</v>
      </c>
      <c r="M44" s="96" t="s">
        <v>2441</v>
      </c>
      <c r="N44" s="96" t="s">
        <v>2448</v>
      </c>
      <c r="O44" s="167" t="s">
        <v>2450</v>
      </c>
      <c r="P44" s="167" t="s">
        <v>2661</v>
      </c>
      <c r="Q44" s="96" t="s">
        <v>2641</v>
      </c>
      <c r="R44" s="44"/>
      <c r="S44" s="44"/>
      <c r="T44" s="44"/>
      <c r="U44" s="44"/>
      <c r="V44" s="44"/>
      <c r="W44" s="44"/>
      <c r="X44" s="44"/>
      <c r="Y44" s="102"/>
      <c r="Z44" s="102"/>
      <c r="AA44" s="102"/>
      <c r="AB44" s="78"/>
      <c r="AC44" s="69"/>
    </row>
    <row r="45" spans="1:29" ht="18" x14ac:dyDescent="0.25">
      <c r="A45" s="167" t="str">
        <f>VLOOKUP(E45,'LISTADO ATM'!$A$2:$C$902,3,0)</f>
        <v>NORTE</v>
      </c>
      <c r="B45" s="112" t="s">
        <v>2655</v>
      </c>
      <c r="C45" s="97">
        <v>44415.768935185188</v>
      </c>
      <c r="D45" s="97" t="s">
        <v>2177</v>
      </c>
      <c r="E45" s="141">
        <v>413</v>
      </c>
      <c r="F45" s="167" t="str">
        <f>VLOOKUP(E45,VIP!$A$2:$O14827,2,0)</f>
        <v>DRBR413</v>
      </c>
      <c r="G45" s="167" t="str">
        <f>VLOOKUP(E45,'LISTADO ATM'!$A$2:$B$901,2,0)</f>
        <v xml:space="preserve">ATM UNP Las Galeras Samaná </v>
      </c>
      <c r="H45" s="167" t="str">
        <f>VLOOKUP(E45,VIP!$A$2:$O19788,7,FALSE)</f>
        <v>Si</v>
      </c>
      <c r="I45" s="167" t="str">
        <f>VLOOKUP(E45,VIP!$A$2:$O11753,8,FALSE)</f>
        <v>Si</v>
      </c>
      <c r="J45" s="167" t="str">
        <f>VLOOKUP(E45,VIP!$A$2:$O11703,8,FALSE)</f>
        <v>Si</v>
      </c>
      <c r="K45" s="167" t="str">
        <f>VLOOKUP(E45,VIP!$A$2:$O15277,6,0)</f>
        <v>NO</v>
      </c>
      <c r="L45" s="145" t="s">
        <v>2641</v>
      </c>
      <c r="M45" s="96" t="s">
        <v>2441</v>
      </c>
      <c r="N45" s="96" t="s">
        <v>2448</v>
      </c>
      <c r="O45" s="167" t="s">
        <v>2588</v>
      </c>
      <c r="P45" s="167" t="s">
        <v>2661</v>
      </c>
      <c r="Q45" s="96" t="s">
        <v>2641</v>
      </c>
      <c r="R45" s="44"/>
      <c r="S45" s="44"/>
      <c r="T45" s="44"/>
      <c r="U45" s="44"/>
      <c r="V45" s="44"/>
      <c r="W45" s="44"/>
      <c r="X45" s="44"/>
      <c r="Y45" s="102"/>
      <c r="Z45" s="102"/>
      <c r="AA45" s="102"/>
      <c r="AB45" s="78"/>
      <c r="AC45" s="69"/>
    </row>
    <row r="46" spans="1:29" ht="18" x14ac:dyDescent="0.25">
      <c r="A46" s="167" t="str">
        <f>VLOOKUP(E46,'LISTADO ATM'!$A$2:$C$902,3,0)</f>
        <v>DISTRITO NACIONAL</v>
      </c>
      <c r="B46" s="112" t="s">
        <v>2642</v>
      </c>
      <c r="C46" s="97">
        <v>44415.838900462964</v>
      </c>
      <c r="D46" s="97" t="s">
        <v>2176</v>
      </c>
      <c r="E46" s="141">
        <v>946</v>
      </c>
      <c r="F46" s="167" t="str">
        <f>VLOOKUP(E46,VIP!$A$2:$O14813,2,0)</f>
        <v>DRBR24R</v>
      </c>
      <c r="G46" s="167" t="str">
        <f>VLOOKUP(E46,'LISTADO ATM'!$A$2:$B$901,2,0)</f>
        <v xml:space="preserve">ATM Oficina Núñez de Cáceres I </v>
      </c>
      <c r="H46" s="167" t="str">
        <f>VLOOKUP(E46,VIP!$A$2:$O19774,7,FALSE)</f>
        <v>Si</v>
      </c>
      <c r="I46" s="167" t="str">
        <f>VLOOKUP(E46,VIP!$A$2:$O11739,8,FALSE)</f>
        <v>Si</v>
      </c>
      <c r="J46" s="167" t="str">
        <f>VLOOKUP(E46,VIP!$A$2:$O11689,8,FALSE)</f>
        <v>Si</v>
      </c>
      <c r="K46" s="167" t="str">
        <f>VLOOKUP(E46,VIP!$A$2:$O15263,6,0)</f>
        <v>NO</v>
      </c>
      <c r="L46" s="145" t="s">
        <v>2641</v>
      </c>
      <c r="M46" s="96" t="s">
        <v>2441</v>
      </c>
      <c r="N46" s="96" t="s">
        <v>2448</v>
      </c>
      <c r="O46" s="167" t="s">
        <v>2450</v>
      </c>
      <c r="P46" s="167" t="s">
        <v>2661</v>
      </c>
      <c r="Q46" s="96" t="s">
        <v>2641</v>
      </c>
      <c r="R46" s="44"/>
      <c r="S46" s="44"/>
      <c r="T46" s="44"/>
      <c r="U46" s="44"/>
      <c r="V46" s="44"/>
      <c r="W46" s="44"/>
      <c r="X46" s="44"/>
      <c r="Y46" s="102"/>
      <c r="Z46" s="102"/>
      <c r="AA46" s="102"/>
      <c r="AB46" s="78"/>
      <c r="AC46" s="69"/>
    </row>
    <row r="47" spans="1:29" ht="18" x14ac:dyDescent="0.25">
      <c r="A47" s="167" t="str">
        <f>VLOOKUP(E47,'LISTADO ATM'!$A$2:$C$902,3,0)</f>
        <v>SUR</v>
      </c>
      <c r="B47" s="112" t="s">
        <v>2640</v>
      </c>
      <c r="C47" s="97">
        <v>44415.839305555557</v>
      </c>
      <c r="D47" s="97" t="s">
        <v>2176</v>
      </c>
      <c r="E47" s="141">
        <v>829</v>
      </c>
      <c r="F47" s="167" t="str">
        <f>VLOOKUP(E47,VIP!$A$2:$O14812,2,0)</f>
        <v>DRBR829</v>
      </c>
      <c r="G47" s="167" t="str">
        <f>VLOOKUP(E47,'LISTADO ATM'!$A$2:$B$901,2,0)</f>
        <v xml:space="preserve">ATM UNP Multicentro Sirena Baní </v>
      </c>
      <c r="H47" s="167" t="str">
        <f>VLOOKUP(E47,VIP!$A$2:$O19773,7,FALSE)</f>
        <v>Si</v>
      </c>
      <c r="I47" s="167" t="str">
        <f>VLOOKUP(E47,VIP!$A$2:$O11738,8,FALSE)</f>
        <v>Si</v>
      </c>
      <c r="J47" s="167" t="str">
        <f>VLOOKUP(E47,VIP!$A$2:$O11688,8,FALSE)</f>
        <v>Si</v>
      </c>
      <c r="K47" s="167" t="str">
        <f>VLOOKUP(E47,VIP!$A$2:$O15262,6,0)</f>
        <v>NO</v>
      </c>
      <c r="L47" s="145" t="s">
        <v>2641</v>
      </c>
      <c r="M47" s="96" t="s">
        <v>2441</v>
      </c>
      <c r="N47" s="96" t="s">
        <v>2448</v>
      </c>
      <c r="O47" s="167" t="s">
        <v>2450</v>
      </c>
      <c r="P47" s="167" t="s">
        <v>2661</v>
      </c>
      <c r="Q47" s="96" t="s">
        <v>2641</v>
      </c>
      <c r="R47" s="44"/>
      <c r="S47" s="102"/>
      <c r="T47" s="102"/>
      <c r="U47" s="102"/>
      <c r="V47" s="78"/>
      <c r="W47" s="69"/>
    </row>
    <row r="48" spans="1:29" ht="18" x14ac:dyDescent="0.25">
      <c r="A48" s="167" t="str">
        <f>VLOOKUP(E48,'LISTADO ATM'!$A$2:$C$902,3,0)</f>
        <v>DISTRITO NACIONAL</v>
      </c>
      <c r="B48" s="112" t="s">
        <v>2628</v>
      </c>
      <c r="C48" s="97">
        <v>44415.425034722219</v>
      </c>
      <c r="D48" s="97" t="s">
        <v>2464</v>
      </c>
      <c r="E48" s="141">
        <v>516</v>
      </c>
      <c r="F48" s="167" t="str">
        <f>VLOOKUP(E48,VIP!$A$2:$O14786,2,0)</f>
        <v>DRBR516</v>
      </c>
      <c r="G48" s="167" t="str">
        <f>VLOOKUP(E48,'LISTADO ATM'!$A$2:$B$901,2,0)</f>
        <v xml:space="preserve">ATM Oficina Gascue </v>
      </c>
      <c r="H48" s="167" t="str">
        <f>VLOOKUP(E48,VIP!$A$2:$O19747,7,FALSE)</f>
        <v>Si</v>
      </c>
      <c r="I48" s="167" t="str">
        <f>VLOOKUP(E48,VIP!$A$2:$O11712,8,FALSE)</f>
        <v>Si</v>
      </c>
      <c r="J48" s="167" t="str">
        <f>VLOOKUP(E48,VIP!$A$2:$O11662,8,FALSE)</f>
        <v>Si</v>
      </c>
      <c r="K48" s="167" t="str">
        <f>VLOOKUP(E48,VIP!$A$2:$O15236,6,0)</f>
        <v>SI</v>
      </c>
      <c r="L48" s="145" t="s">
        <v>2413</v>
      </c>
      <c r="M48" s="96" t="s">
        <v>2441</v>
      </c>
      <c r="N48" s="96" t="s">
        <v>2448</v>
      </c>
      <c r="O48" s="167" t="s">
        <v>2465</v>
      </c>
      <c r="P48" s="167"/>
      <c r="Q48" s="96" t="s">
        <v>2413</v>
      </c>
      <c r="R48" s="44"/>
      <c r="S48" s="102"/>
      <c r="T48" s="102"/>
      <c r="U48" s="102"/>
      <c r="V48" s="78"/>
      <c r="W48" s="69"/>
    </row>
    <row r="49" spans="1:23" ht="18" x14ac:dyDescent="0.25">
      <c r="A49" s="167" t="str">
        <f>VLOOKUP(E49,'LISTADO ATM'!$A$2:$C$902,3,0)</f>
        <v>ESTE</v>
      </c>
      <c r="B49" s="112" t="s">
        <v>2654</v>
      </c>
      <c r="C49" s="97">
        <v>44415.816134259258</v>
      </c>
      <c r="D49" s="97" t="s">
        <v>2444</v>
      </c>
      <c r="E49" s="141">
        <v>609</v>
      </c>
      <c r="F49" s="167" t="str">
        <f>VLOOKUP(E49,VIP!$A$2:$O14824,2,0)</f>
        <v>DRBR120</v>
      </c>
      <c r="G49" s="167" t="str">
        <f>VLOOKUP(E49,'LISTADO ATM'!$A$2:$B$901,2,0)</f>
        <v xml:space="preserve">ATM S/M Jumbo (San Pedro) </v>
      </c>
      <c r="H49" s="167" t="str">
        <f>VLOOKUP(E49,VIP!$A$2:$O19785,7,FALSE)</f>
        <v>Si</v>
      </c>
      <c r="I49" s="167" t="str">
        <f>VLOOKUP(E49,VIP!$A$2:$O11750,8,FALSE)</f>
        <v>Si</v>
      </c>
      <c r="J49" s="167" t="str">
        <f>VLOOKUP(E49,VIP!$A$2:$O11700,8,FALSE)</f>
        <v>Si</v>
      </c>
      <c r="K49" s="167" t="str">
        <f>VLOOKUP(E49,VIP!$A$2:$O15274,6,0)</f>
        <v>NO</v>
      </c>
      <c r="L49" s="145" t="s">
        <v>2413</v>
      </c>
      <c r="M49" s="96" t="s">
        <v>2441</v>
      </c>
      <c r="N49" s="96" t="s">
        <v>2448</v>
      </c>
      <c r="O49" s="167" t="s">
        <v>2449</v>
      </c>
      <c r="P49" s="167"/>
      <c r="Q49" s="96" t="s">
        <v>2413</v>
      </c>
      <c r="R49" s="44"/>
      <c r="S49" s="102"/>
      <c r="T49" s="102"/>
      <c r="U49" s="102"/>
      <c r="V49" s="78"/>
      <c r="W49" s="69"/>
    </row>
    <row r="50" spans="1:23" ht="18" x14ac:dyDescent="0.25">
      <c r="A50" s="167" t="str">
        <f>VLOOKUP(E50,'LISTADO ATM'!$A$2:$C$902,3,0)</f>
        <v>DISTRITO NACIONAL</v>
      </c>
      <c r="B50" s="112" t="s">
        <v>2653</v>
      </c>
      <c r="C50" s="97">
        <v>44415.816886574074</v>
      </c>
      <c r="D50" s="97" t="s">
        <v>2444</v>
      </c>
      <c r="E50" s="141">
        <v>734</v>
      </c>
      <c r="F50" s="167" t="str">
        <f>VLOOKUP(E50,VIP!$A$2:$O14823,2,0)</f>
        <v>DRBR178</v>
      </c>
      <c r="G50" s="167" t="str">
        <f>VLOOKUP(E50,'LISTADO ATM'!$A$2:$B$901,2,0)</f>
        <v xml:space="preserve">ATM Oficina Independencia I </v>
      </c>
      <c r="H50" s="167" t="str">
        <f>VLOOKUP(E50,VIP!$A$2:$O19784,7,FALSE)</f>
        <v>Si</v>
      </c>
      <c r="I50" s="167" t="str">
        <f>VLOOKUP(E50,VIP!$A$2:$O11749,8,FALSE)</f>
        <v>Si</v>
      </c>
      <c r="J50" s="167" t="str">
        <f>VLOOKUP(E50,VIP!$A$2:$O11699,8,FALSE)</f>
        <v>Si</v>
      </c>
      <c r="K50" s="167" t="str">
        <f>VLOOKUP(E50,VIP!$A$2:$O15273,6,0)</f>
        <v>SI</v>
      </c>
      <c r="L50" s="145" t="s">
        <v>2413</v>
      </c>
      <c r="M50" s="96" t="s">
        <v>2441</v>
      </c>
      <c r="N50" s="96" t="s">
        <v>2448</v>
      </c>
      <c r="O50" s="167" t="s">
        <v>2449</v>
      </c>
      <c r="P50" s="167"/>
      <c r="Q50" s="96" t="s">
        <v>2413</v>
      </c>
      <c r="R50" s="44"/>
      <c r="S50" s="102"/>
      <c r="T50" s="102"/>
      <c r="U50" s="102"/>
      <c r="V50" s="78"/>
      <c r="W50" s="69"/>
    </row>
    <row r="51" spans="1:23" ht="18" x14ac:dyDescent="0.25">
      <c r="A51" s="167" t="str">
        <f>VLOOKUP(E51,'LISTADO ATM'!$A$2:$C$902,3,0)</f>
        <v>SUR</v>
      </c>
      <c r="B51" s="112" t="s">
        <v>2644</v>
      </c>
      <c r="C51" s="97">
        <v>44415.828275462962</v>
      </c>
      <c r="D51" s="97" t="s">
        <v>2444</v>
      </c>
      <c r="E51" s="141">
        <v>984</v>
      </c>
      <c r="F51" s="167" t="str">
        <f>VLOOKUP(E51,VIP!$A$2:$O14831,2,0)</f>
        <v>DRBR984</v>
      </c>
      <c r="G51" s="167" t="str">
        <f>VLOOKUP(E51,'LISTADO ATM'!$A$2:$B$901,2,0)</f>
        <v xml:space="preserve">ATM Oficina Neiba II </v>
      </c>
      <c r="H51" s="167" t="str">
        <f>VLOOKUP(E51,VIP!$A$2:$O19792,7,FALSE)</f>
        <v>Si</v>
      </c>
      <c r="I51" s="167" t="str">
        <f>VLOOKUP(E51,VIP!$A$2:$O11757,8,FALSE)</f>
        <v>Si</v>
      </c>
      <c r="J51" s="167" t="str">
        <f>VLOOKUP(E51,VIP!$A$2:$O11707,8,FALSE)</f>
        <v>Si</v>
      </c>
      <c r="K51" s="167" t="str">
        <f>VLOOKUP(E51,VIP!$A$2:$O15281,6,0)</f>
        <v>NO</v>
      </c>
      <c r="L51" s="145" t="s">
        <v>2413</v>
      </c>
      <c r="M51" s="96" t="s">
        <v>2441</v>
      </c>
      <c r="N51" s="96" t="s">
        <v>2448</v>
      </c>
      <c r="O51" s="167" t="s">
        <v>2449</v>
      </c>
      <c r="P51" s="167"/>
      <c r="Q51" s="96" t="s">
        <v>2413</v>
      </c>
      <c r="R51" s="44"/>
      <c r="S51" s="102"/>
      <c r="T51" s="102"/>
      <c r="U51" s="102"/>
      <c r="V51" s="78"/>
      <c r="W51" s="69"/>
    </row>
    <row r="52" spans="1:23" ht="18" x14ac:dyDescent="0.25">
      <c r="A52" s="167" t="str">
        <f>VLOOKUP(E52,'LISTADO ATM'!$A$2:$C$902,3,0)</f>
        <v>DISTRITO NACIONAL</v>
      </c>
      <c r="B52" s="112" t="s">
        <v>2620</v>
      </c>
      <c r="C52" s="97">
        <v>44414.742268518516</v>
      </c>
      <c r="D52" s="97" t="s">
        <v>2176</v>
      </c>
      <c r="E52" s="141">
        <v>35</v>
      </c>
      <c r="F52" s="167" t="str">
        <f>VLOOKUP(E52,VIP!$A$2:$O14773,2,0)</f>
        <v>DRBR035</v>
      </c>
      <c r="G52" s="167" t="str">
        <f>VLOOKUP(E52,'LISTADO ATM'!$A$2:$B$901,2,0)</f>
        <v xml:space="preserve">ATM Dirección General de Aduanas I </v>
      </c>
      <c r="H52" s="167" t="str">
        <f>VLOOKUP(E52,VIP!$A$2:$O19734,7,FALSE)</f>
        <v>Si</v>
      </c>
      <c r="I52" s="167" t="str">
        <f>VLOOKUP(E52,VIP!$A$2:$O11699,8,FALSE)</f>
        <v>Si</v>
      </c>
      <c r="J52" s="167" t="str">
        <f>VLOOKUP(E52,VIP!$A$2:$O11649,8,FALSE)</f>
        <v>Si</v>
      </c>
      <c r="K52" s="167" t="str">
        <f>VLOOKUP(E52,VIP!$A$2:$O15223,6,0)</f>
        <v>NO</v>
      </c>
      <c r="L52" s="145" t="s">
        <v>2460</v>
      </c>
      <c r="M52" s="96" t="s">
        <v>2441</v>
      </c>
      <c r="N52" s="96" t="s">
        <v>2448</v>
      </c>
      <c r="O52" s="167" t="s">
        <v>2450</v>
      </c>
      <c r="P52" s="167"/>
      <c r="Q52" s="96" t="s">
        <v>2460</v>
      </c>
      <c r="R52" s="44"/>
      <c r="S52" s="102"/>
      <c r="T52" s="102"/>
      <c r="U52" s="102"/>
      <c r="V52" s="78"/>
      <c r="W52" s="69"/>
    </row>
    <row r="53" spans="1:23" ht="18" x14ac:dyDescent="0.25">
      <c r="A53" s="167" t="str">
        <f>VLOOKUP(E53,'LISTADO ATM'!$A$2:$C$902,3,0)</f>
        <v>DISTRITO NACIONAL</v>
      </c>
      <c r="B53" s="112" t="s">
        <v>2626</v>
      </c>
      <c r="C53" s="97">
        <v>44415.358854166669</v>
      </c>
      <c r="D53" s="97" t="s">
        <v>2176</v>
      </c>
      <c r="E53" s="141">
        <v>20</v>
      </c>
      <c r="F53" s="167" t="str">
        <f>VLOOKUP(E53,VIP!$A$2:$O14781,2,0)</f>
        <v>DRBR049</v>
      </c>
      <c r="G53" s="167" t="str">
        <f>VLOOKUP(E53,'LISTADO ATM'!$A$2:$B$901,2,0)</f>
        <v>ATM S/M Aprezio Las Palmas</v>
      </c>
      <c r="H53" s="167" t="str">
        <f>VLOOKUP(E53,VIP!$A$2:$O19742,7,FALSE)</f>
        <v>Si</v>
      </c>
      <c r="I53" s="167" t="str">
        <f>VLOOKUP(E53,VIP!$A$2:$O11707,8,FALSE)</f>
        <v>Si</v>
      </c>
      <c r="J53" s="167" t="str">
        <f>VLOOKUP(E53,VIP!$A$2:$O11657,8,FALSE)</f>
        <v>Si</v>
      </c>
      <c r="K53" s="167" t="str">
        <f>VLOOKUP(E53,VIP!$A$2:$O15231,6,0)</f>
        <v>NO</v>
      </c>
      <c r="L53" s="145" t="s">
        <v>2460</v>
      </c>
      <c r="M53" s="96" t="s">
        <v>2441</v>
      </c>
      <c r="N53" s="96" t="s">
        <v>2448</v>
      </c>
      <c r="O53" s="167" t="s">
        <v>2450</v>
      </c>
      <c r="P53" s="167"/>
      <c r="Q53" s="96" t="s">
        <v>2460</v>
      </c>
      <c r="R53" s="44"/>
      <c r="S53" s="102"/>
      <c r="T53" s="102"/>
      <c r="U53" s="102"/>
      <c r="V53" s="78"/>
      <c r="W53" s="69"/>
    </row>
    <row r="54" spans="1:23" ht="18" x14ac:dyDescent="0.25">
      <c r="A54" s="167" t="str">
        <f>VLOOKUP(E54,'LISTADO ATM'!$A$2:$C$902,3,0)</f>
        <v>DISTRITO NACIONAL</v>
      </c>
      <c r="B54" s="112" t="s">
        <v>2627</v>
      </c>
      <c r="C54" s="97">
        <v>44415.405023148145</v>
      </c>
      <c r="D54" s="97" t="s">
        <v>2176</v>
      </c>
      <c r="E54" s="141">
        <v>600</v>
      </c>
      <c r="F54" s="167" t="str">
        <f>VLOOKUP(E54,VIP!$A$2:$O14784,2,0)</f>
        <v>DRBR600</v>
      </c>
      <c r="G54" s="167" t="str">
        <f>VLOOKUP(E54,'LISTADO ATM'!$A$2:$B$901,2,0)</f>
        <v>ATM S/M Bravo Hipica</v>
      </c>
      <c r="H54" s="167" t="str">
        <f>VLOOKUP(E54,VIP!$A$2:$O19745,7,FALSE)</f>
        <v>N/A</v>
      </c>
      <c r="I54" s="167" t="str">
        <f>VLOOKUP(E54,VIP!$A$2:$O11710,8,FALSE)</f>
        <v>N/A</v>
      </c>
      <c r="J54" s="167" t="str">
        <f>VLOOKUP(E54,VIP!$A$2:$O11660,8,FALSE)</f>
        <v>N/A</v>
      </c>
      <c r="K54" s="167" t="str">
        <f>VLOOKUP(E54,VIP!$A$2:$O15234,6,0)</f>
        <v>N/A</v>
      </c>
      <c r="L54" s="145" t="s">
        <v>2460</v>
      </c>
      <c r="M54" s="96" t="s">
        <v>2441</v>
      </c>
      <c r="N54" s="96" t="s">
        <v>2448</v>
      </c>
      <c r="O54" s="167" t="s">
        <v>2450</v>
      </c>
      <c r="P54" s="167"/>
      <c r="Q54" s="96" t="s">
        <v>2460</v>
      </c>
      <c r="R54" s="44"/>
      <c r="S54" s="102"/>
      <c r="T54" s="102"/>
      <c r="U54" s="102"/>
      <c r="V54" s="78"/>
      <c r="W54" s="69"/>
    </row>
    <row r="55" spans="1:23" ht="18" x14ac:dyDescent="0.25">
      <c r="A55" s="167" t="str">
        <f>VLOOKUP(E55,'LISTADO ATM'!$A$2:$C$902,3,0)</f>
        <v>SUR</v>
      </c>
      <c r="B55" s="112" t="s">
        <v>2633</v>
      </c>
      <c r="C55" s="97">
        <v>44415.549537037034</v>
      </c>
      <c r="D55" s="97" t="s">
        <v>2176</v>
      </c>
      <c r="E55" s="141">
        <v>356</v>
      </c>
      <c r="F55" s="167" t="str">
        <f>VLOOKUP(E55,VIP!$A$2:$O14801,2,0)</f>
        <v>DRBR356</v>
      </c>
      <c r="G55" s="167" t="str">
        <f>VLOOKUP(E55,'LISTADO ATM'!$A$2:$B$901,2,0)</f>
        <v xml:space="preserve">ATM Estación Sigma (San Cristóbal) </v>
      </c>
      <c r="H55" s="167" t="str">
        <f>VLOOKUP(E55,VIP!$A$2:$O19762,7,FALSE)</f>
        <v>Si</v>
      </c>
      <c r="I55" s="167" t="str">
        <f>VLOOKUP(E55,VIP!$A$2:$O11727,8,FALSE)</f>
        <v>Si</v>
      </c>
      <c r="J55" s="167" t="str">
        <f>VLOOKUP(E55,VIP!$A$2:$O11677,8,FALSE)</f>
        <v>Si</v>
      </c>
      <c r="K55" s="167" t="str">
        <f>VLOOKUP(E55,VIP!$A$2:$O15251,6,0)</f>
        <v>NO</v>
      </c>
      <c r="L55" s="145" t="s">
        <v>2460</v>
      </c>
      <c r="M55" s="96" t="s">
        <v>2441</v>
      </c>
      <c r="N55" s="96" t="s">
        <v>2448</v>
      </c>
      <c r="O55" s="167" t="s">
        <v>2450</v>
      </c>
      <c r="P55" s="167"/>
      <c r="Q55" s="96" t="s">
        <v>2460</v>
      </c>
      <c r="R55" s="44"/>
      <c r="S55" s="102"/>
      <c r="T55" s="102"/>
      <c r="U55" s="102"/>
      <c r="V55" s="78"/>
      <c r="W55" s="69"/>
    </row>
    <row r="56" spans="1:23" ht="18" x14ac:dyDescent="0.25">
      <c r="A56" s="167" t="str">
        <f>VLOOKUP(E56,'LISTADO ATM'!$A$2:$C$902,3,0)</f>
        <v>DISTRITO NACIONAL</v>
      </c>
      <c r="B56" s="112" t="s">
        <v>2634</v>
      </c>
      <c r="C56" s="97">
        <v>44415.581250000003</v>
      </c>
      <c r="D56" s="97" t="s">
        <v>2176</v>
      </c>
      <c r="E56" s="141">
        <v>461</v>
      </c>
      <c r="F56" s="167" t="str">
        <f>VLOOKUP(E56,VIP!$A$2:$O14802,2,0)</f>
        <v>DRBR461</v>
      </c>
      <c r="G56" s="167" t="str">
        <f>VLOOKUP(E56,'LISTADO ATM'!$A$2:$B$901,2,0)</f>
        <v xml:space="preserve">ATM Autobanco Sarasota I </v>
      </c>
      <c r="H56" s="167" t="str">
        <f>VLOOKUP(E56,VIP!$A$2:$O19763,7,FALSE)</f>
        <v>Si</v>
      </c>
      <c r="I56" s="167" t="str">
        <f>VLOOKUP(E56,VIP!$A$2:$O11728,8,FALSE)</f>
        <v>Si</v>
      </c>
      <c r="J56" s="167" t="str">
        <f>VLOOKUP(E56,VIP!$A$2:$O11678,8,FALSE)</f>
        <v>Si</v>
      </c>
      <c r="K56" s="167" t="str">
        <f>VLOOKUP(E56,VIP!$A$2:$O15252,6,0)</f>
        <v>SI</v>
      </c>
      <c r="L56" s="145" t="s">
        <v>2460</v>
      </c>
      <c r="M56" s="96" t="s">
        <v>2441</v>
      </c>
      <c r="N56" s="96" t="s">
        <v>2448</v>
      </c>
      <c r="O56" s="167" t="s">
        <v>2450</v>
      </c>
      <c r="P56" s="167"/>
      <c r="Q56" s="96" t="s">
        <v>2460</v>
      </c>
      <c r="R56" s="44"/>
      <c r="S56" s="102"/>
      <c r="T56" s="102"/>
      <c r="U56" s="102"/>
      <c r="V56" s="78"/>
      <c r="W56" s="69"/>
    </row>
    <row r="57" spans="1:23" s="128" customFormat="1" ht="18" x14ac:dyDescent="0.25">
      <c r="A57" s="169" t="str">
        <f>VLOOKUP(E57,'LISTADO ATM'!$A$2:$C$902,3,0)</f>
        <v>DISTRITO NACIONAL</v>
      </c>
      <c r="B57" s="112" t="s">
        <v>2635</v>
      </c>
      <c r="C57" s="97">
        <v>44415.582928240743</v>
      </c>
      <c r="D57" s="97" t="s">
        <v>2176</v>
      </c>
      <c r="E57" s="141">
        <v>14</v>
      </c>
      <c r="F57" s="169" t="str">
        <f>VLOOKUP(E57,VIP!$A$2:$O14803,2,0)</f>
        <v>DRBR014</v>
      </c>
      <c r="G57" s="169" t="str">
        <f>VLOOKUP(E57,'LISTADO ATM'!$A$2:$B$901,2,0)</f>
        <v xml:space="preserve">ATM Oficina Aeropuerto Las Américas I </v>
      </c>
      <c r="H57" s="169" t="str">
        <f>VLOOKUP(E57,VIP!$A$2:$O19764,7,FALSE)</f>
        <v>Si</v>
      </c>
      <c r="I57" s="169" t="str">
        <f>VLOOKUP(E57,VIP!$A$2:$O11729,8,FALSE)</f>
        <v>Si</v>
      </c>
      <c r="J57" s="169" t="str">
        <f>VLOOKUP(E57,VIP!$A$2:$O11679,8,FALSE)</f>
        <v>Si</v>
      </c>
      <c r="K57" s="169" t="str">
        <f>VLOOKUP(E57,VIP!$A$2:$O15253,6,0)</f>
        <v>NO</v>
      </c>
      <c r="L57" s="145" t="s">
        <v>2460</v>
      </c>
      <c r="M57" s="96" t="s">
        <v>2441</v>
      </c>
      <c r="N57" s="96" t="s">
        <v>2448</v>
      </c>
      <c r="O57" s="169" t="s">
        <v>2450</v>
      </c>
      <c r="P57" s="169"/>
      <c r="Q57" s="96" t="s">
        <v>2460</v>
      </c>
      <c r="R57" s="44"/>
      <c r="V57" s="78"/>
      <c r="W57" s="69"/>
    </row>
    <row r="58" spans="1:23" s="128" customFormat="1" ht="18" x14ac:dyDescent="0.25">
      <c r="A58" s="169" t="str">
        <f>VLOOKUP(E58,'LISTADO ATM'!$A$2:$C$902,3,0)</f>
        <v>DISTRITO NACIONAL</v>
      </c>
      <c r="B58" s="112" t="s">
        <v>2637</v>
      </c>
      <c r="C58" s="97">
        <v>44415.623715277776</v>
      </c>
      <c r="D58" s="97" t="s">
        <v>2176</v>
      </c>
      <c r="E58" s="141">
        <v>407</v>
      </c>
      <c r="F58" s="169" t="str">
        <f>VLOOKUP(E58,VIP!$A$2:$O14806,2,0)</f>
        <v>DRBR407</v>
      </c>
      <c r="G58" s="169" t="str">
        <f>VLOOKUP(E58,'LISTADO ATM'!$A$2:$B$901,2,0)</f>
        <v xml:space="preserve">ATM Multicentro La Sirena Villa Mella </v>
      </c>
      <c r="H58" s="169" t="str">
        <f>VLOOKUP(E58,VIP!$A$2:$O19767,7,FALSE)</f>
        <v>Si</v>
      </c>
      <c r="I58" s="169" t="str">
        <f>VLOOKUP(E58,VIP!$A$2:$O11732,8,FALSE)</f>
        <v>Si</v>
      </c>
      <c r="J58" s="169" t="str">
        <f>VLOOKUP(E58,VIP!$A$2:$O11682,8,FALSE)</f>
        <v>Si</v>
      </c>
      <c r="K58" s="169" t="str">
        <f>VLOOKUP(E58,VIP!$A$2:$O15256,6,0)</f>
        <v>NO</v>
      </c>
      <c r="L58" s="145" t="s">
        <v>2460</v>
      </c>
      <c r="M58" s="96" t="s">
        <v>2441</v>
      </c>
      <c r="N58" s="96" t="s">
        <v>2448</v>
      </c>
      <c r="O58" s="169" t="s">
        <v>2450</v>
      </c>
      <c r="P58" s="169"/>
      <c r="Q58" s="96" t="s">
        <v>2460</v>
      </c>
      <c r="R58" s="44"/>
      <c r="V58" s="78"/>
      <c r="W58" s="69"/>
    </row>
    <row r="59" spans="1:23" s="128" customFormat="1" ht="18" x14ac:dyDescent="0.25">
      <c r="A59" s="169" t="str">
        <f>VLOOKUP(E59,'LISTADO ATM'!$A$2:$C$902,3,0)</f>
        <v>DISTRITO NACIONAL</v>
      </c>
      <c r="B59" s="112" t="s">
        <v>2638</v>
      </c>
      <c r="C59" s="97">
        <v>44415.624328703707</v>
      </c>
      <c r="D59" s="97" t="s">
        <v>2176</v>
      </c>
      <c r="E59" s="141">
        <v>240</v>
      </c>
      <c r="F59" s="169" t="str">
        <f>VLOOKUP(E59,VIP!$A$2:$O14807,2,0)</f>
        <v>DRBR24D</v>
      </c>
      <c r="G59" s="169" t="str">
        <f>VLOOKUP(E59,'LISTADO ATM'!$A$2:$B$901,2,0)</f>
        <v xml:space="preserve">ATM Oficina Carrefour I </v>
      </c>
      <c r="H59" s="169" t="str">
        <f>VLOOKUP(E59,VIP!$A$2:$O19768,7,FALSE)</f>
        <v>Si</v>
      </c>
      <c r="I59" s="169" t="str">
        <f>VLOOKUP(E59,VIP!$A$2:$O11733,8,FALSE)</f>
        <v>Si</v>
      </c>
      <c r="J59" s="169" t="str">
        <f>VLOOKUP(E59,VIP!$A$2:$O11683,8,FALSE)</f>
        <v>Si</v>
      </c>
      <c r="K59" s="169" t="str">
        <f>VLOOKUP(E59,VIP!$A$2:$O15257,6,0)</f>
        <v>SI</v>
      </c>
      <c r="L59" s="145" t="s">
        <v>2460</v>
      </c>
      <c r="M59" s="96" t="s">
        <v>2441</v>
      </c>
      <c r="N59" s="96" t="s">
        <v>2448</v>
      </c>
      <c r="O59" s="169" t="s">
        <v>2450</v>
      </c>
      <c r="P59" s="169"/>
      <c r="Q59" s="96" t="s">
        <v>2460</v>
      </c>
      <c r="R59" s="44"/>
      <c r="V59" s="78"/>
      <c r="W59" s="69"/>
    </row>
    <row r="60" spans="1:23" s="128" customFormat="1" ht="18" x14ac:dyDescent="0.25">
      <c r="A60" s="169" t="str">
        <f>VLOOKUP(E60,'LISTADO ATM'!$A$2:$C$902,3,0)</f>
        <v>DISTRITO NACIONAL</v>
      </c>
      <c r="B60" s="112" t="s">
        <v>2639</v>
      </c>
      <c r="C60" s="97">
        <v>44415.624837962961</v>
      </c>
      <c r="D60" s="97" t="s">
        <v>2176</v>
      </c>
      <c r="E60" s="141">
        <v>931</v>
      </c>
      <c r="F60" s="169" t="str">
        <f>VLOOKUP(E60,VIP!$A$2:$O14808,2,0)</f>
        <v>DRBR24N</v>
      </c>
      <c r="G60" s="169" t="str">
        <f>VLOOKUP(E60,'LISTADO ATM'!$A$2:$B$901,2,0)</f>
        <v xml:space="preserve">ATM Autobanco Luperón I </v>
      </c>
      <c r="H60" s="169" t="str">
        <f>VLOOKUP(E60,VIP!$A$2:$O19769,7,FALSE)</f>
        <v>Si</v>
      </c>
      <c r="I60" s="169" t="str">
        <f>VLOOKUP(E60,VIP!$A$2:$O11734,8,FALSE)</f>
        <v>Si</v>
      </c>
      <c r="J60" s="169" t="str">
        <f>VLOOKUP(E60,VIP!$A$2:$O11684,8,FALSE)</f>
        <v>Si</v>
      </c>
      <c r="K60" s="169" t="str">
        <f>VLOOKUP(E60,VIP!$A$2:$O15258,6,0)</f>
        <v>NO</v>
      </c>
      <c r="L60" s="145" t="s">
        <v>2460</v>
      </c>
      <c r="M60" s="96" t="s">
        <v>2441</v>
      </c>
      <c r="N60" s="96" t="s">
        <v>2448</v>
      </c>
      <c r="O60" s="169" t="s">
        <v>2450</v>
      </c>
      <c r="P60" s="169"/>
      <c r="Q60" s="96" t="s">
        <v>2460</v>
      </c>
      <c r="R60" s="44"/>
      <c r="V60" s="78"/>
      <c r="W60" s="69"/>
    </row>
    <row r="61" spans="1:23" s="128" customFormat="1" ht="18" x14ac:dyDescent="0.25">
      <c r="A61" s="169" t="str">
        <f>VLOOKUP(E61,'LISTADO ATM'!$A$2:$C$902,3,0)</f>
        <v>DISTRITO NACIONAL</v>
      </c>
      <c r="B61" s="112">
        <v>3335981849</v>
      </c>
      <c r="C61" s="97">
        <v>44416.351666666669</v>
      </c>
      <c r="D61" s="97" t="s">
        <v>2176</v>
      </c>
      <c r="E61" s="141">
        <v>35</v>
      </c>
      <c r="F61" s="169" t="str">
        <f>VLOOKUP(E61,VIP!$A$2:$O14817,2,0)</f>
        <v>DRBR035</v>
      </c>
      <c r="G61" s="169" t="str">
        <f>VLOOKUP(E61,'LISTADO ATM'!$A$2:$B$901,2,0)</f>
        <v xml:space="preserve">ATM Dirección General de Aduanas I </v>
      </c>
      <c r="H61" s="169" t="str">
        <f>VLOOKUP(E61,VIP!$A$2:$O19778,7,FALSE)</f>
        <v>Si</v>
      </c>
      <c r="I61" s="169" t="str">
        <f>VLOOKUP(E61,VIP!$A$2:$O11743,8,FALSE)</f>
        <v>Si</v>
      </c>
      <c r="J61" s="169" t="str">
        <f>VLOOKUP(E61,VIP!$A$2:$O11693,8,FALSE)</f>
        <v>Si</v>
      </c>
      <c r="K61" s="169" t="str">
        <f>VLOOKUP(E61,VIP!$A$2:$O15267,6,0)</f>
        <v>NO</v>
      </c>
      <c r="L61" s="145" t="s">
        <v>2460</v>
      </c>
      <c r="M61" s="96" t="s">
        <v>2441</v>
      </c>
      <c r="N61" s="96" t="s">
        <v>2448</v>
      </c>
      <c r="O61" s="169" t="s">
        <v>2450</v>
      </c>
      <c r="P61" s="169"/>
      <c r="Q61" s="96" t="s">
        <v>2460</v>
      </c>
      <c r="R61" s="44"/>
      <c r="V61" s="78"/>
      <c r="W61" s="69"/>
    </row>
    <row r="62" spans="1:23" s="128" customFormat="1" ht="18" x14ac:dyDescent="0.25">
      <c r="A62" s="169" t="str">
        <f>VLOOKUP(E62,'LISTADO ATM'!$A$2:$C$902,3,0)</f>
        <v>SUR</v>
      </c>
      <c r="B62" s="112">
        <v>3335981851</v>
      </c>
      <c r="C62" s="97">
        <v>44416.353564814817</v>
      </c>
      <c r="D62" s="97" t="s">
        <v>2176</v>
      </c>
      <c r="E62" s="141">
        <v>995</v>
      </c>
      <c r="F62" s="169" t="str">
        <f>VLOOKUP(E62,VIP!$A$2:$O14815,2,0)</f>
        <v>DRBR545</v>
      </c>
      <c r="G62" s="169" t="str">
        <f>VLOOKUP(E62,'LISTADO ATM'!$A$2:$B$901,2,0)</f>
        <v xml:space="preserve">ATM Oficina San Cristobal III (Lobby) </v>
      </c>
      <c r="H62" s="169" t="str">
        <f>VLOOKUP(E62,VIP!$A$2:$O19776,7,FALSE)</f>
        <v>Si</v>
      </c>
      <c r="I62" s="169" t="str">
        <f>VLOOKUP(E62,VIP!$A$2:$O11741,8,FALSE)</f>
        <v>No</v>
      </c>
      <c r="J62" s="169" t="str">
        <f>VLOOKUP(E62,VIP!$A$2:$O11691,8,FALSE)</f>
        <v>No</v>
      </c>
      <c r="K62" s="169" t="str">
        <f>VLOOKUP(E62,VIP!$A$2:$O15265,6,0)</f>
        <v>NO</v>
      </c>
      <c r="L62" s="145" t="s">
        <v>2460</v>
      </c>
      <c r="M62" s="96" t="s">
        <v>2441</v>
      </c>
      <c r="N62" s="96" t="s">
        <v>2448</v>
      </c>
      <c r="O62" s="169" t="s">
        <v>2450</v>
      </c>
      <c r="P62" s="169"/>
      <c r="Q62" s="96" t="s">
        <v>2460</v>
      </c>
      <c r="R62" s="44"/>
      <c r="V62" s="78"/>
      <c r="W62" s="69"/>
    </row>
    <row r="63" spans="1:23" s="128" customFormat="1" ht="18" x14ac:dyDescent="0.25">
      <c r="A63" s="169" t="str">
        <f>VLOOKUP(E63,'LISTADO ATM'!$A$2:$C$902,3,0)</f>
        <v>DISTRITO NACIONAL</v>
      </c>
      <c r="B63" s="112">
        <v>3335981852</v>
      </c>
      <c r="C63" s="97">
        <v>44416.354895833334</v>
      </c>
      <c r="D63" s="97" t="s">
        <v>2176</v>
      </c>
      <c r="E63" s="141">
        <v>43</v>
      </c>
      <c r="F63" s="169" t="str">
        <f>VLOOKUP(E63,VIP!$A$2:$O14814,2,0)</f>
        <v>DRBR043</v>
      </c>
      <c r="G63" s="169" t="str">
        <f>VLOOKUP(E63,'LISTADO ATM'!$A$2:$B$901,2,0)</f>
        <v xml:space="preserve">ATM Zona Franca San Isidro </v>
      </c>
      <c r="H63" s="169" t="str">
        <f>VLOOKUP(E63,VIP!$A$2:$O19775,7,FALSE)</f>
        <v>Si</v>
      </c>
      <c r="I63" s="169" t="str">
        <f>VLOOKUP(E63,VIP!$A$2:$O11740,8,FALSE)</f>
        <v>No</v>
      </c>
      <c r="J63" s="169" t="str">
        <f>VLOOKUP(E63,VIP!$A$2:$O11690,8,FALSE)</f>
        <v>No</v>
      </c>
      <c r="K63" s="169" t="str">
        <f>VLOOKUP(E63,VIP!$A$2:$O15264,6,0)</f>
        <v>NO</v>
      </c>
      <c r="L63" s="145" t="s">
        <v>2460</v>
      </c>
      <c r="M63" s="96" t="s">
        <v>2441</v>
      </c>
      <c r="N63" s="96" t="s">
        <v>2448</v>
      </c>
      <c r="O63" s="169" t="s">
        <v>2450</v>
      </c>
      <c r="P63" s="169"/>
      <c r="Q63" s="96" t="s">
        <v>2460</v>
      </c>
      <c r="R63" s="44"/>
      <c r="V63" s="78"/>
      <c r="W63" s="69"/>
    </row>
    <row r="1038420" spans="16:16" ht="18" x14ac:dyDescent="0.25">
      <c r="P1038420" s="113"/>
    </row>
  </sheetData>
  <autoFilter ref="A4:Q56" xr:uid="{00000000-0009-0000-0000-000007000000}">
    <sortState xmlns:xlrd2="http://schemas.microsoft.com/office/spreadsheetml/2017/richdata2" ref="A5:Q78">
      <sortCondition ref="M4:M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264" priority="130830"/>
  </conditionalFormatting>
  <conditionalFormatting sqref="E5">
    <cfRule type="duplicateValues" dxfId="263" priority="130831"/>
  </conditionalFormatting>
  <conditionalFormatting sqref="B64:B1048576 B1:B4">
    <cfRule type="duplicateValues" dxfId="262" priority="131009"/>
  </conditionalFormatting>
  <conditionalFormatting sqref="B64:B1048576">
    <cfRule type="duplicateValues" dxfId="261" priority="131012"/>
  </conditionalFormatting>
  <conditionalFormatting sqref="B64:B1048576">
    <cfRule type="duplicateValues" dxfId="260" priority="131014"/>
  </conditionalFormatting>
  <conditionalFormatting sqref="E64:E1048576 E1:E4">
    <cfRule type="duplicateValues" dxfId="259" priority="131017"/>
  </conditionalFormatting>
  <conditionalFormatting sqref="E64:E1048576">
    <cfRule type="duplicateValues" dxfId="258" priority="131020"/>
  </conditionalFormatting>
  <conditionalFormatting sqref="E64:E1048576">
    <cfRule type="duplicateValues" dxfId="257" priority="131022"/>
  </conditionalFormatting>
  <conditionalFormatting sqref="E64:E1048576">
    <cfRule type="duplicateValues" dxfId="256" priority="131025"/>
  </conditionalFormatting>
  <conditionalFormatting sqref="B43:B56">
    <cfRule type="duplicateValues" dxfId="255" priority="131029"/>
  </conditionalFormatting>
  <conditionalFormatting sqref="B6:B42">
    <cfRule type="duplicateValues" dxfId="254" priority="131039"/>
  </conditionalFormatting>
  <conditionalFormatting sqref="E5:E42">
    <cfRule type="duplicateValues" dxfId="253" priority="131043"/>
  </conditionalFormatting>
  <conditionalFormatting sqref="E5:E56">
    <cfRule type="duplicateValues" dxfId="252" priority="131045"/>
  </conditionalFormatting>
  <conditionalFormatting sqref="B57:B63">
    <cfRule type="duplicateValues" dxfId="1" priority="131118"/>
  </conditionalFormatting>
  <conditionalFormatting sqref="E57:E63">
    <cfRule type="duplicateValues" dxfId="0" priority="131119"/>
  </conditionalFormatting>
  <hyperlinks>
    <hyperlink ref="B48" r:id="rId7" display="http://s460-helpdesk/CAisd/pdmweb.exe?OP=SEARCH+FACTORY=in+SKIPLIST=1+QBE.EQ.id=3690136" xr:uid="{00000000-0004-0000-0700-000000000000}"/>
    <hyperlink ref="B54" r:id="rId8" display="http://s460-helpdesk/CAisd/pdmweb.exe?OP=SEARCH+FACTORY=in+SKIPLIST=1+QBE.EQ.id=3690117" xr:uid="{00000000-0004-0000-0700-000001000000}"/>
    <hyperlink ref="B53" r:id="rId9" display="http://s460-helpdesk/CAisd/pdmweb.exe?OP=SEARCH+FACTORY=in+SKIPLIST=1+QBE.EQ.id=3690044" xr:uid="{00000000-0004-0000-0700-000002000000}"/>
    <hyperlink ref="B60" r:id="rId10" display="http://s460-helpdesk/CAisd/pdmweb.exe?OP=SEARCH+FACTORY=in+SKIPLIST=1+QBE.EQ.id=3690286" xr:uid="{00000000-0004-0000-0700-000003000000}"/>
    <hyperlink ref="B59" r:id="rId11" display="http://s460-helpdesk/CAisd/pdmweb.exe?OP=SEARCH+FACTORY=in+SKIPLIST=1+QBE.EQ.id=3690285" xr:uid="{00000000-0004-0000-0700-000004000000}"/>
    <hyperlink ref="B58" r:id="rId12" display="http://s460-helpdesk/CAisd/pdmweb.exe?OP=SEARCH+FACTORY=in+SKIPLIST=1+QBE.EQ.id=3690284" xr:uid="{00000000-0004-0000-0700-000005000000}"/>
    <hyperlink ref="B31" r:id="rId13" display="http://s460-helpdesk/CAisd/pdmweb.exe?OP=SEARCH+FACTORY=in+SKIPLIST=1+QBE.EQ.id=3690279" xr:uid="{00000000-0004-0000-0700-000006000000}"/>
    <hyperlink ref="B57" r:id="rId14" display="http://s460-helpdesk/CAisd/pdmweb.exe?OP=SEARCH+FACTORY=in+SKIPLIST=1+QBE.EQ.id=3690277" xr:uid="{00000000-0004-0000-0700-000007000000}"/>
    <hyperlink ref="B56" r:id="rId15" display="http://s460-helpdesk/CAisd/pdmweb.exe?OP=SEARCH+FACTORY=in+SKIPLIST=1+QBE.EQ.id=3690276" xr:uid="{00000000-0004-0000-0700-000008000000}"/>
    <hyperlink ref="B55" r:id="rId16" display="http://s460-helpdesk/CAisd/pdmweb.exe?OP=SEARCH+FACTORY=in+SKIPLIST=1+QBE.EQ.id=3690254" xr:uid="{00000000-0004-0000-0700-000009000000}"/>
    <hyperlink ref="B36" r:id="rId17" display="http://s460-helpdesk/CAisd/pdmweb.exe?OP=SEARCH+FACTORY=in+SKIPLIST=1+QBE.EQ.id=3690231" xr:uid="{00000000-0004-0000-0700-00000A000000}"/>
    <hyperlink ref="B15" r:id="rId18" display="http://s460-helpdesk/CAisd/pdmweb.exe?OP=SEARCH+FACTORY=in+SKIPLIST=1+QBE.EQ.id=3690217" xr:uid="{00000000-0004-0000-0700-00000B000000}"/>
    <hyperlink ref="B14" r:id="rId19" display="http://s460-helpdesk/CAisd/pdmweb.exe?OP=SEARCH+FACTORY=in+SKIPLIST=1+QBE.EQ.id=3690216" xr:uid="{00000000-0004-0000-0700-00000C000000}"/>
    <hyperlink ref="B11" r:id="rId20" display="http://s460-helpdesk/CAisd/pdmweb.exe?OP=SEARCH+FACTORY=in+SKIPLIST=1+QBE.EQ.id=3690210" xr:uid="{00000000-0004-0000-0700-00000D000000}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4"/>
  <sheetViews>
    <sheetView zoomScale="70" zoomScaleNormal="70" workbookViewId="0">
      <selection activeCell="D14" sqref="D14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0" t="s">
        <v>2146</v>
      </c>
      <c r="B1" s="201"/>
      <c r="C1" s="201"/>
      <c r="D1" s="201"/>
      <c r="E1" s="202"/>
      <c r="F1" s="198" t="s">
        <v>2545</v>
      </c>
      <c r="G1" s="199"/>
      <c r="H1" s="101">
        <f>COUNTIF(A:E,"2 Gavetas Vacías + 1 Fallando")</f>
        <v>6</v>
      </c>
      <c r="I1" s="101">
        <f>COUNTIF(A:E,("3 Gavetas Vacías"))</f>
        <v>4</v>
      </c>
      <c r="J1" s="82">
        <f>COUNTIF(A:E,"2 Gavetas Fallando + 1 Vacia")</f>
        <v>1</v>
      </c>
    </row>
    <row r="2" spans="1:11" ht="25.5" customHeight="1" x14ac:dyDescent="0.25">
      <c r="A2" s="203" t="s">
        <v>2446</v>
      </c>
      <c r="B2" s="204"/>
      <c r="C2" s="204"/>
      <c r="D2" s="204"/>
      <c r="E2" s="205"/>
      <c r="F2" s="100" t="s">
        <v>2544</v>
      </c>
      <c r="G2" s="99">
        <f>G3+G4</f>
        <v>59</v>
      </c>
      <c r="H2" s="100" t="s">
        <v>2554</v>
      </c>
      <c r="I2" s="99">
        <f>COUNTIF(A:E,"Abastecido")</f>
        <v>8</v>
      </c>
      <c r="J2" s="100" t="s">
        <v>2571</v>
      </c>
      <c r="K2" s="99">
        <f>COUNTIF(REPORTE!1:1048576,"REINICIO FALLIDO")</f>
        <v>5</v>
      </c>
    </row>
    <row r="3" spans="1:11" ht="18" x14ac:dyDescent="0.25">
      <c r="A3" s="128"/>
      <c r="B3" s="146"/>
      <c r="C3" s="129"/>
      <c r="D3" s="129"/>
      <c r="E3" s="136"/>
      <c r="F3" s="100" t="s">
        <v>2543</v>
      </c>
      <c r="G3" s="99">
        <f>COUNTIF(REPORTE!A:Q,"fuera de Servicio")</f>
        <v>51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5" t="s">
        <v>2409</v>
      </c>
      <c r="B4" s="144">
        <v>44414.708333333336</v>
      </c>
      <c r="C4" s="129"/>
      <c r="D4" s="129"/>
      <c r="E4" s="151"/>
      <c r="F4" s="100" t="s">
        <v>2540</v>
      </c>
      <c r="G4" s="99">
        <f>COUNTIF(REPORTE!A:Q,"En Servicio")</f>
        <v>8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5" t="s">
        <v>2410</v>
      </c>
      <c r="B5" s="144">
        <v>44415.25</v>
      </c>
      <c r="C5" s="149"/>
      <c r="D5" s="129"/>
      <c r="E5" s="151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11</v>
      </c>
    </row>
    <row r="6" spans="1:11" ht="18" x14ac:dyDescent="0.25">
      <c r="A6" s="128"/>
      <c r="B6" s="146"/>
      <c r="C6" s="129"/>
      <c r="D6" s="129"/>
      <c r="E6" s="137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2" t="s">
        <v>2575</v>
      </c>
      <c r="B7" s="193"/>
      <c r="C7" s="193"/>
      <c r="D7" s="193"/>
      <c r="E7" s="194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8" x14ac:dyDescent="0.25">
      <c r="A8" s="140" t="s">
        <v>15</v>
      </c>
      <c r="B8" s="140" t="s">
        <v>2411</v>
      </c>
      <c r="C8" s="140" t="s">
        <v>46</v>
      </c>
      <c r="D8" s="140" t="s">
        <v>2414</v>
      </c>
      <c r="E8" s="140" t="s">
        <v>2412</v>
      </c>
    </row>
    <row r="9" spans="1:11" s="110" customFormat="1" ht="18" x14ac:dyDescent="0.25">
      <c r="A9" s="141" t="str">
        <f>VLOOKUP(B9,'[1]LISTADO ATM'!$A$2:$C$822,3,0)</f>
        <v>DISTRITO NACIONAL</v>
      </c>
      <c r="B9" s="167">
        <v>698</v>
      </c>
      <c r="C9" s="158" t="str">
        <f>VLOOKUP(B9,'[1]LISTADO ATM'!$A$2:$B$822,2,0)</f>
        <v>ATM Parador Bellamar</v>
      </c>
      <c r="D9" s="139" t="s">
        <v>2539</v>
      </c>
      <c r="E9" s="154">
        <v>3335981404</v>
      </c>
    </row>
    <row r="10" spans="1:11" s="110" customFormat="1" ht="18" x14ac:dyDescent="0.25">
      <c r="A10" s="141" t="str">
        <f>VLOOKUP(B10,'[1]LISTADO ATM'!$A$2:$C$822,3,0)</f>
        <v>DISTRITO NACIONAL</v>
      </c>
      <c r="B10" s="167">
        <v>908</v>
      </c>
      <c r="C10" s="158" t="str">
        <f>VLOOKUP(B10,'[1]LISTADO ATM'!$A$2:$B$822,2,0)</f>
        <v xml:space="preserve">ATM Oficina Plaza Botánika </v>
      </c>
      <c r="D10" s="139" t="s">
        <v>2539</v>
      </c>
      <c r="E10" s="154" t="s">
        <v>2662</v>
      </c>
    </row>
    <row r="11" spans="1:11" s="110" customFormat="1" ht="18" x14ac:dyDescent="0.25">
      <c r="A11" s="141" t="str">
        <f>VLOOKUP(B11,'[1]LISTADO ATM'!$A$2:$C$822,3,0)</f>
        <v>NORTE</v>
      </c>
      <c r="B11" s="167">
        <v>348</v>
      </c>
      <c r="C11" s="158" t="str">
        <f>VLOOKUP(B11,'[1]LISTADO ATM'!$A$2:$B$822,2,0)</f>
        <v xml:space="preserve">ATM Oficina Las Terrenas </v>
      </c>
      <c r="D11" s="139" t="s">
        <v>2539</v>
      </c>
      <c r="E11" s="154">
        <v>3335981405</v>
      </c>
    </row>
    <row r="12" spans="1:11" s="110" customFormat="1" ht="18" customHeight="1" x14ac:dyDescent="0.25">
      <c r="A12" s="141" t="str">
        <f>VLOOKUP(B12,'[1]LISTADO ATM'!$A$2:$C$822,3,0)</f>
        <v>NORTE</v>
      </c>
      <c r="B12" s="167">
        <v>151</v>
      </c>
      <c r="C12" s="158" t="str">
        <f>VLOOKUP(B12,'[1]LISTADO ATM'!$A$2:$B$822,2,0)</f>
        <v xml:space="preserve">ATM Oficina Nagua </v>
      </c>
      <c r="D12" s="139" t="s">
        <v>2539</v>
      </c>
      <c r="E12" s="154" t="s">
        <v>2663</v>
      </c>
    </row>
    <row r="13" spans="1:11" s="110" customFormat="1" ht="18" x14ac:dyDescent="0.25">
      <c r="A13" s="141" t="str">
        <f>VLOOKUP(B13,'[1]LISTADO ATM'!$A$2:$C$822,3,0)</f>
        <v>ESTE</v>
      </c>
      <c r="B13" s="167">
        <v>16</v>
      </c>
      <c r="C13" s="158" t="str">
        <f>VLOOKUP(B13,'[1]LISTADO ATM'!$A$2:$B$822,2,0)</f>
        <v>ATM Estación Texaco Sabana de la Mar</v>
      </c>
      <c r="D13" s="139" t="s">
        <v>2539</v>
      </c>
      <c r="E13" s="153">
        <v>3335980530</v>
      </c>
    </row>
    <row r="14" spans="1:11" s="110" customFormat="1" ht="18" x14ac:dyDescent="0.25">
      <c r="A14" s="141" t="str">
        <f>VLOOKUP(B14,'[1]LISTADO ATM'!$A$2:$C$822,3,0)</f>
        <v>DISTRITO NACIONAL</v>
      </c>
      <c r="B14" s="167">
        <v>562</v>
      </c>
      <c r="C14" s="158" t="str">
        <f>VLOOKUP(B14,'[1]LISTADO ATM'!$A$2:$B$822,2,0)</f>
        <v xml:space="preserve">ATM S/M Jumbo Carretera Mella </v>
      </c>
      <c r="D14" s="139" t="s">
        <v>2539</v>
      </c>
      <c r="E14" s="153">
        <v>3335981662</v>
      </c>
    </row>
    <row r="15" spans="1:11" s="110" customFormat="1" ht="18" x14ac:dyDescent="0.25">
      <c r="A15" s="141" t="str">
        <f>VLOOKUP(B15,'[1]LISTADO ATM'!$A$2:$C$822,3,0)</f>
        <v>ESTE</v>
      </c>
      <c r="B15" s="167">
        <v>608</v>
      </c>
      <c r="C15" s="158" t="str">
        <f>VLOOKUP(B15,'[1]LISTADO ATM'!$A$2:$B$822,2,0)</f>
        <v xml:space="preserve">ATM Oficina Jumbo (San Pedro) </v>
      </c>
      <c r="D15" s="139" t="s">
        <v>2539</v>
      </c>
      <c r="E15" s="154">
        <v>3335981422</v>
      </c>
    </row>
    <row r="16" spans="1:11" s="110" customFormat="1" ht="18" x14ac:dyDescent="0.25">
      <c r="A16" s="141" t="e">
        <f>VLOOKUP(B16,'[1]LISTADO ATM'!$A$2:$C$822,3,0)</f>
        <v>#N/A</v>
      </c>
      <c r="B16" s="167"/>
      <c r="C16" s="158" t="e">
        <f>VLOOKUP(B16,'[1]LISTADO ATM'!$A$2:$B$822,2,0)</f>
        <v>#N/A</v>
      </c>
      <c r="D16" s="139" t="s">
        <v>2539</v>
      </c>
      <c r="E16" s="153"/>
    </row>
    <row r="17" spans="1:7" s="110" customFormat="1" ht="18.75" customHeight="1" thickBot="1" x14ac:dyDescent="0.3">
      <c r="A17" s="131" t="s">
        <v>2467</v>
      </c>
      <c r="B17" s="159">
        <f>COUNT(B9:B15)</f>
        <v>7</v>
      </c>
      <c r="C17" s="195"/>
      <c r="D17" s="196"/>
      <c r="E17" s="197"/>
    </row>
    <row r="18" spans="1:7" s="110" customFormat="1" x14ac:dyDescent="0.25">
      <c r="A18" s="128"/>
      <c r="B18" s="147"/>
      <c r="C18" s="128"/>
      <c r="D18" s="128"/>
      <c r="E18" s="133"/>
    </row>
    <row r="19" spans="1:7" s="110" customFormat="1" ht="18" customHeight="1" x14ac:dyDescent="0.25">
      <c r="A19" s="192" t="s">
        <v>2576</v>
      </c>
      <c r="B19" s="193"/>
      <c r="C19" s="193"/>
      <c r="D19" s="193"/>
      <c r="E19" s="194"/>
    </row>
    <row r="20" spans="1:7" s="118" customFormat="1" ht="18" x14ac:dyDescent="0.25">
      <c r="A20" s="140" t="s">
        <v>15</v>
      </c>
      <c r="B20" s="140" t="s">
        <v>2411</v>
      </c>
      <c r="C20" s="140" t="s">
        <v>46</v>
      </c>
      <c r="D20" s="140" t="s">
        <v>2414</v>
      </c>
      <c r="E20" s="140" t="s">
        <v>2412</v>
      </c>
    </row>
    <row r="21" spans="1:7" s="118" customFormat="1" ht="18" x14ac:dyDescent="0.25">
      <c r="A21" s="141" t="str">
        <f>VLOOKUP(B21,'[1]LISTADO ATM'!$A$2:$C$822,3,0)</f>
        <v>NORTE</v>
      </c>
      <c r="B21" s="167">
        <v>388</v>
      </c>
      <c r="C21" s="142" t="str">
        <f>VLOOKUP(B21,'[1]LISTADO ATM'!$A$2:$B$822,2,0)</f>
        <v xml:space="preserve">ATM Multicentro La Sirena Puerto Plata </v>
      </c>
      <c r="D21" s="139" t="s">
        <v>2535</v>
      </c>
      <c r="E21" s="154" t="s">
        <v>2616</v>
      </c>
    </row>
    <row r="22" spans="1:7" s="118" customFormat="1" ht="18" customHeight="1" x14ac:dyDescent="0.25">
      <c r="A22" s="141" t="str">
        <f>VLOOKUP(B22,'[1]LISTADO ATM'!$A$2:$C$822,3,0)</f>
        <v>NORTE</v>
      </c>
      <c r="B22" s="167">
        <v>431</v>
      </c>
      <c r="C22" s="142" t="str">
        <f>VLOOKUP(B22,'[1]LISTADO ATM'!$A$2:$B$822,2,0)</f>
        <v xml:space="preserve">ATM Autoservicio Sol (Santiago) </v>
      </c>
      <c r="D22" s="139" t="s">
        <v>2535</v>
      </c>
      <c r="E22" s="162">
        <v>3335981342</v>
      </c>
    </row>
    <row r="23" spans="1:7" s="118" customFormat="1" ht="18" x14ac:dyDescent="0.25">
      <c r="A23" s="141" t="str">
        <f>VLOOKUP(B23,'[1]LISTADO ATM'!$A$2:$C$822,3,0)</f>
        <v>DISTRITO NACIONAL</v>
      </c>
      <c r="B23" s="167">
        <v>312</v>
      </c>
      <c r="C23" s="142" t="str">
        <f>VLOOKUP(B23,'[1]LISTADO ATM'!$A$2:$B$822,2,0)</f>
        <v xml:space="preserve">ATM Oficina Tiradentes II (Naco) </v>
      </c>
      <c r="D23" s="139" t="s">
        <v>2535</v>
      </c>
      <c r="E23" s="154">
        <v>3335981409</v>
      </c>
    </row>
    <row r="24" spans="1:7" s="118" customFormat="1" ht="18" customHeight="1" x14ac:dyDescent="0.25">
      <c r="A24" s="141" t="str">
        <f>VLOOKUP(B24,'[1]LISTADO ATM'!$A$2:$C$822,3,0)</f>
        <v>NORTE</v>
      </c>
      <c r="B24" s="167">
        <v>307</v>
      </c>
      <c r="C24" s="142" t="str">
        <f>VLOOKUP(B24,'[1]LISTADO ATM'!$A$2:$B$822,2,0)</f>
        <v>ATM Oficina Nagua II</v>
      </c>
      <c r="D24" s="139" t="s">
        <v>2535</v>
      </c>
      <c r="E24" s="154">
        <v>3335981334</v>
      </c>
    </row>
    <row r="25" spans="1:7" s="118" customFormat="1" ht="18" customHeight="1" x14ac:dyDescent="0.25">
      <c r="A25" s="141" t="str">
        <f>VLOOKUP(B25,'[1]LISTADO ATM'!$A$2:$C$822,3,0)</f>
        <v>SUR</v>
      </c>
      <c r="B25" s="167">
        <v>48</v>
      </c>
      <c r="C25" s="142" t="str">
        <f>VLOOKUP(B25,'[1]LISTADO ATM'!$A$2:$B$822,2,0)</f>
        <v xml:space="preserve">ATM Autoservicio Neiba I </v>
      </c>
      <c r="D25" s="139" t="s">
        <v>2535</v>
      </c>
      <c r="E25" s="154">
        <v>3335979761</v>
      </c>
    </row>
    <row r="26" spans="1:7" s="118" customFormat="1" ht="18" customHeight="1" thickBot="1" x14ac:dyDescent="0.3">
      <c r="A26" s="131" t="s">
        <v>2467</v>
      </c>
      <c r="B26" s="159">
        <f>COUNT(B21:B25)</f>
        <v>5</v>
      </c>
      <c r="C26" s="195"/>
      <c r="D26" s="196"/>
      <c r="E26" s="197"/>
    </row>
    <row r="27" spans="1:7" s="118" customFormat="1" ht="18.75" customHeight="1" thickBot="1" x14ac:dyDescent="0.3">
      <c r="A27" s="128"/>
      <c r="B27" s="147"/>
      <c r="C27" s="128"/>
      <c r="D27" s="128"/>
      <c r="E27" s="133"/>
    </row>
    <row r="28" spans="1:7" s="118" customFormat="1" ht="18.75" customHeight="1" thickBot="1" x14ac:dyDescent="0.3">
      <c r="A28" s="187" t="s">
        <v>2468</v>
      </c>
      <c r="B28" s="188"/>
      <c r="C28" s="188"/>
      <c r="D28" s="188"/>
      <c r="E28" s="189"/>
    </row>
    <row r="29" spans="1:7" s="118" customFormat="1" ht="18" x14ac:dyDescent="0.25">
      <c r="A29" s="130" t="s">
        <v>15</v>
      </c>
      <c r="B29" s="130" t="s">
        <v>2411</v>
      </c>
      <c r="C29" s="130" t="s">
        <v>46</v>
      </c>
      <c r="D29" s="130" t="s">
        <v>2414</v>
      </c>
      <c r="E29" s="130" t="s">
        <v>2412</v>
      </c>
    </row>
    <row r="30" spans="1:7" s="118" customFormat="1" ht="18.75" customHeight="1" x14ac:dyDescent="0.25">
      <c r="A30" s="141" t="str">
        <f>VLOOKUP(B30,'[1]LISTADO ATM'!$A$2:$C$822,3,0)</f>
        <v>DISTRITO NACIONAL</v>
      </c>
      <c r="B30" s="167">
        <v>516</v>
      </c>
      <c r="C30" s="142" t="str">
        <f>VLOOKUP(B30,'[1]LISTADO ATM'!$A$2:$B$822,2,0)</f>
        <v xml:space="preserve">ATM Oficina Gascue </v>
      </c>
      <c r="D30" s="150" t="s">
        <v>2432</v>
      </c>
      <c r="E30" s="154" t="s">
        <v>2664</v>
      </c>
    </row>
    <row r="31" spans="1:7" s="118" customFormat="1" ht="18" x14ac:dyDescent="0.25">
      <c r="A31" s="141" t="str">
        <f>VLOOKUP(B31,'[1]LISTADO ATM'!$A$2:$C$822,3,0)</f>
        <v>ESTE</v>
      </c>
      <c r="B31" s="167">
        <v>609</v>
      </c>
      <c r="C31" s="142" t="str">
        <f>VLOOKUP(B31,'[1]LISTADO ATM'!$A$2:$B$822,2,0)</f>
        <v xml:space="preserve">ATM S/M Jumbo (San Pedro) </v>
      </c>
      <c r="D31" s="150" t="s">
        <v>2432</v>
      </c>
      <c r="E31" s="154">
        <v>3335981799</v>
      </c>
    </row>
    <row r="32" spans="1:7" s="118" customFormat="1" ht="18.75" customHeight="1" x14ac:dyDescent="0.25">
      <c r="A32" s="141" t="str">
        <f>VLOOKUP(B32,'[1]LISTADO ATM'!$A$2:$C$822,3,0)</f>
        <v>DISTRITO NACIONAL</v>
      </c>
      <c r="B32" s="167">
        <v>734</v>
      </c>
      <c r="C32" s="142" t="str">
        <f>VLOOKUP(B32,'[1]LISTADO ATM'!$A$2:$B$822,2,0)</f>
        <v xml:space="preserve">ATM Oficina Independencia I </v>
      </c>
      <c r="D32" s="150" t="s">
        <v>2432</v>
      </c>
      <c r="E32" s="154">
        <v>3335981800</v>
      </c>
      <c r="G32" s="128"/>
    </row>
    <row r="33" spans="1:10" s="118" customFormat="1" ht="18" x14ac:dyDescent="0.25">
      <c r="A33" s="141" t="str">
        <f>VLOOKUP(B33,'[1]LISTADO ATM'!$A$2:$C$822,3,0)</f>
        <v>SUR</v>
      </c>
      <c r="B33" s="167">
        <v>984</v>
      </c>
      <c r="C33" s="142" t="str">
        <f>VLOOKUP(B33,'[1]LISTADO ATM'!$A$2:$B$822,2,0)</f>
        <v xml:space="preserve">ATM Oficina Neiba II </v>
      </c>
      <c r="D33" s="150" t="s">
        <v>2432</v>
      </c>
      <c r="E33" s="154">
        <v>3335981807</v>
      </c>
      <c r="F33" s="128"/>
      <c r="G33" s="128"/>
      <c r="H33" s="128"/>
      <c r="I33" s="128"/>
      <c r="J33" s="128"/>
    </row>
    <row r="34" spans="1:10" s="118" customFormat="1" ht="18" x14ac:dyDescent="0.25">
      <c r="A34" s="141" t="e">
        <f>VLOOKUP(B34,'[1]LISTADO ATM'!$A$2:$C$822,3,0)</f>
        <v>#N/A</v>
      </c>
      <c r="B34" s="167"/>
      <c r="C34" s="142" t="e">
        <f>VLOOKUP(B34,'[1]LISTADO ATM'!$A$2:$B$822,2,0)</f>
        <v>#N/A</v>
      </c>
      <c r="D34" s="150" t="s">
        <v>2432</v>
      </c>
      <c r="E34" s="154"/>
      <c r="F34" s="128"/>
      <c r="G34" s="128"/>
      <c r="H34" s="128"/>
      <c r="I34" s="128"/>
      <c r="J34" s="128"/>
    </row>
    <row r="35" spans="1:10" s="118" customFormat="1" ht="18" customHeight="1" thickBot="1" x14ac:dyDescent="0.3">
      <c r="A35" s="131"/>
      <c r="B35" s="159">
        <f>COUNT(B30:B34)</f>
        <v>4</v>
      </c>
      <c r="C35" s="138"/>
      <c r="D35" s="138"/>
      <c r="E35" s="155"/>
      <c r="F35" s="128"/>
      <c r="G35" s="128"/>
      <c r="H35" s="128"/>
      <c r="I35" s="128"/>
      <c r="J35" s="128"/>
    </row>
    <row r="36" spans="1:10" s="118" customFormat="1" ht="15.75" thickBot="1" x14ac:dyDescent="0.3">
      <c r="A36" s="128"/>
      <c r="B36" s="147"/>
      <c r="C36" s="128"/>
      <c r="D36" s="128"/>
      <c r="E36" s="133"/>
      <c r="F36" s="128"/>
      <c r="G36" s="128"/>
      <c r="H36" s="128"/>
      <c r="I36" s="128"/>
      <c r="J36" s="128"/>
    </row>
    <row r="37" spans="1:10" s="118" customFormat="1" ht="18" customHeight="1" x14ac:dyDescent="0.25">
      <c r="A37" s="182" t="s">
        <v>2665</v>
      </c>
      <c r="B37" s="183"/>
      <c r="C37" s="183"/>
      <c r="D37" s="183"/>
      <c r="E37" s="184"/>
      <c r="F37" s="128"/>
      <c r="G37" s="128"/>
      <c r="H37" s="128"/>
      <c r="I37" s="128"/>
      <c r="J37" s="128"/>
    </row>
    <row r="38" spans="1:10" s="118" customFormat="1" ht="18" x14ac:dyDescent="0.25">
      <c r="A38" s="140" t="s">
        <v>15</v>
      </c>
      <c r="B38" s="140" t="s">
        <v>2411</v>
      </c>
      <c r="C38" s="140" t="s">
        <v>46</v>
      </c>
      <c r="D38" s="140" t="s">
        <v>2414</v>
      </c>
      <c r="E38" s="140" t="s">
        <v>2412</v>
      </c>
      <c r="F38" s="128"/>
      <c r="G38" s="128"/>
      <c r="H38" s="128"/>
      <c r="I38" s="128"/>
      <c r="J38" s="128"/>
    </row>
    <row r="39" spans="1:10" s="118" customFormat="1" ht="18" x14ac:dyDescent="0.25">
      <c r="A39" s="141" t="str">
        <f>VLOOKUP(B39,'[1]LISTADO ATM'!$A$2:$C$822,3,0)</f>
        <v>ESTE</v>
      </c>
      <c r="B39" s="167">
        <v>673</v>
      </c>
      <c r="C39" s="142" t="str">
        <f>VLOOKUP(B39,'[1]LISTADO ATM'!$A$2:$B$922,2,0)</f>
        <v>ATM Clínica Dr. Cruz Jiminián</v>
      </c>
      <c r="D39" s="141" t="s">
        <v>2474</v>
      </c>
      <c r="E39" s="154">
        <v>3335977297</v>
      </c>
      <c r="F39" s="128"/>
      <c r="G39" s="128"/>
      <c r="H39" s="128"/>
      <c r="I39" s="128"/>
      <c r="J39" s="128"/>
    </row>
    <row r="40" spans="1:10" s="118" customFormat="1" ht="18.75" customHeight="1" x14ac:dyDescent="0.25">
      <c r="A40" s="141" t="str">
        <f>VLOOKUP(B40,'[1]LISTADO ATM'!$A$2:$C$822,3,0)</f>
        <v>DISTRITO NACIONAL</v>
      </c>
      <c r="B40" s="167">
        <v>557</v>
      </c>
      <c r="C40" s="142" t="str">
        <f>VLOOKUP(B40,'[1]LISTADO ATM'!$A$2:$B$822,2,0)</f>
        <v xml:space="preserve">ATM Multicentro La Sirena Ave. Mella </v>
      </c>
      <c r="D40" s="141" t="s">
        <v>2474</v>
      </c>
      <c r="E40" s="154">
        <v>3335981122</v>
      </c>
      <c r="F40" s="128"/>
      <c r="G40" s="128"/>
      <c r="H40" s="128"/>
      <c r="I40" s="128"/>
      <c r="J40" s="128"/>
    </row>
    <row r="41" spans="1:10" s="118" customFormat="1" ht="18" customHeight="1" x14ac:dyDescent="0.25">
      <c r="A41" s="141" t="str">
        <f>VLOOKUP(B41,'[1]LISTADO ATM'!$A$2:$C$822,3,0)</f>
        <v>SUR</v>
      </c>
      <c r="B41" s="167">
        <v>825</v>
      </c>
      <c r="C41" s="142" t="str">
        <f>VLOOKUP(B41,'[1]LISTADO ATM'!$A$2:$B$822,2,0)</f>
        <v xml:space="preserve">ATM Estacion Eco Cibeles (Las Matas de Farfán) </v>
      </c>
      <c r="D41" s="141" t="s">
        <v>2474</v>
      </c>
      <c r="E41" s="154">
        <v>3335981449</v>
      </c>
      <c r="F41" s="128"/>
      <c r="G41" s="128"/>
      <c r="H41" s="128"/>
      <c r="I41" s="128"/>
      <c r="J41" s="128"/>
    </row>
    <row r="42" spans="1:10" s="118" customFormat="1" ht="18.75" customHeight="1" x14ac:dyDescent="0.25">
      <c r="A42" s="141" t="str">
        <f>VLOOKUP(B42,'[1]LISTADO ATM'!$A$2:$C$822,3,0)</f>
        <v>DISTRITO NACIONAL</v>
      </c>
      <c r="B42" s="167">
        <v>735</v>
      </c>
      <c r="C42" s="142" t="str">
        <f>VLOOKUP(B42,'[1]LISTADO ATM'!$A$2:$B$822,2,0)</f>
        <v xml:space="preserve">ATM Oficina Independencia II  </v>
      </c>
      <c r="D42" s="141" t="s">
        <v>2474</v>
      </c>
      <c r="E42" s="154" t="s">
        <v>2666</v>
      </c>
    </row>
    <row r="43" spans="1:10" s="118" customFormat="1" ht="18" customHeight="1" x14ac:dyDescent="0.25">
      <c r="A43" s="141" t="str">
        <f>VLOOKUP(B43,'[1]LISTADO ATM'!$A$2:$C$822,3,0)</f>
        <v>DISTRITO NACIONAL</v>
      </c>
      <c r="B43" s="167">
        <v>160</v>
      </c>
      <c r="C43" s="142" t="str">
        <f>VLOOKUP(B43,'[1]LISTADO ATM'!$A$2:$B$822,2,0)</f>
        <v xml:space="preserve">ATM Oficina Herrera </v>
      </c>
      <c r="D43" s="141" t="s">
        <v>2474</v>
      </c>
      <c r="E43" s="154">
        <v>3335981801</v>
      </c>
    </row>
    <row r="44" spans="1:10" s="118" customFormat="1" ht="18" customHeight="1" x14ac:dyDescent="0.25">
      <c r="A44" s="141" t="str">
        <f>VLOOKUP(B44,'[1]LISTADO ATM'!$A$2:$C$822,3,0)</f>
        <v>DISTRITO NACIONAL</v>
      </c>
      <c r="B44" s="167">
        <v>354</v>
      </c>
      <c r="C44" s="142" t="str">
        <f>VLOOKUP(B44,'[1]LISTADO ATM'!$A$2:$B$822,2,0)</f>
        <v xml:space="preserve">ATM Oficina Núñez de Cáceres II </v>
      </c>
      <c r="D44" s="141" t="s">
        <v>2474</v>
      </c>
      <c r="E44" s="154">
        <v>3335981802</v>
      </c>
    </row>
    <row r="45" spans="1:10" s="118" customFormat="1" ht="18.75" customHeight="1" x14ac:dyDescent="0.25">
      <c r="A45" s="141" t="str">
        <f>VLOOKUP(B45,'[1]LISTADO ATM'!$A$2:$C$822,3,0)</f>
        <v>NORTE</v>
      </c>
      <c r="B45" s="167">
        <v>910</v>
      </c>
      <c r="C45" s="142" t="str">
        <f>VLOOKUP(B45,'[1]LISTADO ATM'!$A$2:$B$822,2,0)</f>
        <v xml:space="preserve">ATM Oficina El Sol II (Santiago) </v>
      </c>
      <c r="D45" s="141" t="s">
        <v>2474</v>
      </c>
      <c r="E45" s="154">
        <v>3335981803</v>
      </c>
    </row>
    <row r="46" spans="1:10" s="118" customFormat="1" ht="18.75" customHeight="1" x14ac:dyDescent="0.25">
      <c r="A46" s="141" t="str">
        <f>VLOOKUP(B46,'[1]LISTADO ATM'!$A$2:$C$822,3,0)</f>
        <v>SUR</v>
      </c>
      <c r="B46" s="167">
        <v>871</v>
      </c>
      <c r="C46" s="142" t="str">
        <f>VLOOKUP(B46,'[1]LISTADO ATM'!$A$2:$B$822,2,0)</f>
        <v>ATM Plaza Cultural San Juan</v>
      </c>
      <c r="D46" s="141" t="s">
        <v>2474</v>
      </c>
      <c r="E46" s="154">
        <v>3335981804</v>
      </c>
    </row>
    <row r="47" spans="1:10" s="118" customFormat="1" ht="18" x14ac:dyDescent="0.25">
      <c r="A47" s="141" t="str">
        <f>VLOOKUP(B47,'[1]LISTADO ATM'!$A$2:$C$822,3,0)</f>
        <v>DISTRITO NACIONAL</v>
      </c>
      <c r="B47" s="167">
        <v>911</v>
      </c>
      <c r="C47" s="142" t="str">
        <f>VLOOKUP(B47,'[1]LISTADO ATM'!$A$2:$B$822,2,0)</f>
        <v xml:space="preserve">ATM Oficina Venezuela II </v>
      </c>
      <c r="D47" s="141" t="s">
        <v>2474</v>
      </c>
      <c r="E47" s="154">
        <v>3335981829</v>
      </c>
    </row>
    <row r="48" spans="1:10" s="118" customFormat="1" ht="18" x14ac:dyDescent="0.25">
      <c r="A48" s="141" t="e">
        <f>VLOOKUP(B48,'[1]LISTADO ATM'!$A$2:$C$822,3,0)</f>
        <v>#N/A</v>
      </c>
      <c r="B48" s="167"/>
      <c r="C48" s="142" t="e">
        <f>VLOOKUP(B48,'[1]LISTADO ATM'!$A$2:$B$822,2,0)</f>
        <v>#N/A</v>
      </c>
      <c r="D48" s="141"/>
      <c r="E48" s="154"/>
    </row>
    <row r="49" spans="1:5" s="118" customFormat="1" ht="18" customHeight="1" x14ac:dyDescent="0.25">
      <c r="A49" s="141" t="e">
        <f>VLOOKUP(B49,'[1]LISTADO ATM'!$A$2:$C$822,3,0)</f>
        <v>#N/A</v>
      </c>
      <c r="B49" s="167"/>
      <c r="C49" s="142" t="e">
        <f>VLOOKUP(B49,'[1]LISTADO ATM'!$A$2:$B$822,2,0)</f>
        <v>#N/A</v>
      </c>
      <c r="D49" s="141"/>
      <c r="E49" s="154"/>
    </row>
    <row r="50" spans="1:5" s="118" customFormat="1" ht="18" customHeight="1" thickBot="1" x14ac:dyDescent="0.3">
      <c r="A50" s="143" t="s">
        <v>2467</v>
      </c>
      <c r="B50" s="159">
        <f>COUNT(B39:B49)</f>
        <v>9</v>
      </c>
      <c r="C50" s="138"/>
      <c r="D50" s="138"/>
      <c r="E50" s="155"/>
    </row>
    <row r="51" spans="1:5" s="118" customFormat="1" ht="18.75" customHeight="1" thickBot="1" x14ac:dyDescent="0.3">
      <c r="A51" s="128"/>
      <c r="B51" s="147"/>
      <c r="C51" s="128"/>
      <c r="D51" s="128"/>
      <c r="E51" s="133"/>
    </row>
    <row r="52" spans="1:5" s="118" customFormat="1" ht="18" customHeight="1" x14ac:dyDescent="0.25">
      <c r="A52" s="182" t="s">
        <v>2590</v>
      </c>
      <c r="B52" s="183"/>
      <c r="C52" s="183"/>
      <c r="D52" s="183"/>
      <c r="E52" s="184"/>
    </row>
    <row r="53" spans="1:5" s="118" customFormat="1" ht="18" customHeight="1" x14ac:dyDescent="0.25">
      <c r="A53" s="140" t="s">
        <v>15</v>
      </c>
      <c r="B53" s="140" t="s">
        <v>2411</v>
      </c>
      <c r="C53" s="140" t="s">
        <v>46</v>
      </c>
      <c r="D53" s="140" t="s">
        <v>2414</v>
      </c>
      <c r="E53" s="152" t="s">
        <v>2412</v>
      </c>
    </row>
    <row r="54" spans="1:5" s="118" customFormat="1" ht="18" x14ac:dyDescent="0.25">
      <c r="A54" s="141" t="str">
        <f>VLOOKUP(B54,'[1]LISTADO ATM'!$A$2:$C$822,3,0)</f>
        <v>DISTRITO NACIONAL</v>
      </c>
      <c r="B54" s="167">
        <v>648</v>
      </c>
      <c r="C54" s="142" t="str">
        <f>VLOOKUP(B54,'[1]LISTADO ATM'!$A$2:$B$822,2,0)</f>
        <v xml:space="preserve">ATM Hermandad de Pensionados </v>
      </c>
      <c r="D54" s="157" t="s">
        <v>2555</v>
      </c>
      <c r="E54" s="162">
        <v>3335981133</v>
      </c>
    </row>
    <row r="55" spans="1:5" s="118" customFormat="1" ht="18" customHeight="1" x14ac:dyDescent="0.25">
      <c r="A55" s="141" t="str">
        <f>VLOOKUP(B55,'[1]LISTADO ATM'!$A$2:$C$822,3,0)</f>
        <v>DISTRITO NACIONAL</v>
      </c>
      <c r="B55" s="167">
        <v>378</v>
      </c>
      <c r="C55" s="142" t="str">
        <f>VLOOKUP(B55,'[1]LISTADO ATM'!$A$2:$B$822,2,0)</f>
        <v>ATM UNP Villa Flores</v>
      </c>
      <c r="D55" s="157" t="s">
        <v>2555</v>
      </c>
      <c r="E55" s="154">
        <v>3335981712</v>
      </c>
    </row>
    <row r="56" spans="1:5" s="118" customFormat="1" ht="17.45" customHeight="1" x14ac:dyDescent="0.25">
      <c r="A56" s="141" t="str">
        <f>VLOOKUP(B56,'[1]LISTADO ATM'!$A$2:$C$822,3,0)</f>
        <v>ESTE</v>
      </c>
      <c r="B56" s="167">
        <v>842</v>
      </c>
      <c r="C56" s="142" t="str">
        <f>VLOOKUP(B56,'[1]LISTADO ATM'!$A$2:$B$822,2,0)</f>
        <v xml:space="preserve">ATM Plaza Orense II (La Romana) </v>
      </c>
      <c r="D56" s="157" t="s">
        <v>2555</v>
      </c>
      <c r="E56" s="154" t="s">
        <v>2667</v>
      </c>
    </row>
    <row r="57" spans="1:5" s="118" customFormat="1" ht="18" x14ac:dyDescent="0.25">
      <c r="A57" s="141" t="str">
        <f>VLOOKUP(B57,'[1]LISTADO ATM'!$A$2:$C$822,3,0)</f>
        <v>DISTRITO NACIONAL</v>
      </c>
      <c r="B57" s="167">
        <v>165</v>
      </c>
      <c r="C57" s="142" t="str">
        <f>VLOOKUP(B57,'[1]LISTADO ATM'!$A$2:$B$822,2,0)</f>
        <v>ATM Autoservicio Megacentro</v>
      </c>
      <c r="D57" s="157" t="s">
        <v>2592</v>
      </c>
      <c r="E57" s="154">
        <v>3335981822</v>
      </c>
    </row>
    <row r="58" spans="1:5" s="118" customFormat="1" ht="18.75" customHeight="1" x14ac:dyDescent="0.25">
      <c r="A58" s="141" t="str">
        <f>VLOOKUP(B58,'[1]LISTADO ATM'!$A$2:$C$822,3,0)</f>
        <v>ESTE</v>
      </c>
      <c r="B58" s="167">
        <v>158</v>
      </c>
      <c r="C58" s="142" t="str">
        <f>VLOOKUP(B58,'[1]LISTADO ATM'!$A$2:$B$822,2,0)</f>
        <v xml:space="preserve">ATM Oficina Romana Norte </v>
      </c>
      <c r="D58" s="157" t="s">
        <v>2592</v>
      </c>
      <c r="E58" s="154">
        <v>3335981823</v>
      </c>
    </row>
    <row r="59" spans="1:5" s="118" customFormat="1" ht="18" customHeight="1" x14ac:dyDescent="0.25">
      <c r="A59" s="141" t="str">
        <f>VLOOKUP(B59,'[1]LISTADO ATM'!$A$2:$C$822,3,0)</f>
        <v>DISTRITO NACIONAL</v>
      </c>
      <c r="B59" s="167">
        <v>540</v>
      </c>
      <c r="C59" s="142" t="str">
        <f>VLOOKUP(B59,'[1]LISTADO ATM'!$A$2:$B$822,2,0)</f>
        <v xml:space="preserve">ATM Autoservicio Sambil I </v>
      </c>
      <c r="D59" s="157" t="s">
        <v>2592</v>
      </c>
      <c r="E59" s="154">
        <v>3335981824</v>
      </c>
    </row>
    <row r="60" spans="1:5" s="118" customFormat="1" ht="18" customHeight="1" x14ac:dyDescent="0.25">
      <c r="A60" s="141" t="e">
        <f>VLOOKUP(B60,'[1]LISTADO ATM'!$A$2:$C$822,3,0)</f>
        <v>#N/A</v>
      </c>
      <c r="B60" s="167"/>
      <c r="C60" s="142" t="e">
        <f>VLOOKUP(B60,'[1]LISTADO ATM'!$A$2:$B$822,2,0)</f>
        <v>#N/A</v>
      </c>
      <c r="D60" s="157"/>
      <c r="E60" s="154"/>
    </row>
    <row r="61" spans="1:5" s="118" customFormat="1" ht="18.75" thickBot="1" x14ac:dyDescent="0.3">
      <c r="A61" s="143" t="s">
        <v>2467</v>
      </c>
      <c r="B61" s="159">
        <f>COUNT(B54:B60)</f>
        <v>6</v>
      </c>
      <c r="C61" s="138"/>
      <c r="D61" s="138"/>
      <c r="E61" s="155"/>
    </row>
    <row r="62" spans="1:5" s="110" customFormat="1" ht="18" customHeight="1" thickBot="1" x14ac:dyDescent="0.3">
      <c r="A62" s="128"/>
      <c r="B62" s="147"/>
      <c r="C62" s="128"/>
      <c r="D62" s="128"/>
      <c r="E62" s="133"/>
    </row>
    <row r="63" spans="1:5" s="110" customFormat="1" ht="18" customHeight="1" thickBot="1" x14ac:dyDescent="0.3">
      <c r="A63" s="185" t="s">
        <v>2469</v>
      </c>
      <c r="B63" s="186"/>
      <c r="C63" s="128" t="s">
        <v>2408</v>
      </c>
      <c r="D63" s="133"/>
      <c r="E63" s="133"/>
    </row>
    <row r="64" spans="1:5" s="118" customFormat="1" ht="18" customHeight="1" thickBot="1" x14ac:dyDescent="0.3">
      <c r="A64" s="160">
        <f>+B35+B50+B61</f>
        <v>19</v>
      </c>
      <c r="B64" s="161"/>
      <c r="C64" s="128"/>
      <c r="D64" s="128"/>
      <c r="E64" s="69"/>
    </row>
    <row r="65" spans="1:6" s="118" customFormat="1" ht="18" customHeight="1" thickBot="1" x14ac:dyDescent="0.3">
      <c r="A65" s="128"/>
      <c r="B65" s="147"/>
      <c r="C65" s="128"/>
      <c r="D65" s="128"/>
      <c r="E65" s="133"/>
    </row>
    <row r="66" spans="1:6" s="118" customFormat="1" ht="18.75" customHeight="1" thickBot="1" x14ac:dyDescent="0.3">
      <c r="A66" s="187" t="s">
        <v>2470</v>
      </c>
      <c r="B66" s="188"/>
      <c r="C66" s="188"/>
      <c r="D66" s="188"/>
      <c r="E66" s="189"/>
    </row>
    <row r="67" spans="1:6" s="118" customFormat="1" ht="18.75" customHeight="1" x14ac:dyDescent="0.25">
      <c r="A67" s="134" t="s">
        <v>15</v>
      </c>
      <c r="B67" s="134" t="s">
        <v>2411</v>
      </c>
      <c r="C67" s="132" t="s">
        <v>46</v>
      </c>
      <c r="D67" s="190" t="s">
        <v>2414</v>
      </c>
      <c r="E67" s="191"/>
    </row>
    <row r="68" spans="1:6" s="118" customFormat="1" ht="18" customHeight="1" x14ac:dyDescent="0.25">
      <c r="A68" s="141" t="str">
        <f>VLOOKUP(B68,'[1]LISTADO ATM'!$A$2:$C$822,3,0)</f>
        <v>DISTRITO NACIONAL</v>
      </c>
      <c r="B68" s="167">
        <v>259</v>
      </c>
      <c r="C68" s="141" t="str">
        <f>VLOOKUP(B68,'[1]LISTADO ATM'!$A$2:$B$822,2,0)</f>
        <v>ATM Senado de la Republica</v>
      </c>
      <c r="D68" s="181" t="s">
        <v>2669</v>
      </c>
      <c r="E68" s="181"/>
    </row>
    <row r="69" spans="1:6" s="118" customFormat="1" ht="18" customHeight="1" x14ac:dyDescent="0.25">
      <c r="A69" s="141" t="str">
        <f>VLOOKUP(B69,'[1]LISTADO ATM'!$A$2:$C$822,3,0)</f>
        <v>ESTE</v>
      </c>
      <c r="B69" s="167">
        <v>367</v>
      </c>
      <c r="C69" s="141" t="str">
        <f>VLOOKUP(B69,'[1]LISTADO ATM'!$A$2:$B$822,2,0)</f>
        <v>ATM Ayuntamiento El Puerto</v>
      </c>
      <c r="D69" s="181" t="s">
        <v>2669</v>
      </c>
      <c r="E69" s="181"/>
    </row>
    <row r="70" spans="1:6" s="118" customFormat="1" ht="18" x14ac:dyDescent="0.25">
      <c r="A70" s="141" t="str">
        <f>VLOOKUP(B70,'[1]LISTADO ATM'!$A$2:$C$822,3,0)</f>
        <v>DISTRITO NACIONAL</v>
      </c>
      <c r="B70" s="167">
        <v>162</v>
      </c>
      <c r="C70" s="141" t="str">
        <f>VLOOKUP(B70,'[1]LISTADO ATM'!$A$2:$B$822,2,0)</f>
        <v xml:space="preserve">ATM Oficina Tiradentes I </v>
      </c>
      <c r="D70" s="181" t="s">
        <v>2593</v>
      </c>
      <c r="E70" s="181"/>
    </row>
    <row r="71" spans="1:6" s="118" customFormat="1" ht="18.75" customHeight="1" x14ac:dyDescent="0.25">
      <c r="A71" s="141" t="str">
        <f>VLOOKUP(B71,'[1]LISTADO ATM'!$A$2:$C$822,3,0)</f>
        <v>DISTRITO NACIONAL</v>
      </c>
      <c r="B71" s="167">
        <v>725</v>
      </c>
      <c r="C71" s="141" t="str">
        <f>VLOOKUP(B71,'[1]LISTADO ATM'!$A$2:$B$822,2,0)</f>
        <v xml:space="preserve">ATM El Huacal II  </v>
      </c>
      <c r="D71" s="181" t="s">
        <v>2669</v>
      </c>
      <c r="E71" s="181"/>
    </row>
    <row r="72" spans="1:6" s="110" customFormat="1" ht="18.75" customHeight="1" x14ac:dyDescent="0.25">
      <c r="A72" s="141" t="str">
        <f>VLOOKUP(B72,'[1]LISTADO ATM'!$A$2:$C$822,3,0)</f>
        <v>NORTE</v>
      </c>
      <c r="B72" s="167">
        <v>903</v>
      </c>
      <c r="C72" s="141" t="str">
        <f>VLOOKUP(B72,'[1]LISTADO ATM'!$A$2:$B$822,2,0)</f>
        <v xml:space="preserve">ATM Oficina La Vega Real I </v>
      </c>
      <c r="D72" s="181" t="s">
        <v>2593</v>
      </c>
      <c r="E72" s="181"/>
      <c r="F72" s="118"/>
    </row>
    <row r="73" spans="1:6" s="118" customFormat="1" ht="18" x14ac:dyDescent="0.25">
      <c r="A73" s="141" t="str">
        <f>VLOOKUP(B73,'[1]LISTADO ATM'!$A$2:$C$822,3,0)</f>
        <v>DISTRITO NACIONAL</v>
      </c>
      <c r="B73" s="167">
        <v>708</v>
      </c>
      <c r="C73" s="141" t="str">
        <f>VLOOKUP(B73,'[1]LISTADO ATM'!$A$2:$B$822,2,0)</f>
        <v xml:space="preserve">ATM El Vestir De Hoy </v>
      </c>
      <c r="D73" s="181" t="s">
        <v>2669</v>
      </c>
      <c r="E73" s="181"/>
    </row>
    <row r="74" spans="1:6" s="110" customFormat="1" ht="18" customHeight="1" x14ac:dyDescent="0.25">
      <c r="A74" s="141" t="str">
        <f>VLOOKUP(B74,'[1]LISTADO ATM'!$A$2:$C$822,3,0)</f>
        <v>DISTRITO NACIONAL</v>
      </c>
      <c r="B74" s="167">
        <v>438</v>
      </c>
      <c r="C74" s="141" t="str">
        <f>VLOOKUP(B74,'[1]LISTADO ATM'!$A$2:$B$822,2,0)</f>
        <v xml:space="preserve">ATM Autobanco Torre IV </v>
      </c>
      <c r="D74" s="181" t="s">
        <v>2668</v>
      </c>
      <c r="E74" s="181"/>
      <c r="F74" s="118"/>
    </row>
    <row r="75" spans="1:6" s="110" customFormat="1" ht="17.45" customHeight="1" x14ac:dyDescent="0.25">
      <c r="A75" s="141" t="str">
        <f>VLOOKUP(B75,'[1]LISTADO ATM'!$A$2:$C$822,3,0)</f>
        <v>NORTE</v>
      </c>
      <c r="B75" s="167">
        <v>749</v>
      </c>
      <c r="C75" s="141" t="str">
        <f>VLOOKUP(B75,'[1]LISTADO ATM'!$A$2:$B$822,2,0)</f>
        <v xml:space="preserve">ATM Oficina Yaque </v>
      </c>
      <c r="D75" s="181" t="s">
        <v>2593</v>
      </c>
      <c r="E75" s="181"/>
      <c r="F75" s="118"/>
    </row>
    <row r="76" spans="1:6" s="110" customFormat="1" ht="18" customHeight="1" x14ac:dyDescent="0.25">
      <c r="A76" s="141" t="str">
        <f>VLOOKUP(B76,'[1]LISTADO ATM'!$A$2:$C$822,3,0)</f>
        <v>DISTRITO NACIONAL</v>
      </c>
      <c r="B76" s="167">
        <v>717</v>
      </c>
      <c r="C76" s="141" t="str">
        <f>VLOOKUP(B76,'[1]LISTADO ATM'!$A$2:$B$822,2,0)</f>
        <v xml:space="preserve">ATM Oficina Los Alcarrizos </v>
      </c>
      <c r="D76" s="181" t="s">
        <v>2669</v>
      </c>
      <c r="E76" s="181"/>
      <c r="F76" s="118"/>
    </row>
    <row r="77" spans="1:6" s="110" customFormat="1" ht="18.75" customHeight="1" x14ac:dyDescent="0.25">
      <c r="A77" s="141" t="str">
        <f>VLOOKUP(B77,'[1]LISTADO ATM'!$A$2:$C$822,3,0)</f>
        <v>ESTE</v>
      </c>
      <c r="B77" s="167">
        <v>353</v>
      </c>
      <c r="C77" s="141" t="str">
        <f>VLOOKUP(B77,'[1]LISTADO ATM'!$A$2:$B$822,2,0)</f>
        <v xml:space="preserve">ATM Estación Boulevard Juan Dolio </v>
      </c>
      <c r="D77" s="181" t="s">
        <v>2593</v>
      </c>
      <c r="E77" s="181"/>
    </row>
    <row r="78" spans="1:6" s="110" customFormat="1" ht="18" customHeight="1" x14ac:dyDescent="0.25">
      <c r="A78" s="141" t="str">
        <f>VLOOKUP(B78,'[1]LISTADO ATM'!$A$2:$C$822,3,0)</f>
        <v>DISTRITO NACIONAL</v>
      </c>
      <c r="B78" s="167">
        <v>435</v>
      </c>
      <c r="C78" s="141" t="str">
        <f>VLOOKUP(B78,'[1]LISTADO ATM'!$A$2:$B$822,2,0)</f>
        <v xml:space="preserve">ATM Autobanco Torre I </v>
      </c>
      <c r="D78" s="181" t="s">
        <v>2669</v>
      </c>
      <c r="E78" s="181"/>
      <c r="F78" s="118"/>
    </row>
    <row r="79" spans="1:6" s="118" customFormat="1" ht="18" x14ac:dyDescent="0.25">
      <c r="A79" s="141" t="e">
        <f>VLOOKUP(B79,'[1]LISTADO ATM'!$A$2:$C$822,3,0)</f>
        <v>#N/A</v>
      </c>
      <c r="B79" s="167"/>
      <c r="C79" s="141" t="e">
        <f>VLOOKUP(B79,'[1]LISTADO ATM'!$A$2:$B$822,2,0)</f>
        <v>#N/A</v>
      </c>
      <c r="D79" s="181"/>
      <c r="E79" s="181"/>
    </row>
    <row r="80" spans="1:6" s="118" customFormat="1" ht="18" customHeight="1" thickBot="1" x14ac:dyDescent="0.3">
      <c r="A80" s="143" t="s">
        <v>2467</v>
      </c>
      <c r="B80" s="159">
        <f>COUNT(B68:B79)</f>
        <v>11</v>
      </c>
      <c r="C80" s="148"/>
      <c r="D80" s="148"/>
      <c r="E80" s="156"/>
    </row>
    <row r="81" spans="1:6" s="118" customFormat="1" x14ac:dyDescent="0.25">
      <c r="B81" s="121"/>
      <c r="E81" s="69"/>
    </row>
    <row r="82" spans="1:6" s="118" customFormat="1" ht="18" customHeight="1" x14ac:dyDescent="0.25">
      <c r="B82" s="121"/>
      <c r="E82" s="69"/>
    </row>
    <row r="83" spans="1:6" s="118" customFormat="1" x14ac:dyDescent="0.25">
      <c r="B83" s="121"/>
      <c r="E83" s="69"/>
    </row>
    <row r="84" spans="1:6" s="118" customFormat="1" x14ac:dyDescent="0.25">
      <c r="B84" s="121"/>
      <c r="E84" s="69"/>
    </row>
    <row r="85" spans="1:6" s="110" customFormat="1" ht="18.75" customHeight="1" x14ac:dyDescent="0.25">
      <c r="A85" s="118"/>
      <c r="B85" s="121"/>
      <c r="C85" s="118"/>
      <c r="D85" s="118"/>
      <c r="E85" s="69"/>
      <c r="F85" s="118"/>
    </row>
    <row r="86" spans="1:6" s="110" customFormat="1" ht="18" customHeight="1" x14ac:dyDescent="0.25">
      <c r="A86" s="118"/>
      <c r="B86" s="121"/>
      <c r="C86" s="118"/>
      <c r="D86" s="118"/>
      <c r="E86" s="69"/>
      <c r="F86" s="118"/>
    </row>
    <row r="87" spans="1:6" s="118" customFormat="1" ht="18" customHeight="1" x14ac:dyDescent="0.25">
      <c r="B87" s="121"/>
      <c r="E87" s="69"/>
    </row>
    <row r="88" spans="1:6" s="118" customFormat="1" ht="18" customHeight="1" x14ac:dyDescent="0.25">
      <c r="B88" s="121"/>
      <c r="E88" s="69"/>
    </row>
    <row r="89" spans="1:6" s="110" customFormat="1" x14ac:dyDescent="0.25">
      <c r="A89" s="118"/>
      <c r="B89" s="121"/>
      <c r="C89" s="118"/>
      <c r="D89" s="118"/>
      <c r="E89" s="69"/>
      <c r="F89" s="118"/>
    </row>
    <row r="90" spans="1:6" s="110" customFormat="1" x14ac:dyDescent="0.25">
      <c r="A90" s="118"/>
      <c r="B90" s="121"/>
      <c r="C90" s="118"/>
      <c r="D90" s="118"/>
      <c r="E90" s="69"/>
      <c r="F90" s="118"/>
    </row>
    <row r="91" spans="1:6" s="110" customFormat="1" ht="18.75" customHeigh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8" customFormat="1" ht="18" customHeight="1" x14ac:dyDescent="0.25">
      <c r="B93" s="121"/>
      <c r="E93" s="69"/>
    </row>
    <row r="94" spans="1:6" s="118" customFormat="1" ht="18.75" customHeight="1" x14ac:dyDescent="0.25">
      <c r="B94" s="121"/>
      <c r="E94" s="69"/>
    </row>
    <row r="95" spans="1:6" s="118" customFormat="1" x14ac:dyDescent="0.25">
      <c r="B95" s="121"/>
      <c r="E95" s="69"/>
    </row>
    <row r="96" spans="1:6" s="110" customFormat="1" x14ac:dyDescent="0.25">
      <c r="A96" s="118"/>
      <c r="B96" s="121"/>
      <c r="C96" s="118"/>
      <c r="D96" s="118"/>
      <c r="E96" s="69"/>
    </row>
    <row r="97" spans="1:5" s="110" customFormat="1" ht="18.75" customHeight="1" x14ac:dyDescent="0.25">
      <c r="A97" s="118"/>
      <c r="B97" s="121"/>
      <c r="C97" s="118"/>
      <c r="D97" s="118"/>
      <c r="E97" s="69"/>
    </row>
    <row r="98" spans="1:5" s="110" customFormat="1" ht="18" customHeight="1" x14ac:dyDescent="0.25">
      <c r="A98" s="118"/>
      <c r="B98" s="121"/>
      <c r="C98" s="118"/>
      <c r="D98" s="118"/>
      <c r="E98" s="69"/>
    </row>
    <row r="99" spans="1:5" s="110" customFormat="1" x14ac:dyDescent="0.25">
      <c r="A99" s="118"/>
      <c r="B99" s="121"/>
      <c r="C99" s="118"/>
      <c r="D99" s="118"/>
      <c r="E99" s="69"/>
    </row>
    <row r="100" spans="1:5" s="110" customFormat="1" ht="18.75" customHeight="1" x14ac:dyDescent="0.25">
      <c r="A100" s="118"/>
      <c r="B100" s="121"/>
      <c r="C100" s="118"/>
      <c r="D100" s="118"/>
      <c r="E100" s="69"/>
    </row>
    <row r="101" spans="1:5" s="110" customFormat="1" ht="18" customHeight="1" x14ac:dyDescent="0.25">
      <c r="A101" s="118"/>
      <c r="B101" s="121"/>
      <c r="C101" s="118"/>
      <c r="D101" s="118"/>
      <c r="E101" s="69"/>
    </row>
    <row r="104" spans="1:5" ht="18" customHeight="1" x14ac:dyDescent="0.25"/>
    <row r="105" spans="1:5" ht="18" customHeight="1" x14ac:dyDescent="0.25"/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5">
    <mergeCell ref="A19:E19"/>
    <mergeCell ref="C26:E26"/>
    <mergeCell ref="A28:E28"/>
    <mergeCell ref="F1:G1"/>
    <mergeCell ref="A1:E1"/>
    <mergeCell ref="A2:E2"/>
    <mergeCell ref="A7:E7"/>
    <mergeCell ref="C17:E17"/>
    <mergeCell ref="A37:E37"/>
    <mergeCell ref="A52:E52"/>
    <mergeCell ref="A63:B63"/>
    <mergeCell ref="A66:E66"/>
    <mergeCell ref="D67:E67"/>
    <mergeCell ref="D68:E68"/>
    <mergeCell ref="D69:E69"/>
    <mergeCell ref="D70:E70"/>
    <mergeCell ref="D71:E71"/>
    <mergeCell ref="D72:E72"/>
    <mergeCell ref="D78:E78"/>
    <mergeCell ref="D79:E79"/>
    <mergeCell ref="D73:E73"/>
    <mergeCell ref="D74:E74"/>
    <mergeCell ref="D75:E75"/>
    <mergeCell ref="D76:E76"/>
    <mergeCell ref="D77:E77"/>
  </mergeCells>
  <phoneticPr fontId="46" type="noConversion"/>
  <conditionalFormatting sqref="E549:E1048576">
    <cfRule type="duplicateValues" dxfId="251" priority="1232"/>
  </conditionalFormatting>
  <conditionalFormatting sqref="B413:B548">
    <cfRule type="duplicateValues" dxfId="250" priority="1149"/>
  </conditionalFormatting>
  <conditionalFormatting sqref="B381:B412">
    <cfRule type="duplicateValues" dxfId="249" priority="130693"/>
  </conditionalFormatting>
  <conditionalFormatting sqref="E381:E412">
    <cfRule type="duplicateValues" dxfId="248" priority="130694"/>
  </conditionalFormatting>
  <conditionalFormatting sqref="E381:E412">
    <cfRule type="duplicateValues" dxfId="247" priority="130695"/>
    <cfRule type="duplicateValues" dxfId="246" priority="130696"/>
  </conditionalFormatting>
  <conditionalFormatting sqref="E81:E380">
    <cfRule type="duplicateValues" dxfId="245" priority="896"/>
  </conditionalFormatting>
  <conditionalFormatting sqref="E81:E380">
    <cfRule type="duplicateValues" dxfId="244" priority="894"/>
    <cfRule type="duplicateValues" dxfId="243" priority="895"/>
  </conditionalFormatting>
  <conditionalFormatting sqref="B81:B380">
    <cfRule type="duplicateValues" dxfId="242" priority="909"/>
  </conditionalFormatting>
  <conditionalFormatting sqref="B81:B380">
    <cfRule type="duplicateValues" dxfId="241" priority="822"/>
    <cfRule type="duplicateValues" dxfId="240" priority="824"/>
    <cfRule type="duplicateValues" dxfId="239" priority="826"/>
  </conditionalFormatting>
  <conditionalFormatting sqref="E81:E380">
    <cfRule type="duplicateValues" dxfId="238" priority="825"/>
  </conditionalFormatting>
  <conditionalFormatting sqref="E80 E35:E37 E61:E67 E1:E7 E50:E53 E17:E19 E26:E28">
    <cfRule type="duplicateValues" dxfId="237" priority="78"/>
  </conditionalFormatting>
  <conditionalFormatting sqref="E80 E35:E37 E61:E67 E1:E7 E50:E53 E17:E19 E26:E28">
    <cfRule type="duplicateValues" dxfId="236" priority="76"/>
    <cfRule type="duplicateValues" dxfId="235" priority="77"/>
  </conditionalFormatting>
  <conditionalFormatting sqref="E80 E61:E67 E1:E7 E35:E37 E26:E28 E17:E19 E50:E53 E39:E45">
    <cfRule type="duplicateValues" dxfId="234" priority="75"/>
  </conditionalFormatting>
  <conditionalFormatting sqref="E39:E45">
    <cfRule type="duplicateValues" dxfId="233" priority="79"/>
  </conditionalFormatting>
  <conditionalFormatting sqref="E39:E45">
    <cfRule type="duplicateValues" dxfId="232" priority="80"/>
    <cfRule type="duplicateValues" dxfId="231" priority="81"/>
  </conditionalFormatting>
  <conditionalFormatting sqref="E80 E35:E37 E1:E7 E50:E54 E61:E67 E14 E16:E19 E39:E45 E21:E28">
    <cfRule type="duplicateValues" dxfId="230" priority="74"/>
  </conditionalFormatting>
  <conditionalFormatting sqref="E41">
    <cfRule type="duplicateValues" dxfId="229" priority="70"/>
  </conditionalFormatting>
  <conditionalFormatting sqref="E41">
    <cfRule type="duplicateValues" dxfId="228" priority="71"/>
  </conditionalFormatting>
  <conditionalFormatting sqref="E41">
    <cfRule type="duplicateValues" dxfId="227" priority="72"/>
    <cfRule type="duplicateValues" dxfId="226" priority="73"/>
  </conditionalFormatting>
  <conditionalFormatting sqref="E41">
    <cfRule type="duplicateValues" dxfId="225" priority="69"/>
  </conditionalFormatting>
  <conditionalFormatting sqref="B80 B39 B1:B7 B54 B41 B9:B19 B21:B28 B35:B37 B50:B52 B61:B66">
    <cfRule type="duplicateValues" dxfId="224" priority="82"/>
    <cfRule type="duplicateValues" dxfId="223" priority="83"/>
  </conditionalFormatting>
  <conditionalFormatting sqref="E68">
    <cfRule type="duplicateValues" dxfId="222" priority="66"/>
  </conditionalFormatting>
  <conditionalFormatting sqref="E68">
    <cfRule type="duplicateValues" dxfId="221" priority="64"/>
    <cfRule type="duplicateValues" dxfId="220" priority="65"/>
  </conditionalFormatting>
  <conditionalFormatting sqref="E68">
    <cfRule type="duplicateValues" dxfId="219" priority="63"/>
  </conditionalFormatting>
  <conditionalFormatting sqref="E68">
    <cfRule type="duplicateValues" dxfId="218" priority="62"/>
  </conditionalFormatting>
  <conditionalFormatting sqref="B68:B71">
    <cfRule type="duplicateValues" dxfId="217" priority="67"/>
    <cfRule type="duplicateValues" dxfId="216" priority="68"/>
  </conditionalFormatting>
  <conditionalFormatting sqref="E40">
    <cfRule type="duplicateValues" dxfId="215" priority="56"/>
  </conditionalFormatting>
  <conditionalFormatting sqref="E40">
    <cfRule type="duplicateValues" dxfId="214" priority="57"/>
  </conditionalFormatting>
  <conditionalFormatting sqref="E40">
    <cfRule type="duplicateValues" dxfId="213" priority="58"/>
    <cfRule type="duplicateValues" dxfId="212" priority="59"/>
  </conditionalFormatting>
  <conditionalFormatting sqref="E40">
    <cfRule type="duplicateValues" dxfId="211" priority="55"/>
  </conditionalFormatting>
  <conditionalFormatting sqref="B40">
    <cfRule type="duplicateValues" dxfId="210" priority="60"/>
    <cfRule type="duplicateValues" dxfId="209" priority="61"/>
  </conditionalFormatting>
  <conditionalFormatting sqref="B68:B80 B21:B28 B1:B7 B9:B19 B30:B37 B39:B66">
    <cfRule type="duplicateValues" dxfId="208" priority="54"/>
  </conditionalFormatting>
  <conditionalFormatting sqref="E10">
    <cfRule type="duplicateValues" dxfId="207" priority="47"/>
  </conditionalFormatting>
  <conditionalFormatting sqref="E10">
    <cfRule type="duplicateValues" dxfId="206" priority="48"/>
    <cfRule type="duplicateValues" dxfId="205" priority="49"/>
  </conditionalFormatting>
  <conditionalFormatting sqref="E10">
    <cfRule type="duplicateValues" dxfId="204" priority="46"/>
  </conditionalFormatting>
  <conditionalFormatting sqref="E9">
    <cfRule type="duplicateValues" dxfId="203" priority="51"/>
  </conditionalFormatting>
  <conditionalFormatting sqref="E9">
    <cfRule type="duplicateValues" dxfId="202" priority="52"/>
    <cfRule type="duplicateValues" dxfId="201" priority="53"/>
  </conditionalFormatting>
  <conditionalFormatting sqref="E9">
    <cfRule type="duplicateValues" dxfId="200" priority="50"/>
  </conditionalFormatting>
  <conditionalFormatting sqref="E11">
    <cfRule type="duplicateValues" dxfId="199" priority="43"/>
  </conditionalFormatting>
  <conditionalFormatting sqref="E11">
    <cfRule type="duplicateValues" dxfId="198" priority="44"/>
    <cfRule type="duplicateValues" dxfId="197" priority="45"/>
  </conditionalFormatting>
  <conditionalFormatting sqref="E11">
    <cfRule type="duplicateValues" dxfId="196" priority="42"/>
  </conditionalFormatting>
  <conditionalFormatting sqref="B72">
    <cfRule type="duplicateValues" dxfId="195" priority="84"/>
    <cfRule type="duplicateValues" dxfId="194" priority="85"/>
  </conditionalFormatting>
  <conditionalFormatting sqref="E12">
    <cfRule type="duplicateValues" dxfId="193" priority="38"/>
  </conditionalFormatting>
  <conditionalFormatting sqref="E12">
    <cfRule type="duplicateValues" dxfId="192" priority="39"/>
  </conditionalFormatting>
  <conditionalFormatting sqref="E12">
    <cfRule type="duplicateValues" dxfId="191" priority="40"/>
    <cfRule type="duplicateValues" dxfId="190" priority="41"/>
  </conditionalFormatting>
  <conditionalFormatting sqref="E12">
    <cfRule type="duplicateValues" dxfId="189" priority="37"/>
  </conditionalFormatting>
  <conditionalFormatting sqref="E21">
    <cfRule type="duplicateValues" dxfId="188" priority="33"/>
  </conditionalFormatting>
  <conditionalFormatting sqref="E21">
    <cfRule type="duplicateValues" dxfId="187" priority="31"/>
    <cfRule type="duplicateValues" dxfId="186" priority="32"/>
  </conditionalFormatting>
  <conditionalFormatting sqref="E21">
    <cfRule type="duplicateValues" dxfId="185" priority="30"/>
  </conditionalFormatting>
  <conditionalFormatting sqref="E21">
    <cfRule type="duplicateValues" dxfId="184" priority="27"/>
  </conditionalFormatting>
  <conditionalFormatting sqref="E21">
    <cfRule type="duplicateValues" dxfId="183" priority="28"/>
    <cfRule type="duplicateValues" dxfId="182" priority="29"/>
  </conditionalFormatting>
  <conditionalFormatting sqref="E21">
    <cfRule type="duplicateValues" dxfId="181" priority="34"/>
  </conditionalFormatting>
  <conditionalFormatting sqref="E21">
    <cfRule type="duplicateValues" dxfId="180" priority="35"/>
    <cfRule type="duplicateValues" dxfId="179" priority="36"/>
  </conditionalFormatting>
  <conditionalFormatting sqref="E22">
    <cfRule type="duplicateValues" dxfId="178" priority="26"/>
  </conditionalFormatting>
  <conditionalFormatting sqref="E22">
    <cfRule type="duplicateValues" dxfId="177" priority="24"/>
    <cfRule type="duplicateValues" dxfId="176" priority="25"/>
  </conditionalFormatting>
  <conditionalFormatting sqref="E22">
    <cfRule type="duplicateValues" dxfId="175" priority="23"/>
  </conditionalFormatting>
  <conditionalFormatting sqref="B73">
    <cfRule type="duplicateValues" dxfId="174" priority="86"/>
    <cfRule type="duplicateValues" dxfId="173" priority="87"/>
  </conditionalFormatting>
  <conditionalFormatting sqref="E13">
    <cfRule type="duplicateValues" dxfId="172" priority="20"/>
  </conditionalFormatting>
  <conditionalFormatting sqref="E13">
    <cfRule type="duplicateValues" dxfId="171" priority="21"/>
    <cfRule type="duplicateValues" dxfId="170" priority="22"/>
  </conditionalFormatting>
  <conditionalFormatting sqref="E15">
    <cfRule type="duplicateValues" dxfId="169" priority="17"/>
  </conditionalFormatting>
  <conditionalFormatting sqref="E15">
    <cfRule type="duplicateValues" dxfId="168" priority="18"/>
    <cfRule type="duplicateValues" dxfId="167" priority="19"/>
  </conditionalFormatting>
  <conditionalFormatting sqref="E55:E60">
    <cfRule type="duplicateValues" dxfId="166" priority="88"/>
  </conditionalFormatting>
  <conditionalFormatting sqref="E55:E60">
    <cfRule type="duplicateValues" dxfId="165" priority="89"/>
    <cfRule type="duplicateValues" dxfId="164" priority="90"/>
  </conditionalFormatting>
  <conditionalFormatting sqref="B55:B60">
    <cfRule type="duplicateValues" dxfId="163" priority="91"/>
    <cfRule type="duplicateValues" dxfId="162" priority="92"/>
  </conditionalFormatting>
  <conditionalFormatting sqref="E30:E32 E34">
    <cfRule type="duplicateValues" dxfId="161" priority="93"/>
  </conditionalFormatting>
  <conditionalFormatting sqref="E30:E32 E34">
    <cfRule type="duplicateValues" dxfId="160" priority="94"/>
    <cfRule type="duplicateValues" dxfId="159" priority="95"/>
  </conditionalFormatting>
  <conditionalFormatting sqref="B30:B34">
    <cfRule type="duplicateValues" dxfId="158" priority="96"/>
    <cfRule type="duplicateValues" dxfId="157" priority="97"/>
  </conditionalFormatting>
  <conditionalFormatting sqref="E21:E25">
    <cfRule type="duplicateValues" dxfId="156" priority="98"/>
  </conditionalFormatting>
  <conditionalFormatting sqref="E21:E25">
    <cfRule type="duplicateValues" dxfId="155" priority="99"/>
    <cfRule type="duplicateValues" dxfId="154" priority="100"/>
  </conditionalFormatting>
  <conditionalFormatting sqref="E14 E16">
    <cfRule type="duplicateValues" dxfId="153" priority="101"/>
  </conditionalFormatting>
  <conditionalFormatting sqref="E14 E16">
    <cfRule type="duplicateValues" dxfId="152" priority="102"/>
    <cfRule type="duplicateValues" dxfId="151" priority="103"/>
  </conditionalFormatting>
  <conditionalFormatting sqref="E42 E48:E49">
    <cfRule type="duplicateValues" dxfId="150" priority="104"/>
  </conditionalFormatting>
  <conditionalFormatting sqref="E42 E48:E49">
    <cfRule type="duplicateValues" dxfId="149" priority="105"/>
    <cfRule type="duplicateValues" dxfId="148" priority="106"/>
  </conditionalFormatting>
  <conditionalFormatting sqref="B42:B49">
    <cfRule type="duplicateValues" dxfId="147" priority="107"/>
    <cfRule type="duplicateValues" dxfId="146" priority="108"/>
  </conditionalFormatting>
  <conditionalFormatting sqref="E25">
    <cfRule type="duplicateValues" dxfId="145" priority="14"/>
  </conditionalFormatting>
  <conditionalFormatting sqref="E25">
    <cfRule type="duplicateValues" dxfId="144" priority="15"/>
    <cfRule type="duplicateValues" dxfId="143" priority="16"/>
  </conditionalFormatting>
  <conditionalFormatting sqref="E54">
    <cfRule type="duplicateValues" dxfId="142" priority="109"/>
  </conditionalFormatting>
  <conditionalFormatting sqref="E54">
    <cfRule type="duplicateValues" dxfId="141" priority="110"/>
    <cfRule type="duplicateValues" dxfId="140" priority="111"/>
  </conditionalFormatting>
  <conditionalFormatting sqref="B74:B79">
    <cfRule type="duplicateValues" dxfId="139" priority="112"/>
    <cfRule type="duplicateValues" dxfId="138" priority="113"/>
  </conditionalFormatting>
  <conditionalFormatting sqref="E69:E79">
    <cfRule type="duplicateValues" dxfId="137" priority="114"/>
  </conditionalFormatting>
  <conditionalFormatting sqref="E69:E79">
    <cfRule type="duplicateValues" dxfId="136" priority="115"/>
    <cfRule type="duplicateValues" dxfId="135" priority="116"/>
  </conditionalFormatting>
  <conditionalFormatting sqref="E33">
    <cfRule type="duplicateValues" dxfId="134" priority="11"/>
  </conditionalFormatting>
  <conditionalFormatting sqref="E33">
    <cfRule type="duplicateValues" dxfId="133" priority="12"/>
    <cfRule type="duplicateValues" dxfId="132" priority="13"/>
  </conditionalFormatting>
  <conditionalFormatting sqref="E46">
    <cfRule type="duplicateValues" dxfId="131" priority="7"/>
  </conditionalFormatting>
  <conditionalFormatting sqref="E46">
    <cfRule type="duplicateValues" dxfId="130" priority="8"/>
  </conditionalFormatting>
  <conditionalFormatting sqref="E46">
    <cfRule type="duplicateValues" dxfId="129" priority="9"/>
    <cfRule type="duplicateValues" dxfId="128" priority="10"/>
  </conditionalFormatting>
  <conditionalFormatting sqref="E46">
    <cfRule type="duplicateValues" dxfId="127" priority="6"/>
  </conditionalFormatting>
  <conditionalFormatting sqref="E47">
    <cfRule type="duplicateValues" dxfId="126" priority="2"/>
  </conditionalFormatting>
  <conditionalFormatting sqref="E47">
    <cfRule type="duplicateValues" dxfId="125" priority="3"/>
  </conditionalFormatting>
  <conditionalFormatting sqref="E47">
    <cfRule type="duplicateValues" dxfId="124" priority="4"/>
    <cfRule type="duplicateValues" dxfId="123" priority="5"/>
  </conditionalFormatting>
  <conditionalFormatting sqref="E47">
    <cfRule type="duplicateValues" dxfId="12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 xr:uid="{00000000-0009-0000-0000-000009000000}">
    <sortState xmlns:xlrd2="http://schemas.microsoft.com/office/spreadsheetml/2017/richdata2"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3:A1048576 A1:A830">
    <cfRule type="duplicateValues" dxfId="121" priority="12"/>
  </conditionalFormatting>
  <conditionalFormatting sqref="A831">
    <cfRule type="duplicateValues" dxfId="120" priority="11"/>
  </conditionalFormatting>
  <conditionalFormatting sqref="A832">
    <cfRule type="duplicateValues" dxfId="119" priority="10"/>
  </conditionalFormatting>
  <conditionalFormatting sqref="A833">
    <cfRule type="duplicateValues" dxfId="118" priority="9"/>
  </conditionalFormatting>
  <conditionalFormatting sqref="A834">
    <cfRule type="duplicateValues" dxfId="117" priority="8"/>
  </conditionalFormatting>
  <conditionalFormatting sqref="A1:A834 A843:A1048576">
    <cfRule type="duplicateValues" dxfId="116" priority="7"/>
  </conditionalFormatting>
  <conditionalFormatting sqref="A835:A841">
    <cfRule type="duplicateValues" dxfId="115" priority="6"/>
  </conditionalFormatting>
  <conditionalFormatting sqref="A835:A841">
    <cfRule type="duplicateValues" dxfId="114" priority="5"/>
  </conditionalFormatting>
  <conditionalFormatting sqref="A1:A841 A843:A1048576">
    <cfRule type="duplicateValues" dxfId="113" priority="4"/>
  </conditionalFormatting>
  <conditionalFormatting sqref="A842">
    <cfRule type="duplicateValues" dxfId="112" priority="3"/>
  </conditionalFormatting>
  <conditionalFormatting sqref="A842">
    <cfRule type="duplicateValues" dxfId="111" priority="2"/>
  </conditionalFormatting>
  <conditionalFormatting sqref="A842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2416</v>
      </c>
      <c r="B1" s="207"/>
      <c r="C1" s="207"/>
      <c r="D1" s="207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2425</v>
      </c>
      <c r="B18" s="207"/>
      <c r="C18" s="207"/>
      <c r="D18" s="207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9" priority="18"/>
  </conditionalFormatting>
  <conditionalFormatting sqref="B7:B8">
    <cfRule type="duplicateValues" dxfId="108" priority="17"/>
  </conditionalFormatting>
  <conditionalFormatting sqref="A7:A8">
    <cfRule type="duplicateValues" dxfId="107" priority="15"/>
    <cfRule type="duplicateValues" dxfId="1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2021-08-08T15:20:54Z</dcterms:modified>
</cp:coreProperties>
</file>